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drawings/drawing4.xml" ContentType="application/vnd.openxmlformats-officedocument.drawing+xml"/>
  <Override PartName="/xl/drawings/drawing5.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updateLinks="never" codeName="ThisWorkbook" hidePivotFieldList="1" defaultThemeVersion="124226"/>
  <mc:AlternateContent xmlns:mc="http://schemas.openxmlformats.org/markup-compatibility/2006">
    <mc:Choice Requires="x15">
      <x15ac:absPath xmlns:x15ac="http://schemas.microsoft.com/office/spreadsheetml/2010/11/ac" url="C:\Users\140074\Desktop\"/>
    </mc:Choice>
  </mc:AlternateContent>
  <xr:revisionPtr revIDLastSave="0" documentId="13_ncr:1_{3A151F48-69FE-4857-8173-C0979C963468}" xr6:coauthVersionLast="47" xr6:coauthVersionMax="47" xr10:uidLastSave="{00000000-0000-0000-0000-000000000000}"/>
  <workbookProtection workbookAlgorithmName="SHA-512" workbookHashValue="vl6GOqybH0XTTz6n7slREx8+BsBsRe2TXmwYOtFUw+rAORBajVvHHmvA8no0eEWXZoylBxakYIdVKtIH3H7CwQ==" workbookSaltValue="gizoRrw6/lPDQ+cdLPhHDw==" workbookSpinCount="100000" lockStructure="1"/>
  <bookViews>
    <workbookView xWindow="-120" yWindow="-120" windowWidth="29040" windowHeight="15720" tabRatio="933" xr2:uid="{00000000-000D-0000-FFFF-FFFF00000000}"/>
  </bookViews>
  <sheets>
    <sheet name="申込要領" sheetId="21" r:id="rId1"/>
    <sheet name="利用許諾条項（外国映画上映）" sheetId="27" r:id="rId2"/>
    <sheet name="利用許諾条項別紙" sheetId="28" r:id="rId3"/>
    <sheet name="外国映画情報入力" sheetId="1" r:id="rId4"/>
    <sheet name="収録作品入力" sheetId="23" r:id="rId5"/>
    <sheet name="外国映画上映利用申込書" sheetId="26" r:id="rId6"/>
    <sheet name="取込" sheetId="22" state="hidden" r:id="rId7"/>
    <sheet name="収録楽曲情報" sheetId="2" state="hidden" r:id="rId8"/>
    <sheet name="楽曲集約" sheetId="16" state="hidden" r:id="rId9"/>
    <sheet name="洋画申込書" sheetId="8" state="hidden" r:id="rId10"/>
    <sheet name="算定シミュレーション" sheetId="15" state="hidden" r:id="rId11"/>
    <sheet name="J-WIDﾃｷｽﾄ貼付" sheetId="18" state="hidden" r:id="rId12"/>
    <sheet name="加工用 " sheetId="20" state="hidden" r:id="rId13"/>
    <sheet name="TBL_映画情報" sheetId="17" state="hidden" r:id="rId14"/>
  </sheets>
  <definedNames>
    <definedName name="_xlnm._FilterDatabase" localSheetId="7">収録楽曲情報!$A$1:$U$101</definedName>
    <definedName name="_xlnm.Print_Area" localSheetId="5">外国映画上映利用申込書!$A$1:$CV$56</definedName>
    <definedName name="_xlnm.Print_Area" localSheetId="3">外国映画情報入力!$A$5:$V$28</definedName>
    <definedName name="_xlnm.Print_Area" localSheetId="4">収録作品入力!$A$1:$L$102</definedName>
    <definedName name="_xlnm.Print_Area" localSheetId="0">申込要領!$B$1:$G$27</definedName>
    <definedName name="_xlnm.Print_Area" localSheetId="9">洋画申込書!$A$1:$CW$203</definedName>
    <definedName name="_xlnm.Print_Area" localSheetId="1">'利用許諾条項（外国映画上映）'!$A$1:$B$80</definedName>
    <definedName name="_xlnm.Print_Area" localSheetId="2">利用許諾条項別紙!$A$1:$J$34</definedName>
    <definedName name="Z_592403F5_7100_49C8_8BC6_9472C4C68B25_.wvu.Cols" localSheetId="10" hidden="1">算定シミュレーション!$U:$Z</definedName>
    <definedName name="Z_A61CB0E0_6A88_4C5B_AD02_7E10B5755F15_.wvu.Cols" localSheetId="10" hidden="1">算定シミュレーション!$U:$Z</definedName>
    <definedName name="テーマ">#REF!</definedName>
    <definedName name="作品特性" localSheetId="5">#REF!</definedName>
    <definedName name="作品特性" localSheetId="9">#REF!</definedName>
    <definedName name="作品特性">#REF!</definedName>
    <definedName name="作品特性＿">#REF!</definedName>
    <definedName name="挿入作品">#REF!</definedName>
    <definedName name="背景音楽">#REF!</definedName>
  </definedNames>
  <calcPr calcId="191029"/>
  <pivotCaches>
    <pivotCache cacheId="0" r:id="rId1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 i="2" l="1"/>
  <c r="S8" i="2"/>
  <c r="S6" i="2"/>
  <c r="T4" i="2"/>
  <c r="T2" i="2"/>
  <c r="CU330" i="8" l="1"/>
  <c r="CS330" i="8"/>
  <c r="CQ330" i="8"/>
  <c r="CO330" i="8"/>
  <c r="CM330" i="8"/>
  <c r="CK330" i="8"/>
  <c r="CI330" i="8"/>
  <c r="CE330" i="8"/>
  <c r="CC330" i="8"/>
  <c r="CA330" i="8"/>
  <c r="CK329" i="8"/>
  <c r="BG329" i="8"/>
  <c r="CU301" i="8"/>
  <c r="CS301" i="8"/>
  <c r="CQ301" i="8"/>
  <c r="CO301" i="8"/>
  <c r="CM301" i="8"/>
  <c r="CK301" i="8"/>
  <c r="CI301" i="8"/>
  <c r="CE301" i="8"/>
  <c r="CC301" i="8"/>
  <c r="CA301" i="8"/>
  <c r="CK300" i="8"/>
  <c r="BG300" i="8"/>
  <c r="CU272" i="8"/>
  <c r="CS272" i="8"/>
  <c r="CQ272" i="8"/>
  <c r="CO272" i="8"/>
  <c r="CM272" i="8"/>
  <c r="CK272" i="8"/>
  <c r="CI272" i="8"/>
  <c r="CE272" i="8"/>
  <c r="CC272" i="8"/>
  <c r="CA272" i="8"/>
  <c r="CK271" i="8"/>
  <c r="BG271" i="8"/>
  <c r="CU243" i="8"/>
  <c r="CS243" i="8"/>
  <c r="CQ243" i="8"/>
  <c r="CO243" i="8"/>
  <c r="CM243" i="8"/>
  <c r="CK243" i="8"/>
  <c r="CI243" i="8"/>
  <c r="CE243" i="8"/>
  <c r="CC243" i="8"/>
  <c r="CA243" i="8"/>
  <c r="CK242" i="8"/>
  <c r="BG242" i="8"/>
  <c r="CU214" i="8"/>
  <c r="CS214" i="8"/>
  <c r="CQ214" i="8"/>
  <c r="CO214" i="8"/>
  <c r="CM214" i="8"/>
  <c r="CK214" i="8"/>
  <c r="CI214" i="8"/>
  <c r="CE214" i="8"/>
  <c r="CC214" i="8"/>
  <c r="CA214" i="8"/>
  <c r="CK213" i="8"/>
  <c r="BG213" i="8"/>
  <c r="CU185" i="8"/>
  <c r="CS185" i="8"/>
  <c r="CQ185" i="8"/>
  <c r="CO185" i="8"/>
  <c r="CM185" i="8"/>
  <c r="CK185" i="8"/>
  <c r="CI185" i="8"/>
  <c r="CE185" i="8"/>
  <c r="CC185" i="8"/>
  <c r="CA185" i="8"/>
  <c r="CK184" i="8"/>
  <c r="BG184" i="8"/>
  <c r="CU156" i="8"/>
  <c r="CS156" i="8"/>
  <c r="CQ156" i="8"/>
  <c r="CO156" i="8"/>
  <c r="CM156" i="8"/>
  <c r="CK156" i="8"/>
  <c r="CI156" i="8"/>
  <c r="CE156" i="8"/>
  <c r="CC156" i="8"/>
  <c r="CA156" i="8"/>
  <c r="CK155" i="8"/>
  <c r="BG155" i="8"/>
  <c r="CU127" i="8"/>
  <c r="CS127" i="8"/>
  <c r="CQ127" i="8"/>
  <c r="CO127" i="8"/>
  <c r="CM127" i="8"/>
  <c r="CK127" i="8"/>
  <c r="CI127" i="8"/>
  <c r="CE127" i="8"/>
  <c r="CC127" i="8"/>
  <c r="CA127" i="8"/>
  <c r="CK126" i="8"/>
  <c r="BG126" i="8"/>
  <c r="CU98" i="8"/>
  <c r="CS98" i="8"/>
  <c r="CQ98" i="8"/>
  <c r="CO98" i="8"/>
  <c r="CM98" i="8"/>
  <c r="CK98" i="8"/>
  <c r="CI98" i="8"/>
  <c r="CE98" i="8"/>
  <c r="CC98" i="8"/>
  <c r="CA98" i="8"/>
  <c r="CK97" i="8"/>
  <c r="BG97" i="8"/>
  <c r="CU69" i="8"/>
  <c r="CS69" i="8"/>
  <c r="CQ69" i="8"/>
  <c r="CO69" i="8"/>
  <c r="CM69" i="8"/>
  <c r="CK69" i="8"/>
  <c r="CI69" i="8"/>
  <c r="CE69" i="8"/>
  <c r="CC69" i="8"/>
  <c r="CA69" i="8"/>
  <c r="CK68" i="8"/>
  <c r="BG68" i="8"/>
  <c r="CU5" i="8"/>
  <c r="CS5" i="8"/>
  <c r="CQ5" i="8"/>
  <c r="CO5" i="8"/>
  <c r="CM5" i="8"/>
  <c r="CK5" i="8"/>
  <c r="CI5" i="8"/>
  <c r="CE5" i="8"/>
  <c r="CC5" i="8"/>
  <c r="CA5" i="8"/>
  <c r="CK4" i="8"/>
  <c r="BG4" i="8"/>
  <c r="BS11" i="8" l="1"/>
  <c r="BS7" i="8"/>
  <c r="BS6" i="26"/>
  <c r="BS10" i="26"/>
  <c r="BG6" i="26"/>
  <c r="A28" i="26"/>
  <c r="A318" i="26"/>
  <c r="A290" i="26"/>
  <c r="A262" i="26"/>
  <c r="A234" i="26"/>
  <c r="A206" i="26"/>
  <c r="A178" i="26"/>
  <c r="A150" i="26"/>
  <c r="A122" i="26"/>
  <c r="A94" i="26"/>
  <c r="A66" i="26"/>
  <c r="AW47" i="8"/>
  <c r="CK335" i="26"/>
  <c r="CI335" i="26"/>
  <c r="CG335" i="26"/>
  <c r="CO334" i="26"/>
  <c r="CM334" i="26"/>
  <c r="CI334" i="26"/>
  <c r="CE334" i="26"/>
  <c r="CQ333" i="26"/>
  <c r="CO333" i="26"/>
  <c r="CK333" i="26"/>
  <c r="CI333" i="26"/>
  <c r="CG333" i="26"/>
  <c r="AN332" i="26"/>
  <c r="AK332" i="26"/>
  <c r="AN331" i="26"/>
  <c r="AK331" i="26"/>
  <c r="AN330" i="26"/>
  <c r="AK330" i="26"/>
  <c r="AN329" i="26"/>
  <c r="AK329" i="26"/>
  <c r="AN328" i="26"/>
  <c r="AK328" i="26"/>
  <c r="A327" i="26"/>
  <c r="A326" i="26"/>
  <c r="A325" i="26"/>
  <c r="A324" i="26"/>
  <c r="A323" i="26"/>
  <c r="CW342" i="26" s="1"/>
  <c r="CW322" i="26"/>
  <c r="G320" i="26"/>
  <c r="CW319" i="26"/>
  <c r="CW317" i="26"/>
  <c r="A317" i="26"/>
  <c r="CS307" i="26"/>
  <c r="CQ307" i="26"/>
  <c r="CK307" i="26"/>
  <c r="CI307" i="26"/>
  <c r="CG307" i="26"/>
  <c r="CO306" i="26"/>
  <c r="CM306" i="26"/>
  <c r="CI306" i="26"/>
  <c r="CG306" i="26"/>
  <c r="CE306" i="26"/>
  <c r="CQ305" i="26"/>
  <c r="CO305" i="26"/>
  <c r="CI305" i="26"/>
  <c r="CG305" i="26"/>
  <c r="A304" i="26"/>
  <c r="A303" i="26"/>
  <c r="A302" i="26"/>
  <c r="A301" i="26"/>
  <c r="A300" i="26"/>
  <c r="A299" i="26"/>
  <c r="A298" i="26"/>
  <c r="A297" i="26"/>
  <c r="A296" i="26"/>
  <c r="A295" i="26"/>
  <c r="CW314" i="26" s="1"/>
  <c r="G292" i="26"/>
  <c r="A289" i="26"/>
  <c r="CO279" i="26"/>
  <c r="CM279" i="26"/>
  <c r="CK279" i="26"/>
  <c r="CI279" i="26"/>
  <c r="CG279" i="26"/>
  <c r="CE279" i="26"/>
  <c r="CS279" i="26"/>
  <c r="CS278" i="26"/>
  <c r="CQ278" i="26"/>
  <c r="CO278" i="26"/>
  <c r="CM278" i="26"/>
  <c r="CK278" i="26"/>
  <c r="CI278" i="26"/>
  <c r="CU277" i="26"/>
  <c r="CS277" i="26"/>
  <c r="CQ277" i="26"/>
  <c r="CO277" i="26"/>
  <c r="CM277" i="26"/>
  <c r="CK277" i="26"/>
  <c r="CI277" i="26"/>
  <c r="CG277" i="26"/>
  <c r="CE277" i="26"/>
  <c r="A276" i="26"/>
  <c r="A275" i="26"/>
  <c r="A274" i="26"/>
  <c r="A273" i="26"/>
  <c r="A272" i="26"/>
  <c r="A271" i="26"/>
  <c r="A270" i="26"/>
  <c r="A269" i="26"/>
  <c r="A268" i="26"/>
  <c r="A267" i="26"/>
  <c r="CW271" i="26" s="1"/>
  <c r="G264" i="26"/>
  <c r="A261" i="26"/>
  <c r="CI251" i="26"/>
  <c r="CE251" i="26"/>
  <c r="CS251" i="26"/>
  <c r="CQ250" i="26"/>
  <c r="CO250" i="26"/>
  <c r="CM250" i="26"/>
  <c r="CO249" i="26"/>
  <c r="CK249" i="26"/>
  <c r="CI249" i="26"/>
  <c r="CG249" i="26"/>
  <c r="A248" i="26"/>
  <c r="A247" i="26"/>
  <c r="A246" i="26"/>
  <c r="A245" i="26"/>
  <c r="CW244" i="26"/>
  <c r="A244" i="26"/>
  <c r="A243" i="26"/>
  <c r="A242" i="26"/>
  <c r="A241" i="26"/>
  <c r="CW240" i="26"/>
  <c r="A240" i="26"/>
  <c r="A239" i="26"/>
  <c r="CW249" i="26" s="1"/>
  <c r="G236" i="26"/>
  <c r="CW234" i="26"/>
  <c r="A233" i="26"/>
  <c r="CW232" i="26"/>
  <c r="CS223" i="26"/>
  <c r="CQ223" i="26"/>
  <c r="CO223" i="26"/>
  <c r="CM223" i="26"/>
  <c r="CI223" i="26"/>
  <c r="CG223" i="26"/>
  <c r="CE223" i="26"/>
  <c r="CK223" i="26"/>
  <c r="CS222" i="26"/>
  <c r="CQ222" i="26"/>
  <c r="CO222" i="26"/>
  <c r="CM222" i="26"/>
  <c r="CK222" i="26"/>
  <c r="CI222" i="26"/>
  <c r="CG222" i="26"/>
  <c r="CE222" i="26"/>
  <c r="CU221" i="26"/>
  <c r="CS221" i="26"/>
  <c r="CO221" i="26"/>
  <c r="CM221" i="26"/>
  <c r="CK221" i="26"/>
  <c r="CI221" i="26"/>
  <c r="CG221" i="26"/>
  <c r="CE221" i="26"/>
  <c r="A220" i="26"/>
  <c r="A219" i="26"/>
  <c r="A218" i="26"/>
  <c r="A217" i="26"/>
  <c r="A216" i="26"/>
  <c r="A215" i="26"/>
  <c r="A214" i="26"/>
  <c r="A213" i="26"/>
  <c r="A212" i="26"/>
  <c r="A211" i="26"/>
  <c r="CW224" i="26" s="1"/>
  <c r="G208" i="26"/>
  <c r="A205" i="26"/>
  <c r="CW196" i="26"/>
  <c r="CQ195" i="26"/>
  <c r="CM195" i="26"/>
  <c r="CI195" i="26"/>
  <c r="CM194" i="26"/>
  <c r="CO194" i="26"/>
  <c r="CE194" i="26"/>
  <c r="CS193" i="26"/>
  <c r="CO193" i="26"/>
  <c r="CI193" i="26"/>
  <c r="A192" i="26"/>
  <c r="A191" i="26"/>
  <c r="A190" i="26"/>
  <c r="A189" i="26"/>
  <c r="A188" i="26"/>
  <c r="A187" i="26"/>
  <c r="A186" i="26"/>
  <c r="A185" i="26"/>
  <c r="A184" i="26"/>
  <c r="A183" i="26"/>
  <c r="CW197" i="26" s="1"/>
  <c r="CW181" i="26"/>
  <c r="G180" i="26"/>
  <c r="A177" i="26"/>
  <c r="CW175" i="26"/>
  <c r="CQ167" i="26"/>
  <c r="CO167" i="26"/>
  <c r="CM167" i="26"/>
  <c r="CG167" i="26"/>
  <c r="CE167" i="26"/>
  <c r="CS166" i="26"/>
  <c r="CO166" i="26"/>
  <c r="CI166" i="26"/>
  <c r="CE166" i="26"/>
  <c r="CU165" i="26"/>
  <c r="CS165" i="26"/>
  <c r="CM165" i="26"/>
  <c r="CI165" i="26"/>
  <c r="A164" i="26"/>
  <c r="A163" i="26"/>
  <c r="A162" i="26"/>
  <c r="A161" i="26"/>
  <c r="A160" i="26"/>
  <c r="A159" i="26"/>
  <c r="A158" i="26"/>
  <c r="A157" i="26"/>
  <c r="A156" i="26"/>
  <c r="A155" i="26"/>
  <c r="CW172" i="26" s="1"/>
  <c r="G152" i="26"/>
  <c r="A149" i="26"/>
  <c r="CS139" i="26"/>
  <c r="CQ139" i="26"/>
  <c r="CK139" i="26"/>
  <c r="CG139" i="26"/>
  <c r="CI139" i="26"/>
  <c r="CS138" i="26"/>
  <c r="CO138" i="26"/>
  <c r="CM138" i="26"/>
  <c r="CI138" i="26"/>
  <c r="CG138" i="26"/>
  <c r="CE138" i="26"/>
  <c r="CQ137" i="26"/>
  <c r="CM137" i="26"/>
  <c r="CI137" i="26"/>
  <c r="CG137" i="26"/>
  <c r="A136" i="26"/>
  <c r="A135" i="26"/>
  <c r="A134" i="26"/>
  <c r="A133" i="26"/>
  <c r="CW132" i="26"/>
  <c r="A132" i="26"/>
  <c r="A131" i="26"/>
  <c r="A130" i="26"/>
  <c r="A129" i="26"/>
  <c r="A128" i="26"/>
  <c r="A127" i="26"/>
  <c r="CW146" i="26" s="1"/>
  <c r="G124" i="26"/>
  <c r="CW122" i="26"/>
  <c r="A121" i="26"/>
  <c r="CO111" i="26"/>
  <c r="CK111" i="26"/>
  <c r="CI111" i="26"/>
  <c r="CG111" i="26"/>
  <c r="CE111" i="26"/>
  <c r="CM111" i="26"/>
  <c r="CS110" i="26"/>
  <c r="CQ110" i="26"/>
  <c r="CO110" i="26"/>
  <c r="CM110" i="26"/>
  <c r="CK110" i="26"/>
  <c r="CI110" i="26"/>
  <c r="CU109" i="26"/>
  <c r="CQ109" i="26"/>
  <c r="CO109" i="26"/>
  <c r="CM109" i="26"/>
  <c r="CK109" i="26"/>
  <c r="CI109" i="26"/>
  <c r="CG109" i="26"/>
  <c r="CE109" i="26"/>
  <c r="A108" i="26"/>
  <c r="A107" i="26"/>
  <c r="A106" i="26"/>
  <c r="A105" i="26"/>
  <c r="A104" i="26"/>
  <c r="A103" i="26"/>
  <c r="A102" i="26"/>
  <c r="A101" i="26"/>
  <c r="A100" i="26"/>
  <c r="A99" i="26"/>
  <c r="CW102" i="26" s="1"/>
  <c r="G96" i="26"/>
  <c r="A93" i="26"/>
  <c r="CW87" i="26"/>
  <c r="CI83" i="26"/>
  <c r="CE83" i="26"/>
  <c r="CQ83" i="26"/>
  <c r="CQ82" i="26"/>
  <c r="CO82" i="26"/>
  <c r="CM82" i="26"/>
  <c r="CO81" i="26"/>
  <c r="CK81" i="26"/>
  <c r="CI81" i="26"/>
  <c r="CG81" i="26"/>
  <c r="A80" i="26"/>
  <c r="A79" i="26"/>
  <c r="A78" i="26"/>
  <c r="A77" i="26"/>
  <c r="A76" i="26"/>
  <c r="CW75" i="26"/>
  <c r="A75" i="26"/>
  <c r="A74" i="26"/>
  <c r="A73" i="26"/>
  <c r="A72" i="26"/>
  <c r="A71" i="26"/>
  <c r="CW81" i="26" s="1"/>
  <c r="CW68" i="26"/>
  <c r="G68" i="26"/>
  <c r="A65" i="26"/>
  <c r="CW64" i="26"/>
  <c r="CW63" i="26"/>
  <c r="CW61" i="26"/>
  <c r="CW59" i="26"/>
  <c r="A51" i="26"/>
  <c r="CK45" i="26"/>
  <c r="C45" i="26"/>
  <c r="BG28" i="26"/>
  <c r="L26" i="26"/>
  <c r="BO24" i="26"/>
  <c r="BK24" i="26"/>
  <c r="BG24" i="26"/>
  <c r="AF24" i="26"/>
  <c r="L23" i="26"/>
  <c r="AF22" i="26"/>
  <c r="CG20" i="26"/>
  <c r="BG20" i="26"/>
  <c r="AF20" i="26"/>
  <c r="L20" i="26"/>
  <c r="BW18" i="26"/>
  <c r="BG18" i="26"/>
  <c r="CI16" i="26"/>
  <c r="BY16" i="26"/>
  <c r="BO16" i="26"/>
  <c r="BG16" i="26"/>
  <c r="L16" i="26"/>
  <c r="CG14" i="26"/>
  <c r="BO14" i="26"/>
  <c r="BK14" i="26"/>
  <c r="BG14" i="26"/>
  <c r="CG12" i="26"/>
  <c r="L12" i="26"/>
  <c r="L10" i="26"/>
  <c r="CG9" i="26"/>
  <c r="L8" i="26"/>
  <c r="CG6" i="26"/>
  <c r="L6" i="26"/>
  <c r="L5" i="26"/>
  <c r="G3" i="26"/>
  <c r="A2" i="26"/>
  <c r="CW158" i="26" l="1"/>
  <c r="CW253" i="26"/>
  <c r="CW160" i="26"/>
  <c r="CW245" i="26"/>
  <c r="CW190" i="26"/>
  <c r="CW162" i="26"/>
  <c r="CW176" i="26"/>
  <c r="CW177" i="26"/>
  <c r="CW179" i="26"/>
  <c r="CW101" i="26"/>
  <c r="CW111" i="26"/>
  <c r="CW182" i="26"/>
  <c r="CW198" i="26"/>
  <c r="CW243" i="26"/>
  <c r="CW250" i="26"/>
  <c r="CW65" i="26"/>
  <c r="CW112" i="26"/>
  <c r="CW191" i="26"/>
  <c r="CW201" i="26"/>
  <c r="CW233" i="26"/>
  <c r="CW305" i="26"/>
  <c r="CW66" i="26"/>
  <c r="CW77" i="26"/>
  <c r="CW85" i="26"/>
  <c r="CW113" i="26"/>
  <c r="CW134" i="26"/>
  <c r="CW202" i="26"/>
  <c r="CW269" i="26"/>
  <c r="CW86" i="26"/>
  <c r="CW103" i="26"/>
  <c r="CW115" i="26"/>
  <c r="CW184" i="26"/>
  <c r="CW203" i="26"/>
  <c r="CW222" i="26"/>
  <c r="CW235" i="26"/>
  <c r="CW279" i="26"/>
  <c r="CW331" i="26"/>
  <c r="CW69" i="26"/>
  <c r="CW89" i="26"/>
  <c r="CW136" i="26"/>
  <c r="CW185" i="26"/>
  <c r="CW236" i="26"/>
  <c r="CW254" i="26"/>
  <c r="CW281" i="26"/>
  <c r="CW300" i="26"/>
  <c r="CW70" i="26"/>
  <c r="CW80" i="26"/>
  <c r="CW92" i="26"/>
  <c r="CW123" i="26"/>
  <c r="CW139" i="26"/>
  <c r="CW167" i="26"/>
  <c r="CW193" i="26"/>
  <c r="CW210" i="26"/>
  <c r="CW237" i="26"/>
  <c r="CW255" i="26"/>
  <c r="CW283" i="26"/>
  <c r="CW332" i="26"/>
  <c r="CW106" i="26"/>
  <c r="CW141" i="26"/>
  <c r="CW186" i="26"/>
  <c r="CW238" i="26"/>
  <c r="CW257" i="26"/>
  <c r="CW288" i="26"/>
  <c r="CW301" i="26"/>
  <c r="CW326" i="26"/>
  <c r="CW93" i="26"/>
  <c r="CW124" i="26"/>
  <c r="CW248" i="26"/>
  <c r="CW260" i="26"/>
  <c r="CW274" i="26"/>
  <c r="CW72" i="26"/>
  <c r="CW95" i="26"/>
  <c r="CW107" i="26"/>
  <c r="CW151" i="26"/>
  <c r="CW187" i="26"/>
  <c r="CW194" i="26"/>
  <c r="CW212" i="26"/>
  <c r="CW290" i="26"/>
  <c r="CW302" i="26"/>
  <c r="CW327" i="26"/>
  <c r="CW137" i="26"/>
  <c r="CW261" i="26"/>
  <c r="CW275" i="26"/>
  <c r="CW291" i="26"/>
  <c r="CW60" i="26"/>
  <c r="CW73" i="26"/>
  <c r="CW96" i="26"/>
  <c r="CW108" i="26"/>
  <c r="CW178" i="26"/>
  <c r="CW188" i="26"/>
  <c r="CW263" i="26"/>
  <c r="CW98" i="26"/>
  <c r="CW165" i="26"/>
  <c r="CW214" i="26"/>
  <c r="CW227" i="26"/>
  <c r="CW241" i="26"/>
  <c r="CW276" i="26"/>
  <c r="CW292" i="26"/>
  <c r="CW304" i="26"/>
  <c r="CW307" i="26"/>
  <c r="CW328" i="26"/>
  <c r="CW333" i="26"/>
  <c r="CW62" i="26"/>
  <c r="CW74" i="26"/>
  <c r="CW189" i="26"/>
  <c r="CW229" i="26"/>
  <c r="CW264" i="26"/>
  <c r="CW293" i="26"/>
  <c r="CW309" i="26"/>
  <c r="CW280" i="26"/>
  <c r="CW82" i="26"/>
  <c r="CW180" i="26"/>
  <c r="CW195" i="26"/>
  <c r="CW231" i="26"/>
  <c r="CW242" i="26"/>
  <c r="CW266" i="26"/>
  <c r="CW294" i="26"/>
  <c r="CM45" i="26"/>
  <c r="CW78" i="26"/>
  <c r="CI82" i="26"/>
  <c r="CW83" i="26"/>
  <c r="CW104" i="26"/>
  <c r="CW109" i="26"/>
  <c r="CE110" i="26"/>
  <c r="CQ111" i="26"/>
  <c r="CW130" i="26"/>
  <c r="CS137" i="26"/>
  <c r="CM139" i="26"/>
  <c r="CW147" i="26"/>
  <c r="CW156" i="26"/>
  <c r="CO165" i="26"/>
  <c r="CW166" i="26"/>
  <c r="CI167" i="26"/>
  <c r="CW173" i="26"/>
  <c r="CK193" i="26"/>
  <c r="CQ194" i="26"/>
  <c r="CE195" i="26"/>
  <c r="CW199" i="26"/>
  <c r="CW208" i="26"/>
  <c r="CW220" i="26"/>
  <c r="CW225" i="26"/>
  <c r="CW246" i="26"/>
  <c r="CI250" i="26"/>
  <c r="CW251" i="26"/>
  <c r="CW272" i="26"/>
  <c r="CW277" i="26"/>
  <c r="CE278" i="26"/>
  <c r="CQ279" i="26"/>
  <c r="CW298" i="26"/>
  <c r="CS305" i="26"/>
  <c r="CM307" i="26"/>
  <c r="CW315" i="26"/>
  <c r="CW324" i="26"/>
  <c r="CW330" i="26"/>
  <c r="CS333" i="26"/>
  <c r="CM335" i="26"/>
  <c r="CG82" i="26"/>
  <c r="CS83" i="26"/>
  <c r="CE40" i="26"/>
  <c r="CW57" i="26"/>
  <c r="CW67" i="26"/>
  <c r="CG40" i="26"/>
  <c r="CO45" i="26"/>
  <c r="CW58" i="26"/>
  <c r="CW79" i="26"/>
  <c r="CE81" i="26"/>
  <c r="CK82" i="26"/>
  <c r="CW84" i="26"/>
  <c r="CW94" i="26"/>
  <c r="CW105" i="26"/>
  <c r="CG110" i="26"/>
  <c r="CS111" i="26"/>
  <c r="CW121" i="26"/>
  <c r="CW131" i="26"/>
  <c r="CU137" i="26"/>
  <c r="CO139" i="26"/>
  <c r="CW148" i="26"/>
  <c r="CW157" i="26"/>
  <c r="CQ165" i="26"/>
  <c r="CK167" i="26"/>
  <c r="CW174" i="26"/>
  <c r="CW183" i="26"/>
  <c r="CM193" i="26"/>
  <c r="CS194" i="26"/>
  <c r="CG195" i="26"/>
  <c r="CW200" i="26"/>
  <c r="CW209" i="26"/>
  <c r="CW226" i="26"/>
  <c r="CW247" i="26"/>
  <c r="CE249" i="26"/>
  <c r="CK250" i="26"/>
  <c r="CW252" i="26"/>
  <c r="CW262" i="26"/>
  <c r="CW273" i="26"/>
  <c r="CG278" i="26"/>
  <c r="CW289" i="26"/>
  <c r="CW299" i="26"/>
  <c r="CU305" i="26"/>
  <c r="CO307" i="26"/>
  <c r="CW316" i="26"/>
  <c r="CW325" i="26"/>
  <c r="CU333" i="26"/>
  <c r="CO335" i="26"/>
  <c r="CQ335" i="26"/>
  <c r="CK40" i="26"/>
  <c r="CS45" i="26"/>
  <c r="CE50" i="26"/>
  <c r="CW133" i="26"/>
  <c r="CW149" i="26"/>
  <c r="CW159" i="26"/>
  <c r="CQ193" i="26"/>
  <c r="CK195" i="26"/>
  <c r="CW211" i="26"/>
  <c r="CW228" i="26"/>
  <c r="CG334" i="26"/>
  <c r="CS335" i="26"/>
  <c r="CW335" i="26"/>
  <c r="CO40" i="26"/>
  <c r="CI50" i="26"/>
  <c r="CW71" i="26"/>
  <c r="CM81" i="26"/>
  <c r="CS82" i="26"/>
  <c r="CG83" i="26"/>
  <c r="CW88" i="26"/>
  <c r="CW97" i="26"/>
  <c r="CW114" i="26"/>
  <c r="CW135" i="26"/>
  <c r="CE137" i="26"/>
  <c r="CK138" i="26"/>
  <c r="CW140" i="26"/>
  <c r="CW150" i="26"/>
  <c r="CW161" i="26"/>
  <c r="CG166" i="26"/>
  <c r="CS167" i="26"/>
  <c r="CU193" i="26"/>
  <c r="CO195" i="26"/>
  <c r="CW204" i="26"/>
  <c r="CW213" i="26"/>
  <c r="CQ221" i="26"/>
  <c r="CW230" i="26"/>
  <c r="CW239" i="26"/>
  <c r="CM249" i="26"/>
  <c r="CS250" i="26"/>
  <c r="CG251" i="26"/>
  <c r="CW256" i="26"/>
  <c r="CW265" i="26"/>
  <c r="CW282" i="26"/>
  <c r="CW303" i="26"/>
  <c r="CE305" i="26"/>
  <c r="CK306" i="26"/>
  <c r="CW308" i="26"/>
  <c r="CW318" i="26"/>
  <c r="CE333" i="26"/>
  <c r="CK334" i="26"/>
  <c r="CW336" i="26"/>
  <c r="CW337" i="26"/>
  <c r="CS40" i="26"/>
  <c r="CM50" i="26"/>
  <c r="CQ81" i="26"/>
  <c r="CK83" i="26"/>
  <c r="CW90" i="26"/>
  <c r="CW99" i="26"/>
  <c r="CW116" i="26"/>
  <c r="CW125" i="26"/>
  <c r="CW142" i="26"/>
  <c r="CW163" i="26"/>
  <c r="CE165" i="26"/>
  <c r="CK166" i="26"/>
  <c r="CW168" i="26"/>
  <c r="CG194" i="26"/>
  <c r="CS195" i="26"/>
  <c r="CW205" i="26"/>
  <c r="CW215" i="26"/>
  <c r="CQ249" i="26"/>
  <c r="CK251" i="26"/>
  <c r="CW258" i="26"/>
  <c r="CW267" i="26"/>
  <c r="CW284" i="26"/>
  <c r="CW310" i="26"/>
  <c r="CW338" i="26"/>
  <c r="CQ45" i="26"/>
  <c r="CQ40" i="26"/>
  <c r="CK50" i="26"/>
  <c r="CU40" i="26"/>
  <c r="CE45" i="26"/>
  <c r="CO50" i="26"/>
  <c r="CS81" i="26"/>
  <c r="CM83" i="26"/>
  <c r="CW91" i="26"/>
  <c r="CW100" i="26"/>
  <c r="CW110" i="26"/>
  <c r="CW117" i="26"/>
  <c r="CW126" i="26"/>
  <c r="CK137" i="26"/>
  <c r="CQ138" i="26"/>
  <c r="CE139" i="26"/>
  <c r="CW143" i="26"/>
  <c r="CW152" i="26"/>
  <c r="CW164" i="26"/>
  <c r="CG165" i="26"/>
  <c r="CM166" i="26"/>
  <c r="CW169" i="26"/>
  <c r="CI194" i="26"/>
  <c r="CW216" i="26"/>
  <c r="CW221" i="26"/>
  <c r="CS249" i="26"/>
  <c r="CM251" i="26"/>
  <c r="CW259" i="26"/>
  <c r="CW268" i="26"/>
  <c r="CW278" i="26"/>
  <c r="CW285" i="26"/>
  <c r="CK305" i="26"/>
  <c r="CQ306" i="26"/>
  <c r="CE307" i="26"/>
  <c r="CW311" i="26"/>
  <c r="CW320" i="26"/>
  <c r="CQ334" i="26"/>
  <c r="CE335" i="26"/>
  <c r="CW339" i="26"/>
  <c r="CG50" i="26"/>
  <c r="CU81" i="26"/>
  <c r="CO83" i="26"/>
  <c r="CW118" i="26"/>
  <c r="CW127" i="26"/>
  <c r="CW144" i="26"/>
  <c r="CW153" i="26"/>
  <c r="CW170" i="26"/>
  <c r="CE193" i="26"/>
  <c r="CK194" i="26"/>
  <c r="CW206" i="26"/>
  <c r="CW217" i="26"/>
  <c r="CU249" i="26"/>
  <c r="CO251" i="26"/>
  <c r="CW286" i="26"/>
  <c r="CW295" i="26"/>
  <c r="CM305" i="26"/>
  <c r="CS306" i="26"/>
  <c r="CW312" i="26"/>
  <c r="CW321" i="26"/>
  <c r="CW329" i="26"/>
  <c r="CM333" i="26"/>
  <c r="CS334" i="26"/>
  <c r="CW340" i="26"/>
  <c r="CG45" i="26"/>
  <c r="CQ50" i="26"/>
  <c r="CI45" i="26"/>
  <c r="CS50" i="26"/>
  <c r="CW76" i="26"/>
  <c r="CE82" i="26"/>
  <c r="CS109" i="26"/>
  <c r="CW119" i="26"/>
  <c r="CW128" i="26"/>
  <c r="CO137" i="26"/>
  <c r="CW138" i="26"/>
  <c r="CW145" i="26"/>
  <c r="CW154" i="26"/>
  <c r="CK165" i="26"/>
  <c r="CQ166" i="26"/>
  <c r="CW171" i="26"/>
  <c r="CW192" i="26"/>
  <c r="CG193" i="26"/>
  <c r="CW207" i="26"/>
  <c r="CW218" i="26"/>
  <c r="CW223" i="26"/>
  <c r="CE250" i="26"/>
  <c r="CQ251" i="26"/>
  <c r="CW270" i="26"/>
  <c r="CW287" i="26"/>
  <c r="CW296" i="26"/>
  <c r="CW306" i="26"/>
  <c r="CW313" i="26"/>
  <c r="CW334" i="26"/>
  <c r="CW341" i="26"/>
  <c r="CI40" i="26"/>
  <c r="CM40" i="26"/>
  <c r="CW120" i="26"/>
  <c r="CW129" i="26"/>
  <c r="CW155" i="26"/>
  <c r="CW219" i="26"/>
  <c r="CG250" i="26"/>
  <c r="CW297" i="26"/>
  <c r="CW323" i="26"/>
  <c r="AA3" i="2" l="1"/>
  <c r="AB3" i="2" s="1"/>
  <c r="AA4" i="2"/>
  <c r="Z3" i="2"/>
  <c r="Z4" i="2" l="1"/>
  <c r="X4" i="2"/>
  <c r="BO15" i="8"/>
  <c r="H2" i="22" l="1"/>
  <c r="K2" i="22"/>
  <c r="BI2" i="22"/>
  <c r="BH2" i="22"/>
  <c r="BA2" i="22"/>
  <c r="AZ2" i="22"/>
  <c r="AY2" i="22"/>
  <c r="AX2" i="22"/>
  <c r="AW2" i="22"/>
  <c r="AV2" i="22"/>
  <c r="U2" i="22"/>
  <c r="R2" i="22"/>
  <c r="Q2" i="22"/>
  <c r="P2" i="22"/>
  <c r="N2" i="22"/>
  <c r="L2" i="22"/>
  <c r="I2" i="22"/>
  <c r="E2" i="22"/>
  <c r="A52" i="8"/>
  <c r="A4" i="23"/>
  <c r="A5" i="23" s="1"/>
  <c r="A6" i="23" s="1"/>
  <c r="A7" i="23" s="1"/>
  <c r="A8" i="23" s="1"/>
  <c r="A9" i="23" s="1"/>
  <c r="A10" i="23" s="1"/>
  <c r="A11" i="23" s="1"/>
  <c r="A12" i="23" s="1"/>
  <c r="A13" i="23" s="1"/>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A44" i="23" s="1"/>
  <c r="A45" i="23" s="1"/>
  <c r="A46" i="23" s="1"/>
  <c r="A47" i="23" s="1"/>
  <c r="A48" i="23" s="1"/>
  <c r="A49" i="23" s="1"/>
  <c r="A50" i="23" s="1"/>
  <c r="A51" i="23" s="1"/>
  <c r="A52" i="23" s="1"/>
  <c r="A53" i="23" s="1"/>
  <c r="A54" i="23" s="1"/>
  <c r="A55" i="23" s="1"/>
  <c r="A56" i="23" s="1"/>
  <c r="A57" i="23" s="1"/>
  <c r="A58" i="23" s="1"/>
  <c r="A59" i="23" s="1"/>
  <c r="A60" i="23" s="1"/>
  <c r="A61" i="23" s="1"/>
  <c r="A62" i="23" s="1"/>
  <c r="A63" i="23" s="1"/>
  <c r="A64" i="23" s="1"/>
  <c r="A65" i="23" s="1"/>
  <c r="A66" i="23" s="1"/>
  <c r="A67" i="23" s="1"/>
  <c r="A68" i="23" s="1"/>
  <c r="A69" i="23" s="1"/>
  <c r="A70" i="23" s="1"/>
  <c r="A71" i="23" s="1"/>
  <c r="A72" i="23" s="1"/>
  <c r="A73" i="23" s="1"/>
  <c r="A74" i="23" s="1"/>
  <c r="A75" i="23" s="1"/>
  <c r="A76" i="23" s="1"/>
  <c r="A77" i="23" s="1"/>
  <c r="A78" i="23" s="1"/>
  <c r="A79" i="23" s="1"/>
  <c r="A80" i="23" s="1"/>
  <c r="A81" i="23" s="1"/>
  <c r="A82" i="23" s="1"/>
  <c r="A83" i="23" s="1"/>
  <c r="A84" i="23" s="1"/>
  <c r="A85" i="23" s="1"/>
  <c r="A86" i="23" s="1"/>
  <c r="A87" i="23" s="1"/>
  <c r="A88" i="23" s="1"/>
  <c r="A89" i="23" s="1"/>
  <c r="A90" i="23" s="1"/>
  <c r="A91" i="23" s="1"/>
  <c r="A92" i="23" s="1"/>
  <c r="A93" i="23" s="1"/>
  <c r="A94" i="23" s="1"/>
  <c r="A95" i="23" s="1"/>
  <c r="A96" i="23" s="1"/>
  <c r="A97" i="23" s="1"/>
  <c r="A98" i="23" s="1"/>
  <c r="A99" i="23" s="1"/>
  <c r="A100" i="23" s="1"/>
  <c r="A101" i="23" s="1"/>
  <c r="A102" i="23" s="1"/>
  <c r="J3" i="2"/>
  <c r="J4" i="2"/>
  <c r="J5" i="2"/>
  <c r="J6" i="2"/>
  <c r="J7" i="2"/>
  <c r="J8" i="2"/>
  <c r="J9" i="2"/>
  <c r="J10" i="2"/>
  <c r="J11" i="2"/>
  <c r="J12" i="2"/>
  <c r="J13" i="2"/>
  <c r="AQ77" i="26" s="1"/>
  <c r="J14" i="2"/>
  <c r="J15" i="2"/>
  <c r="J16" i="2"/>
  <c r="J17" i="2"/>
  <c r="J18" i="2"/>
  <c r="J19" i="2"/>
  <c r="AQ101" i="26" s="1"/>
  <c r="J20" i="2"/>
  <c r="J21" i="2"/>
  <c r="AQ103" i="26" s="1"/>
  <c r="J22" i="2"/>
  <c r="J23" i="2"/>
  <c r="AQ105" i="26" s="1"/>
  <c r="J24" i="2"/>
  <c r="J25" i="2"/>
  <c r="J26" i="2"/>
  <c r="AQ108" i="26" s="1"/>
  <c r="J27" i="2"/>
  <c r="AQ127" i="26" s="1"/>
  <c r="J28" i="2"/>
  <c r="AQ128" i="26" s="1"/>
  <c r="J29" i="2"/>
  <c r="AQ129" i="26" s="1"/>
  <c r="J30" i="2"/>
  <c r="AQ130" i="26" s="1"/>
  <c r="J31" i="2"/>
  <c r="AQ131" i="26" s="1"/>
  <c r="J32" i="2"/>
  <c r="AQ132" i="26" s="1"/>
  <c r="J33" i="2"/>
  <c r="AQ133" i="26" s="1"/>
  <c r="J34" i="2"/>
  <c r="AQ134" i="26" s="1"/>
  <c r="J35" i="2"/>
  <c r="AQ135" i="26" s="1"/>
  <c r="J36" i="2"/>
  <c r="AQ136" i="26" s="1"/>
  <c r="J37" i="2"/>
  <c r="AQ155" i="26" s="1"/>
  <c r="J38" i="2"/>
  <c r="AQ156" i="26" s="1"/>
  <c r="J39" i="2"/>
  <c r="AQ157" i="26" s="1"/>
  <c r="J40" i="2"/>
  <c r="AQ158" i="26" s="1"/>
  <c r="J41" i="2"/>
  <c r="AQ159" i="26" s="1"/>
  <c r="J42" i="2"/>
  <c r="AQ160" i="26" s="1"/>
  <c r="J43" i="2"/>
  <c r="AQ161" i="26" s="1"/>
  <c r="J44" i="2"/>
  <c r="AQ162" i="26" s="1"/>
  <c r="J45" i="2"/>
  <c r="AQ163" i="26" s="1"/>
  <c r="J46" i="2"/>
  <c r="AQ164" i="26" s="1"/>
  <c r="J47" i="2"/>
  <c r="AQ183" i="26" s="1"/>
  <c r="J48" i="2"/>
  <c r="AQ184" i="26" s="1"/>
  <c r="J49" i="2"/>
  <c r="AQ185" i="26" s="1"/>
  <c r="J50" i="2"/>
  <c r="AQ186" i="26" s="1"/>
  <c r="J51" i="2"/>
  <c r="AQ187" i="26" s="1"/>
  <c r="J52" i="2"/>
  <c r="AQ188" i="26" s="1"/>
  <c r="J53" i="2"/>
  <c r="AQ189" i="26" s="1"/>
  <c r="J54" i="2"/>
  <c r="AQ190" i="26" s="1"/>
  <c r="J55" i="2"/>
  <c r="AQ191" i="26" s="1"/>
  <c r="J56" i="2"/>
  <c r="AQ192" i="26" s="1"/>
  <c r="J57" i="2"/>
  <c r="AQ211" i="26" s="1"/>
  <c r="J58" i="2"/>
  <c r="AQ212" i="26" s="1"/>
  <c r="J59" i="2"/>
  <c r="AQ213" i="26" s="1"/>
  <c r="J60" i="2"/>
  <c r="AQ214" i="26" s="1"/>
  <c r="J61" i="2"/>
  <c r="AQ215" i="26" s="1"/>
  <c r="J62" i="2"/>
  <c r="AQ216" i="26" s="1"/>
  <c r="J63" i="2"/>
  <c r="AQ217" i="26" s="1"/>
  <c r="J64" i="2"/>
  <c r="AQ218" i="26" s="1"/>
  <c r="J65" i="2"/>
  <c r="AQ219" i="26" s="1"/>
  <c r="J66" i="2"/>
  <c r="AQ220" i="26" s="1"/>
  <c r="J67" i="2"/>
  <c r="AQ239" i="26" s="1"/>
  <c r="J68" i="2"/>
  <c r="AQ240" i="26" s="1"/>
  <c r="J69" i="2"/>
  <c r="AQ241" i="26" s="1"/>
  <c r="J70" i="2"/>
  <c r="AQ242" i="26" s="1"/>
  <c r="J71" i="2"/>
  <c r="AQ243" i="26" s="1"/>
  <c r="J72" i="2"/>
  <c r="AQ244" i="26" s="1"/>
  <c r="J73" i="2"/>
  <c r="AQ245" i="26" s="1"/>
  <c r="J74" i="2"/>
  <c r="AQ246" i="26" s="1"/>
  <c r="J75" i="2"/>
  <c r="AQ247" i="26" s="1"/>
  <c r="J76" i="2"/>
  <c r="AQ248" i="26" s="1"/>
  <c r="J77" i="2"/>
  <c r="AQ267" i="26" s="1"/>
  <c r="J78" i="2"/>
  <c r="AQ268" i="26" s="1"/>
  <c r="J79" i="2"/>
  <c r="AQ269" i="26" s="1"/>
  <c r="J80" i="2"/>
  <c r="AQ270" i="26" s="1"/>
  <c r="J81" i="2"/>
  <c r="AQ271" i="26" s="1"/>
  <c r="J82" i="2"/>
  <c r="AQ272" i="26" s="1"/>
  <c r="J83" i="2"/>
  <c r="AQ273" i="26" s="1"/>
  <c r="J84" i="2"/>
  <c r="AQ274" i="26" s="1"/>
  <c r="J85" i="2"/>
  <c r="AQ275" i="26" s="1"/>
  <c r="J86" i="2"/>
  <c r="AQ276" i="26" s="1"/>
  <c r="J87" i="2"/>
  <c r="AQ295" i="26" s="1"/>
  <c r="J88" i="2"/>
  <c r="AQ296" i="26" s="1"/>
  <c r="J89" i="2"/>
  <c r="AQ297" i="26" s="1"/>
  <c r="J90" i="2"/>
  <c r="AQ298" i="26" s="1"/>
  <c r="J91" i="2"/>
  <c r="AQ299" i="26" s="1"/>
  <c r="J92" i="2"/>
  <c r="AQ300" i="26" s="1"/>
  <c r="J93" i="2"/>
  <c r="AQ301" i="26" s="1"/>
  <c r="J94" i="2"/>
  <c r="AQ302" i="26" s="1"/>
  <c r="J95" i="2"/>
  <c r="AQ303" i="26" s="1"/>
  <c r="J96" i="2"/>
  <c r="AQ304" i="26" s="1"/>
  <c r="J97" i="2"/>
  <c r="AQ323" i="26" s="1"/>
  <c r="J98" i="2"/>
  <c r="AQ324" i="26" s="1"/>
  <c r="J99" i="2"/>
  <c r="AQ325" i="26" s="1"/>
  <c r="J100" i="2"/>
  <c r="AQ326" i="26" s="1"/>
  <c r="J101" i="2"/>
  <c r="AQ327" i="26" s="1"/>
  <c r="J2" i="2"/>
  <c r="I3" i="2"/>
  <c r="I4" i="2"/>
  <c r="I5" i="2"/>
  <c r="I6"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I95" i="2"/>
  <c r="I96" i="2"/>
  <c r="I97" i="2"/>
  <c r="I98" i="2"/>
  <c r="I99" i="2"/>
  <c r="I100" i="2"/>
  <c r="I101" i="2"/>
  <c r="I2" i="2"/>
  <c r="H3" i="2"/>
  <c r="H4" i="2"/>
  <c r="H5" i="2"/>
  <c r="H6"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2" i="2"/>
  <c r="G2" i="2"/>
  <c r="BC35" i="26" s="1"/>
  <c r="G3" i="2"/>
  <c r="BC36" i="26" s="1"/>
  <c r="G4" i="2"/>
  <c r="BC37" i="26" s="1"/>
  <c r="G5" i="2"/>
  <c r="BC38" i="26" s="1"/>
  <c r="G6" i="2"/>
  <c r="BC39" i="26" s="1"/>
  <c r="G7" i="2"/>
  <c r="BC71" i="26" s="1"/>
  <c r="G8" i="2"/>
  <c r="BC72" i="26" s="1"/>
  <c r="G9" i="2"/>
  <c r="BC73" i="26" s="1"/>
  <c r="G10" i="2"/>
  <c r="BC74" i="26" s="1"/>
  <c r="G11" i="2"/>
  <c r="BC75" i="26" s="1"/>
  <c r="G12" i="2"/>
  <c r="BC76" i="26" s="1"/>
  <c r="G13" i="2"/>
  <c r="BC77" i="26" s="1"/>
  <c r="G14" i="2"/>
  <c r="BC78" i="26" s="1"/>
  <c r="G15" i="2"/>
  <c r="BC79" i="26" s="1"/>
  <c r="G16" i="2"/>
  <c r="BC80" i="26" s="1"/>
  <c r="G17" i="2"/>
  <c r="BC99" i="26" s="1"/>
  <c r="G18" i="2"/>
  <c r="BC100" i="26" s="1"/>
  <c r="G19" i="2"/>
  <c r="BC101" i="26" s="1"/>
  <c r="G20" i="2"/>
  <c r="BC102" i="26" s="1"/>
  <c r="G21" i="2"/>
  <c r="BC103" i="26" s="1"/>
  <c r="G22" i="2"/>
  <c r="BC104" i="26" s="1"/>
  <c r="G23" i="2"/>
  <c r="BC105" i="26" s="1"/>
  <c r="G24" i="2"/>
  <c r="BC106" i="26" s="1"/>
  <c r="G25" i="2"/>
  <c r="BC107" i="26" s="1"/>
  <c r="G26" i="2"/>
  <c r="BC108" i="26" s="1"/>
  <c r="G27" i="2"/>
  <c r="BC127" i="26" s="1"/>
  <c r="G28" i="2"/>
  <c r="BC128" i="26" s="1"/>
  <c r="G29" i="2"/>
  <c r="BC129" i="26" s="1"/>
  <c r="G30" i="2"/>
  <c r="BC130" i="26" s="1"/>
  <c r="G31" i="2"/>
  <c r="BC131" i="26" s="1"/>
  <c r="G32" i="2"/>
  <c r="BC132" i="26" s="1"/>
  <c r="G33" i="2"/>
  <c r="BC133" i="26" s="1"/>
  <c r="G34" i="2"/>
  <c r="BC134" i="26" s="1"/>
  <c r="G35" i="2"/>
  <c r="BC135" i="26" s="1"/>
  <c r="G36" i="2"/>
  <c r="BC136" i="26" s="1"/>
  <c r="G37" i="2"/>
  <c r="BC155" i="26" s="1"/>
  <c r="G38" i="2"/>
  <c r="BC156" i="26" s="1"/>
  <c r="G39" i="2"/>
  <c r="BC157" i="26" s="1"/>
  <c r="G40" i="2"/>
  <c r="BC158" i="26" s="1"/>
  <c r="G41" i="2"/>
  <c r="BC159" i="26" s="1"/>
  <c r="G42" i="2"/>
  <c r="BC160" i="26" s="1"/>
  <c r="G43" i="2"/>
  <c r="BC161" i="26" s="1"/>
  <c r="G44" i="2"/>
  <c r="BC162" i="26" s="1"/>
  <c r="G45" i="2"/>
  <c r="BC163" i="26" s="1"/>
  <c r="G46" i="2"/>
  <c r="BC164" i="26" s="1"/>
  <c r="G47" i="2"/>
  <c r="BC183" i="26" s="1"/>
  <c r="G48" i="2"/>
  <c r="BC184" i="26" s="1"/>
  <c r="G49" i="2"/>
  <c r="BC185" i="26" s="1"/>
  <c r="G50" i="2"/>
  <c r="BC186" i="26" s="1"/>
  <c r="G51" i="2"/>
  <c r="BC187" i="26" s="1"/>
  <c r="G52" i="2"/>
  <c r="BC188" i="26" s="1"/>
  <c r="G53" i="2"/>
  <c r="BC189" i="26" s="1"/>
  <c r="G54" i="2"/>
  <c r="BC190" i="26" s="1"/>
  <c r="G55" i="2"/>
  <c r="BC191" i="26" s="1"/>
  <c r="G56" i="2"/>
  <c r="BC192" i="26" s="1"/>
  <c r="G57" i="2"/>
  <c r="BC211" i="26" s="1"/>
  <c r="G58" i="2"/>
  <c r="BC212" i="26" s="1"/>
  <c r="G59" i="2"/>
  <c r="BC213" i="26" s="1"/>
  <c r="G60" i="2"/>
  <c r="BC214" i="26" s="1"/>
  <c r="G61" i="2"/>
  <c r="BC215" i="26" s="1"/>
  <c r="G62" i="2"/>
  <c r="BC216" i="26" s="1"/>
  <c r="G63" i="2"/>
  <c r="BC217" i="26" s="1"/>
  <c r="G64" i="2"/>
  <c r="BC218" i="26" s="1"/>
  <c r="G65" i="2"/>
  <c r="BC219" i="26" s="1"/>
  <c r="G66" i="2"/>
  <c r="BC220" i="26" s="1"/>
  <c r="G67" i="2"/>
  <c r="BC239" i="26" s="1"/>
  <c r="G68" i="2"/>
  <c r="BC240" i="26" s="1"/>
  <c r="G69" i="2"/>
  <c r="BC241" i="26" s="1"/>
  <c r="G70" i="2"/>
  <c r="BC242" i="26" s="1"/>
  <c r="G71" i="2"/>
  <c r="BC243" i="26" s="1"/>
  <c r="G72" i="2"/>
  <c r="BC244" i="26" s="1"/>
  <c r="G73" i="2"/>
  <c r="BC245" i="26" s="1"/>
  <c r="G74" i="2"/>
  <c r="BC246" i="26" s="1"/>
  <c r="G75" i="2"/>
  <c r="BC247" i="26" s="1"/>
  <c r="G76" i="2"/>
  <c r="BC248" i="26" s="1"/>
  <c r="G77" i="2"/>
  <c r="BC267" i="26" s="1"/>
  <c r="G78" i="2"/>
  <c r="BC268" i="26" s="1"/>
  <c r="G79" i="2"/>
  <c r="BC269" i="26" s="1"/>
  <c r="G80" i="2"/>
  <c r="BC270" i="26" s="1"/>
  <c r="G81" i="2"/>
  <c r="BC271" i="26" s="1"/>
  <c r="G82" i="2"/>
  <c r="BC272" i="26" s="1"/>
  <c r="G83" i="2"/>
  <c r="BC273" i="26" s="1"/>
  <c r="G84" i="2"/>
  <c r="BC274" i="26" s="1"/>
  <c r="G85" i="2"/>
  <c r="BC275" i="26" s="1"/>
  <c r="G86" i="2"/>
  <c r="BC276" i="26" s="1"/>
  <c r="G87" i="2"/>
  <c r="BC295" i="26" s="1"/>
  <c r="G88" i="2"/>
  <c r="BC296" i="26" s="1"/>
  <c r="G89" i="2"/>
  <c r="BC297" i="26" s="1"/>
  <c r="G90" i="2"/>
  <c r="BC298" i="26" s="1"/>
  <c r="G91" i="2"/>
  <c r="BC299" i="26" s="1"/>
  <c r="G92" i="2"/>
  <c r="BC300" i="26" s="1"/>
  <c r="G93" i="2"/>
  <c r="BC301" i="26" s="1"/>
  <c r="G94" i="2"/>
  <c r="BC302" i="26" s="1"/>
  <c r="G95" i="2"/>
  <c r="BC303" i="26" s="1"/>
  <c r="G96" i="2"/>
  <c r="BC304" i="26" s="1"/>
  <c r="G97" i="2"/>
  <c r="BC323" i="26" s="1"/>
  <c r="G98" i="2"/>
  <c r="BC324" i="26" s="1"/>
  <c r="G99" i="2"/>
  <c r="BC325" i="26" s="1"/>
  <c r="G100" i="2"/>
  <c r="BC326" i="26" s="1"/>
  <c r="G101" i="2"/>
  <c r="BC327" i="26" s="1"/>
  <c r="F3" i="2"/>
  <c r="F4" i="2"/>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E3" i="2"/>
  <c r="E4" i="2"/>
  <c r="E5" i="2"/>
  <c r="E6" i="2"/>
  <c r="E7" i="2"/>
  <c r="E8" i="2"/>
  <c r="S72" i="26" s="1"/>
  <c r="E9" i="2"/>
  <c r="E10" i="2"/>
  <c r="E11" i="2"/>
  <c r="E12" i="2"/>
  <c r="E13" i="2"/>
  <c r="E14" i="2"/>
  <c r="E15" i="2"/>
  <c r="E16" i="2"/>
  <c r="E17" i="2"/>
  <c r="E18" i="2"/>
  <c r="E19" i="2"/>
  <c r="E20" i="2"/>
  <c r="E21" i="2"/>
  <c r="E22" i="2"/>
  <c r="E23" i="2"/>
  <c r="S105" i="26" s="1"/>
  <c r="E24" i="2"/>
  <c r="E25" i="2"/>
  <c r="E26" i="2"/>
  <c r="E27" i="2"/>
  <c r="E28" i="2"/>
  <c r="E29" i="2"/>
  <c r="E30" i="2"/>
  <c r="E31" i="2"/>
  <c r="S131" i="26" s="1"/>
  <c r="E32" i="2"/>
  <c r="E33" i="2"/>
  <c r="E34" i="2"/>
  <c r="E35" i="2"/>
  <c r="E36" i="2"/>
  <c r="E37" i="2"/>
  <c r="E38" i="2"/>
  <c r="E39" i="2"/>
  <c r="S157" i="26" s="1"/>
  <c r="E40" i="2"/>
  <c r="S158" i="26" s="1"/>
  <c r="E41" i="2"/>
  <c r="E42" i="2"/>
  <c r="E43" i="2"/>
  <c r="E44" i="2"/>
  <c r="E45" i="2"/>
  <c r="E46" i="2"/>
  <c r="E47" i="2"/>
  <c r="S183" i="26" s="1"/>
  <c r="E48" i="2"/>
  <c r="E49" i="2"/>
  <c r="E50" i="2"/>
  <c r="E51" i="2"/>
  <c r="E52" i="2"/>
  <c r="E53" i="2"/>
  <c r="E54" i="2"/>
  <c r="E55" i="2"/>
  <c r="S191" i="26" s="1"/>
  <c r="E56" i="2"/>
  <c r="E57" i="2"/>
  <c r="E58" i="2"/>
  <c r="S212" i="26" s="1"/>
  <c r="E59" i="2"/>
  <c r="S213" i="26" s="1"/>
  <c r="E60" i="2"/>
  <c r="E61" i="2"/>
  <c r="E62" i="2"/>
  <c r="E63" i="2"/>
  <c r="E64" i="2"/>
  <c r="E65" i="2"/>
  <c r="E66" i="2"/>
  <c r="E67" i="2"/>
  <c r="E68" i="2"/>
  <c r="E69" i="2"/>
  <c r="E70" i="2"/>
  <c r="E71" i="2"/>
  <c r="E72" i="2"/>
  <c r="E73" i="2"/>
  <c r="E74" i="2"/>
  <c r="E75" i="2"/>
  <c r="S247" i="26" s="1"/>
  <c r="E76" i="2"/>
  <c r="E77" i="2"/>
  <c r="E78" i="2"/>
  <c r="E79" i="2"/>
  <c r="E80" i="2"/>
  <c r="E81" i="2"/>
  <c r="E82" i="2"/>
  <c r="E83" i="2"/>
  <c r="E84" i="2"/>
  <c r="E85" i="2"/>
  <c r="E86" i="2"/>
  <c r="E87" i="2"/>
  <c r="S295" i="26" s="1"/>
  <c r="E88" i="2"/>
  <c r="S296" i="26" s="1"/>
  <c r="E89" i="2"/>
  <c r="E90" i="2"/>
  <c r="E91" i="2"/>
  <c r="S299" i="26" s="1"/>
  <c r="E92" i="2"/>
  <c r="E93" i="2"/>
  <c r="E94" i="2"/>
  <c r="E95" i="2"/>
  <c r="S303" i="26" s="1"/>
  <c r="E96" i="2"/>
  <c r="E97" i="2"/>
  <c r="E98" i="2"/>
  <c r="E99" i="2"/>
  <c r="E100" i="2"/>
  <c r="E101" i="2"/>
  <c r="E2" i="2"/>
  <c r="F2" i="2"/>
  <c r="D3" i="2"/>
  <c r="D4" i="2"/>
  <c r="C37" i="26" s="1"/>
  <c r="D5" i="2"/>
  <c r="C38" i="26" s="1"/>
  <c r="D6" i="2"/>
  <c r="C39" i="26" s="1"/>
  <c r="D7" i="2"/>
  <c r="C71" i="26" s="1"/>
  <c r="D8" i="2"/>
  <c r="C72" i="26" s="1"/>
  <c r="D9" i="2"/>
  <c r="C73" i="26" s="1"/>
  <c r="D10" i="2"/>
  <c r="C74" i="26" s="1"/>
  <c r="D11" i="2"/>
  <c r="C75" i="26" s="1"/>
  <c r="D12" i="2"/>
  <c r="C76" i="26" s="1"/>
  <c r="D13" i="2"/>
  <c r="C77" i="26" s="1"/>
  <c r="D14" i="2"/>
  <c r="C78" i="26" s="1"/>
  <c r="D15" i="2"/>
  <c r="C79" i="26" s="1"/>
  <c r="D16" i="2"/>
  <c r="C80" i="26" s="1"/>
  <c r="D17" i="2"/>
  <c r="C99" i="26" s="1"/>
  <c r="D18" i="2"/>
  <c r="C100" i="26" s="1"/>
  <c r="D19" i="2"/>
  <c r="C101" i="26" s="1"/>
  <c r="D20" i="2"/>
  <c r="C102" i="26" s="1"/>
  <c r="D21" i="2"/>
  <c r="C103" i="26" s="1"/>
  <c r="D22" i="2"/>
  <c r="C104" i="26" s="1"/>
  <c r="D23" i="2"/>
  <c r="C105" i="26" s="1"/>
  <c r="D24" i="2"/>
  <c r="C106" i="26" s="1"/>
  <c r="D25" i="2"/>
  <c r="C107" i="26" s="1"/>
  <c r="D26" i="2"/>
  <c r="C108" i="26" s="1"/>
  <c r="D27" i="2"/>
  <c r="C127" i="26" s="1"/>
  <c r="D28" i="2"/>
  <c r="C128" i="26" s="1"/>
  <c r="D29" i="2"/>
  <c r="C129" i="26" s="1"/>
  <c r="D30" i="2"/>
  <c r="C130" i="26" s="1"/>
  <c r="D31" i="2"/>
  <c r="C131" i="26" s="1"/>
  <c r="D32" i="2"/>
  <c r="C132" i="26" s="1"/>
  <c r="D33" i="2"/>
  <c r="C133" i="26" s="1"/>
  <c r="D34" i="2"/>
  <c r="C134" i="26" s="1"/>
  <c r="D35" i="2"/>
  <c r="C135" i="26" s="1"/>
  <c r="D36" i="2"/>
  <c r="C136" i="26" s="1"/>
  <c r="D37" i="2"/>
  <c r="C155" i="26" s="1"/>
  <c r="D38" i="2"/>
  <c r="C156" i="26" s="1"/>
  <c r="D39" i="2"/>
  <c r="C157" i="26" s="1"/>
  <c r="D40" i="2"/>
  <c r="C158" i="26" s="1"/>
  <c r="D41" i="2"/>
  <c r="C159" i="26" s="1"/>
  <c r="D42" i="2"/>
  <c r="C160" i="26" s="1"/>
  <c r="D43" i="2"/>
  <c r="C161" i="26" s="1"/>
  <c r="D44" i="2"/>
  <c r="C162" i="26" s="1"/>
  <c r="D45" i="2"/>
  <c r="C163" i="26" s="1"/>
  <c r="D46" i="2"/>
  <c r="C164" i="26" s="1"/>
  <c r="D47" i="2"/>
  <c r="C183" i="26" s="1"/>
  <c r="D48" i="2"/>
  <c r="C184" i="26" s="1"/>
  <c r="D49" i="2"/>
  <c r="C185" i="26" s="1"/>
  <c r="D50" i="2"/>
  <c r="C186" i="26" s="1"/>
  <c r="D51" i="2"/>
  <c r="C187" i="26" s="1"/>
  <c r="D52" i="2"/>
  <c r="C188" i="26" s="1"/>
  <c r="D53" i="2"/>
  <c r="C189" i="26" s="1"/>
  <c r="D54" i="2"/>
  <c r="C190" i="26" s="1"/>
  <c r="D55" i="2"/>
  <c r="C191" i="26" s="1"/>
  <c r="D56" i="2"/>
  <c r="C192" i="26" s="1"/>
  <c r="D57" i="2"/>
  <c r="C211" i="26" s="1"/>
  <c r="D58" i="2"/>
  <c r="C212" i="26" s="1"/>
  <c r="D59" i="2"/>
  <c r="C213" i="26" s="1"/>
  <c r="D60" i="2"/>
  <c r="C214" i="26" s="1"/>
  <c r="D61" i="2"/>
  <c r="C215" i="26" s="1"/>
  <c r="D62" i="2"/>
  <c r="C216" i="26" s="1"/>
  <c r="D63" i="2"/>
  <c r="C217" i="26" s="1"/>
  <c r="D64" i="2"/>
  <c r="C218" i="26" s="1"/>
  <c r="D65" i="2"/>
  <c r="C219" i="26" s="1"/>
  <c r="D66" i="2"/>
  <c r="C220" i="26" s="1"/>
  <c r="D67" i="2"/>
  <c r="C239" i="26" s="1"/>
  <c r="D68" i="2"/>
  <c r="C240" i="26" s="1"/>
  <c r="D69" i="2"/>
  <c r="C241" i="26" s="1"/>
  <c r="D70" i="2"/>
  <c r="C242" i="26" s="1"/>
  <c r="D71" i="2"/>
  <c r="C243" i="26" s="1"/>
  <c r="D72" i="2"/>
  <c r="C244" i="26" s="1"/>
  <c r="D73" i="2"/>
  <c r="C245" i="26" s="1"/>
  <c r="D74" i="2"/>
  <c r="C246" i="26" s="1"/>
  <c r="D75" i="2"/>
  <c r="C247" i="26" s="1"/>
  <c r="D76" i="2"/>
  <c r="C248" i="26" s="1"/>
  <c r="D77" i="2"/>
  <c r="C267" i="26" s="1"/>
  <c r="D78" i="2"/>
  <c r="C268" i="26" s="1"/>
  <c r="D79" i="2"/>
  <c r="C269" i="26" s="1"/>
  <c r="D80" i="2"/>
  <c r="C270" i="26" s="1"/>
  <c r="D81" i="2"/>
  <c r="C271" i="26" s="1"/>
  <c r="D82" i="2"/>
  <c r="C272" i="26" s="1"/>
  <c r="D83" i="2"/>
  <c r="C273" i="26" s="1"/>
  <c r="D84" i="2"/>
  <c r="C274" i="26" s="1"/>
  <c r="D85" i="2"/>
  <c r="C275" i="26" s="1"/>
  <c r="D86" i="2"/>
  <c r="C276" i="26" s="1"/>
  <c r="D87" i="2"/>
  <c r="C295" i="26" s="1"/>
  <c r="D88" i="2"/>
  <c r="C296" i="26" s="1"/>
  <c r="D89" i="2"/>
  <c r="C297" i="26" s="1"/>
  <c r="D90" i="2"/>
  <c r="C298" i="26" s="1"/>
  <c r="D91" i="2"/>
  <c r="C299" i="26" s="1"/>
  <c r="D92" i="2"/>
  <c r="C300" i="26" s="1"/>
  <c r="D93" i="2"/>
  <c r="C301" i="26" s="1"/>
  <c r="D94" i="2"/>
  <c r="C302" i="26" s="1"/>
  <c r="D95" i="2"/>
  <c r="C303" i="26" s="1"/>
  <c r="D96" i="2"/>
  <c r="C304" i="26" s="1"/>
  <c r="D97" i="2"/>
  <c r="C323" i="26" s="1"/>
  <c r="D98" i="2"/>
  <c r="C324" i="26" s="1"/>
  <c r="D99" i="2"/>
  <c r="C325" i="26" s="1"/>
  <c r="D100" i="2"/>
  <c r="C326" i="26" s="1"/>
  <c r="D101" i="2"/>
  <c r="C327" i="26" s="1"/>
  <c r="D2" i="2"/>
  <c r="C35" i="26" s="1"/>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2" i="2"/>
  <c r="W27" i="1"/>
  <c r="W26" i="1"/>
  <c r="W24" i="1"/>
  <c r="W22" i="1"/>
  <c r="W21" i="1"/>
  <c r="W18" i="1"/>
  <c r="W17" i="1"/>
  <c r="W16" i="1"/>
  <c r="W15" i="1"/>
  <c r="W11" i="1"/>
  <c r="W10" i="1"/>
  <c r="W8" i="1"/>
  <c r="W7" i="1"/>
  <c r="A5" i="1" l="1"/>
  <c r="S187" i="26"/>
  <c r="S273" i="26"/>
  <c r="S219" i="26"/>
  <c r="S79" i="26"/>
  <c r="S160" i="26"/>
  <c r="S192" i="26"/>
  <c r="S246" i="26"/>
  <c r="S239" i="26"/>
  <c r="S269" i="26"/>
  <c r="S325" i="26"/>
  <c r="S298" i="26"/>
  <c r="S244" i="26"/>
  <c r="S243" i="26"/>
  <c r="S217" i="26"/>
  <c r="S135" i="26"/>
  <c r="S101" i="26"/>
  <c r="S99" i="26"/>
  <c r="S108" i="26"/>
  <c r="S74" i="26"/>
  <c r="S327" i="26"/>
  <c r="S189" i="26"/>
  <c r="S324" i="26"/>
  <c r="S272" i="26"/>
  <c r="S220" i="26"/>
  <c r="S302" i="26"/>
  <c r="S268" i="26"/>
  <c r="S216" i="26"/>
  <c r="S164" i="26"/>
  <c r="S130" i="26"/>
  <c r="S78" i="26"/>
  <c r="S300" i="26"/>
  <c r="S248" i="26"/>
  <c r="S162" i="26"/>
  <c r="S297" i="26"/>
  <c r="S159" i="26"/>
  <c r="S190" i="26"/>
  <c r="S156" i="26"/>
  <c r="S104" i="26"/>
  <c r="S276" i="26"/>
  <c r="S242" i="26"/>
  <c r="S326" i="26"/>
  <c r="S274" i="26"/>
  <c r="S240" i="26"/>
  <c r="S188" i="26"/>
  <c r="S102" i="26"/>
  <c r="S186" i="26"/>
  <c r="S134" i="26"/>
  <c r="S100" i="26"/>
  <c r="S304" i="26"/>
  <c r="S270" i="26"/>
  <c r="S218" i="26"/>
  <c r="S132" i="26"/>
  <c r="S80" i="26"/>
  <c r="S267" i="26"/>
  <c r="S129" i="26"/>
  <c r="S128" i="26"/>
  <c r="S161" i="26"/>
  <c r="S127" i="26"/>
  <c r="S75" i="26"/>
  <c r="S71" i="26"/>
  <c r="S36" i="26"/>
  <c r="S73" i="26"/>
  <c r="S35" i="26"/>
  <c r="S39" i="26"/>
  <c r="S38" i="26"/>
  <c r="S37" i="26"/>
  <c r="S301" i="26"/>
  <c r="S271" i="26"/>
  <c r="S241" i="26"/>
  <c r="S211" i="26"/>
  <c r="S163" i="26"/>
  <c r="S133" i="26"/>
  <c r="S103" i="26"/>
  <c r="S323" i="26"/>
  <c r="S275" i="26"/>
  <c r="S245" i="26"/>
  <c r="S215" i="26"/>
  <c r="S185" i="26"/>
  <c r="S155" i="26"/>
  <c r="S107" i="26"/>
  <c r="S77" i="26"/>
  <c r="S214" i="26"/>
  <c r="S184" i="26"/>
  <c r="S136" i="26"/>
  <c r="S106" i="26"/>
  <c r="S76" i="26"/>
  <c r="CG185" i="26"/>
  <c r="CE185" i="26"/>
  <c r="CM185" i="26"/>
  <c r="CI185" i="26"/>
  <c r="CK185" i="26"/>
  <c r="CQ185" i="26"/>
  <c r="CO185" i="26"/>
  <c r="CS185" i="26"/>
  <c r="CQ77" i="26"/>
  <c r="CG77" i="26"/>
  <c r="CE77" i="26"/>
  <c r="CS77" i="26"/>
  <c r="CO77" i="26"/>
  <c r="CI77" i="26"/>
  <c r="CK77" i="26"/>
  <c r="CM77" i="26"/>
  <c r="K17" i="2"/>
  <c r="AV99" i="26" s="1"/>
  <c r="AQ99" i="26"/>
  <c r="K92" i="2"/>
  <c r="AV300" i="26" s="1"/>
  <c r="K80" i="2"/>
  <c r="AV270" i="26" s="1"/>
  <c r="K68" i="2"/>
  <c r="AV240" i="26" s="1"/>
  <c r="K56" i="2"/>
  <c r="AV192" i="26" s="1"/>
  <c r="K44" i="2"/>
  <c r="AV162" i="26" s="1"/>
  <c r="K32" i="2"/>
  <c r="AV132" i="26" s="1"/>
  <c r="CQ155" i="26"/>
  <c r="CO155" i="26"/>
  <c r="CM155" i="26"/>
  <c r="CK155" i="26"/>
  <c r="CI155" i="26"/>
  <c r="CS155" i="26"/>
  <c r="CG155" i="26"/>
  <c r="CE155" i="26"/>
  <c r="CQ274" i="26"/>
  <c r="CO274" i="26"/>
  <c r="CM274" i="26"/>
  <c r="CK274" i="26"/>
  <c r="CI274" i="26"/>
  <c r="CG274" i="26"/>
  <c r="CE274" i="26"/>
  <c r="CS274" i="26"/>
  <c r="CO244" i="26"/>
  <c r="CM244" i="26"/>
  <c r="CK244" i="26"/>
  <c r="CE244" i="26"/>
  <c r="CG244" i="26"/>
  <c r="CS244" i="26"/>
  <c r="CQ244" i="26"/>
  <c r="CI244" i="26"/>
  <c r="CQ214" i="26"/>
  <c r="CG214" i="26"/>
  <c r="CE214" i="26"/>
  <c r="CS214" i="26"/>
  <c r="CO214" i="26"/>
  <c r="CK214" i="26"/>
  <c r="CI214" i="26"/>
  <c r="CM214" i="26"/>
  <c r="CM184" i="26"/>
  <c r="CK184" i="26"/>
  <c r="CI184" i="26"/>
  <c r="CG184" i="26"/>
  <c r="CE184" i="26"/>
  <c r="CS184" i="26"/>
  <c r="CQ184" i="26"/>
  <c r="CO184" i="26"/>
  <c r="CQ136" i="26"/>
  <c r="CO136" i="26"/>
  <c r="CG136" i="26"/>
  <c r="CE136" i="26"/>
  <c r="CS136" i="26"/>
  <c r="CM136" i="26"/>
  <c r="CK136" i="26"/>
  <c r="CI136" i="26"/>
  <c r="CQ106" i="26"/>
  <c r="CG106" i="26"/>
  <c r="CE106" i="26"/>
  <c r="CS106" i="26"/>
  <c r="CO106" i="26"/>
  <c r="CI106" i="26"/>
  <c r="CM106" i="26"/>
  <c r="CK106" i="26"/>
  <c r="CK76" i="26"/>
  <c r="CI76" i="26"/>
  <c r="CS76" i="26"/>
  <c r="CO76" i="26"/>
  <c r="CQ76" i="26"/>
  <c r="CM76" i="26"/>
  <c r="CG76" i="26"/>
  <c r="CE76" i="26"/>
  <c r="K16" i="2"/>
  <c r="AV80" i="26" s="1"/>
  <c r="AQ80" i="26"/>
  <c r="K91" i="2"/>
  <c r="AV299" i="26" s="1"/>
  <c r="K79" i="2"/>
  <c r="AV269" i="26" s="1"/>
  <c r="K67" i="2"/>
  <c r="AV239" i="26" s="1"/>
  <c r="K55" i="2"/>
  <c r="AV191" i="26" s="1"/>
  <c r="K43" i="2"/>
  <c r="AV161" i="26" s="1"/>
  <c r="K31" i="2"/>
  <c r="AV131" i="26" s="1"/>
  <c r="CQ323" i="26"/>
  <c r="CO323" i="26"/>
  <c r="CM323" i="26"/>
  <c r="CK323" i="26"/>
  <c r="CI323" i="26"/>
  <c r="CG323" i="26"/>
  <c r="CE323" i="26"/>
  <c r="CS323" i="26"/>
  <c r="CK107" i="26"/>
  <c r="CM107" i="26"/>
  <c r="CI107" i="26"/>
  <c r="CO107" i="26"/>
  <c r="CG107" i="26"/>
  <c r="CE107" i="26"/>
  <c r="CQ107" i="26"/>
  <c r="CS107" i="26"/>
  <c r="CS304" i="26"/>
  <c r="CQ304" i="26"/>
  <c r="CO304" i="26"/>
  <c r="CM304" i="26"/>
  <c r="CK304" i="26"/>
  <c r="CI304" i="26"/>
  <c r="CG304" i="26"/>
  <c r="CE304" i="26"/>
  <c r="CS303" i="26"/>
  <c r="CQ303" i="26"/>
  <c r="CO303" i="26"/>
  <c r="CM303" i="26"/>
  <c r="CK303" i="26"/>
  <c r="CI303" i="26"/>
  <c r="CG303" i="26"/>
  <c r="CE303" i="26"/>
  <c r="CE273" i="26"/>
  <c r="CS273" i="26"/>
  <c r="CQ273" i="26"/>
  <c r="CO273" i="26"/>
  <c r="CM273" i="26"/>
  <c r="CK273" i="26"/>
  <c r="CI273" i="26"/>
  <c r="CG273" i="26"/>
  <c r="CS243" i="26"/>
  <c r="CQ243" i="26"/>
  <c r="CG243" i="26"/>
  <c r="CE243" i="26"/>
  <c r="CI243" i="26"/>
  <c r="CK243" i="26"/>
  <c r="CM243" i="26"/>
  <c r="CO243" i="26"/>
  <c r="CG213" i="26"/>
  <c r="CE213" i="26"/>
  <c r="CO213" i="26"/>
  <c r="CM213" i="26"/>
  <c r="CQ213" i="26"/>
  <c r="CK213" i="26"/>
  <c r="CI213" i="26"/>
  <c r="CS213" i="26"/>
  <c r="CQ183" i="26"/>
  <c r="CO183" i="26"/>
  <c r="CM183" i="26"/>
  <c r="CE183" i="26"/>
  <c r="CS183" i="26"/>
  <c r="CG183" i="26"/>
  <c r="CI183" i="26"/>
  <c r="CK183" i="26"/>
  <c r="CS135" i="26"/>
  <c r="CI135" i="26"/>
  <c r="CG135" i="26"/>
  <c r="CO135" i="26"/>
  <c r="CE135" i="26"/>
  <c r="CM135" i="26"/>
  <c r="CK135" i="26"/>
  <c r="CQ135" i="26"/>
  <c r="CK105" i="26"/>
  <c r="CI105" i="26"/>
  <c r="CS105" i="26"/>
  <c r="CO105" i="26"/>
  <c r="CM105" i="26"/>
  <c r="CQ105" i="26"/>
  <c r="CG105" i="26"/>
  <c r="CE105" i="26"/>
  <c r="K15" i="2"/>
  <c r="AV79" i="26" s="1"/>
  <c r="AQ79" i="26"/>
  <c r="K90" i="2"/>
  <c r="AV298" i="26" s="1"/>
  <c r="K78" i="2"/>
  <c r="AV268" i="26" s="1"/>
  <c r="K66" i="2"/>
  <c r="AV220" i="26" s="1"/>
  <c r="K54" i="2"/>
  <c r="AV190" i="26" s="1"/>
  <c r="K42" i="2"/>
  <c r="AV160" i="26" s="1"/>
  <c r="K30" i="2"/>
  <c r="AV130" i="26" s="1"/>
  <c r="CI242" i="26"/>
  <c r="CG242" i="26"/>
  <c r="CS242" i="26"/>
  <c r="CK242" i="26"/>
  <c r="CO242" i="26"/>
  <c r="CE242" i="26"/>
  <c r="CQ242" i="26"/>
  <c r="CM242" i="26"/>
  <c r="CM212" i="26"/>
  <c r="CK212" i="26"/>
  <c r="CI212" i="26"/>
  <c r="CO212" i="26"/>
  <c r="CQ212" i="26"/>
  <c r="CG212" i="26"/>
  <c r="CE212" i="26"/>
  <c r="CS212" i="26"/>
  <c r="CS164" i="26"/>
  <c r="CQ164" i="26"/>
  <c r="CI164" i="26"/>
  <c r="CG164" i="26"/>
  <c r="CO164" i="26"/>
  <c r="CE164" i="26"/>
  <c r="CM164" i="26"/>
  <c r="CK164" i="26"/>
  <c r="CK134" i="26"/>
  <c r="CI134" i="26"/>
  <c r="CS134" i="26"/>
  <c r="CM134" i="26"/>
  <c r="CG134" i="26"/>
  <c r="CE134" i="26"/>
  <c r="CQ134" i="26"/>
  <c r="CO134" i="26"/>
  <c r="CO104" i="26"/>
  <c r="CM104" i="26"/>
  <c r="CK104" i="26"/>
  <c r="CI104" i="26"/>
  <c r="CG104" i="26"/>
  <c r="CE104" i="26"/>
  <c r="CQ104" i="26"/>
  <c r="CS104" i="26"/>
  <c r="K14" i="2"/>
  <c r="AV78" i="26" s="1"/>
  <c r="AQ78" i="26"/>
  <c r="K101" i="2"/>
  <c r="AV327" i="26" s="1"/>
  <c r="K89" i="2"/>
  <c r="AV297" i="26" s="1"/>
  <c r="K77" i="2"/>
  <c r="AV267" i="26" s="1"/>
  <c r="K65" i="2"/>
  <c r="AV219" i="26" s="1"/>
  <c r="K53" i="2"/>
  <c r="AV189" i="26" s="1"/>
  <c r="K41" i="2"/>
  <c r="AV159" i="26" s="1"/>
  <c r="K29" i="2"/>
  <c r="AV129" i="26" s="1"/>
  <c r="CS275" i="26"/>
  <c r="CK275" i="26"/>
  <c r="CI275" i="26"/>
  <c r="CG275" i="26"/>
  <c r="CE275" i="26"/>
  <c r="CQ275" i="26"/>
  <c r="CM275" i="26"/>
  <c r="CO275" i="26"/>
  <c r="CI241" i="26"/>
  <c r="CG241" i="26"/>
  <c r="CE241" i="26"/>
  <c r="CS241" i="26"/>
  <c r="CK241" i="26"/>
  <c r="CQ241" i="26"/>
  <c r="CO241" i="26"/>
  <c r="CM241" i="26"/>
  <c r="CG133" i="26"/>
  <c r="CE133" i="26"/>
  <c r="CK133" i="26"/>
  <c r="CI133" i="26"/>
  <c r="CQ133" i="26"/>
  <c r="CS133" i="26"/>
  <c r="CO133" i="26"/>
  <c r="CM133" i="26"/>
  <c r="CG103" i="26"/>
  <c r="CS103" i="26"/>
  <c r="CI103" i="26"/>
  <c r="CK103" i="26"/>
  <c r="CE103" i="26"/>
  <c r="CQ103" i="26"/>
  <c r="CO103" i="26"/>
  <c r="CM103" i="26"/>
  <c r="K25" i="2"/>
  <c r="AV107" i="26" s="1"/>
  <c r="AQ107" i="26"/>
  <c r="K100" i="2"/>
  <c r="AV326" i="26" s="1"/>
  <c r="K88" i="2"/>
  <c r="AV296" i="26" s="1"/>
  <c r="K76" i="2"/>
  <c r="AV248" i="26" s="1"/>
  <c r="K64" i="2"/>
  <c r="AV218" i="26" s="1"/>
  <c r="K52" i="2"/>
  <c r="AV188" i="26" s="1"/>
  <c r="K40" i="2"/>
  <c r="AV158" i="26" s="1"/>
  <c r="K28" i="2"/>
  <c r="AV128" i="26" s="1"/>
  <c r="CI272" i="26"/>
  <c r="CS272" i="26"/>
  <c r="CQ272" i="26"/>
  <c r="CO272" i="26"/>
  <c r="CM272" i="26"/>
  <c r="CG272" i="26"/>
  <c r="CE272" i="26"/>
  <c r="CK272" i="26"/>
  <c r="CQ211" i="26"/>
  <c r="CO211" i="26"/>
  <c r="CM211" i="26"/>
  <c r="CG211" i="26"/>
  <c r="CI211" i="26"/>
  <c r="CE211" i="26"/>
  <c r="CK211" i="26"/>
  <c r="CS211" i="26"/>
  <c r="CQ300" i="26"/>
  <c r="CO300" i="26"/>
  <c r="CM300" i="26"/>
  <c r="CK300" i="26"/>
  <c r="CI300" i="26"/>
  <c r="CG300" i="26"/>
  <c r="CE300" i="26"/>
  <c r="CS300" i="26"/>
  <c r="CM192" i="26"/>
  <c r="CK192" i="26"/>
  <c r="CI192" i="26"/>
  <c r="CQ192" i="26"/>
  <c r="CG192" i="26"/>
  <c r="CO192" i="26"/>
  <c r="CE192" i="26"/>
  <c r="CS192" i="26"/>
  <c r="K24" i="2"/>
  <c r="AV106" i="26" s="1"/>
  <c r="AQ106" i="26"/>
  <c r="K12" i="2"/>
  <c r="AV76" i="26" s="1"/>
  <c r="AQ76" i="26"/>
  <c r="K99" i="2"/>
  <c r="AV325" i="26" s="1"/>
  <c r="K87" i="2"/>
  <c r="AV295" i="26" s="1"/>
  <c r="K75" i="2"/>
  <c r="AV247" i="26" s="1"/>
  <c r="K63" i="2"/>
  <c r="AV217" i="26" s="1"/>
  <c r="K51" i="2"/>
  <c r="AV187" i="26" s="1"/>
  <c r="K39" i="2"/>
  <c r="AV157" i="26" s="1"/>
  <c r="K27" i="2"/>
  <c r="AV127" i="26" s="1"/>
  <c r="CS215" i="26"/>
  <c r="CQ215" i="26"/>
  <c r="CO215" i="26"/>
  <c r="CM215" i="26"/>
  <c r="CE215" i="26"/>
  <c r="CK215" i="26"/>
  <c r="CI215" i="26"/>
  <c r="CG215" i="26"/>
  <c r="CS271" i="26"/>
  <c r="CI271" i="26"/>
  <c r="CK271" i="26"/>
  <c r="CG271" i="26"/>
  <c r="CO271" i="26"/>
  <c r="CQ271" i="26"/>
  <c r="CE271" i="26"/>
  <c r="CM271" i="26"/>
  <c r="CG270" i="26"/>
  <c r="CS270" i="26"/>
  <c r="CQ270" i="26"/>
  <c r="CO270" i="26"/>
  <c r="CE270" i="26"/>
  <c r="CM270" i="26"/>
  <c r="CK270" i="26"/>
  <c r="CI270" i="26"/>
  <c r="CI162" i="26"/>
  <c r="CG162" i="26"/>
  <c r="CE162" i="26"/>
  <c r="CQ162" i="26"/>
  <c r="CS162" i="26"/>
  <c r="CO162" i="26"/>
  <c r="CM162" i="26"/>
  <c r="CK162" i="26"/>
  <c r="CK102" i="26"/>
  <c r="CM102" i="26"/>
  <c r="CQ102" i="26"/>
  <c r="CI102" i="26"/>
  <c r="CS102" i="26"/>
  <c r="CO102" i="26"/>
  <c r="CG102" i="26"/>
  <c r="CE102" i="26"/>
  <c r="CS299" i="26"/>
  <c r="CQ299" i="26"/>
  <c r="CO299" i="26"/>
  <c r="CM299" i="26"/>
  <c r="CK299" i="26"/>
  <c r="CI299" i="26"/>
  <c r="CG299" i="26"/>
  <c r="CE299" i="26"/>
  <c r="CI269" i="26"/>
  <c r="CG269" i="26"/>
  <c r="CE269" i="26"/>
  <c r="CQ269" i="26"/>
  <c r="CM269" i="26"/>
  <c r="CO269" i="26"/>
  <c r="CK269" i="26"/>
  <c r="CS269" i="26"/>
  <c r="CS239" i="26"/>
  <c r="CQ239" i="26"/>
  <c r="CO239" i="26"/>
  <c r="CM239" i="26"/>
  <c r="CK239" i="26"/>
  <c r="CI239" i="26"/>
  <c r="CE239" i="26"/>
  <c r="CG239" i="26"/>
  <c r="CS191" i="26"/>
  <c r="CQ191" i="26"/>
  <c r="CO191" i="26"/>
  <c r="CK191" i="26"/>
  <c r="CI191" i="26"/>
  <c r="CG191" i="26"/>
  <c r="CM191" i="26"/>
  <c r="CE191" i="26"/>
  <c r="CM161" i="26"/>
  <c r="CK161" i="26"/>
  <c r="CI161" i="26"/>
  <c r="CO161" i="26"/>
  <c r="CQ161" i="26"/>
  <c r="CE161" i="26"/>
  <c r="CS161" i="26"/>
  <c r="CG161" i="26"/>
  <c r="CO131" i="26"/>
  <c r="CK131" i="26"/>
  <c r="CI131" i="26"/>
  <c r="CS131" i="26"/>
  <c r="CG131" i="26"/>
  <c r="CQ131" i="26"/>
  <c r="CM131" i="26"/>
  <c r="CE131" i="26"/>
  <c r="CQ101" i="26"/>
  <c r="CG101" i="26"/>
  <c r="CE101" i="26"/>
  <c r="CS101" i="26"/>
  <c r="CK101" i="26"/>
  <c r="CI101" i="26"/>
  <c r="CM101" i="26"/>
  <c r="CO101" i="26"/>
  <c r="K98" i="2"/>
  <c r="AV324" i="26" s="1"/>
  <c r="K86" i="2"/>
  <c r="AV276" i="26" s="1"/>
  <c r="K74" i="2"/>
  <c r="AV246" i="26" s="1"/>
  <c r="K62" i="2"/>
  <c r="AV216" i="26" s="1"/>
  <c r="K50" i="2"/>
  <c r="AV186" i="26" s="1"/>
  <c r="K38" i="2"/>
  <c r="AV156" i="26" s="1"/>
  <c r="K26" i="2"/>
  <c r="AV108" i="26" s="1"/>
  <c r="CK301" i="26"/>
  <c r="CI301" i="26"/>
  <c r="CG301" i="26"/>
  <c r="CE301" i="26"/>
  <c r="CS301" i="26"/>
  <c r="CQ301" i="26"/>
  <c r="CO301" i="26"/>
  <c r="CM301" i="26"/>
  <c r="CQ163" i="26"/>
  <c r="CG163" i="26"/>
  <c r="CE163" i="26"/>
  <c r="CS163" i="26"/>
  <c r="CO163" i="26"/>
  <c r="CM163" i="26"/>
  <c r="CK163" i="26"/>
  <c r="CI163" i="26"/>
  <c r="CO240" i="26"/>
  <c r="CM240" i="26"/>
  <c r="CK240" i="26"/>
  <c r="CS240" i="26"/>
  <c r="CE240" i="26"/>
  <c r="CG240" i="26"/>
  <c r="CI240" i="26"/>
  <c r="CQ240" i="26"/>
  <c r="CM132" i="26"/>
  <c r="CK132" i="26"/>
  <c r="CI132" i="26"/>
  <c r="CG132" i="26"/>
  <c r="CE132" i="26"/>
  <c r="CO132" i="26"/>
  <c r="CS132" i="26"/>
  <c r="CQ132" i="26"/>
  <c r="CS298" i="26"/>
  <c r="CQ298" i="26"/>
  <c r="CO298" i="26"/>
  <c r="CM298" i="26"/>
  <c r="CK298" i="26"/>
  <c r="CI298" i="26"/>
  <c r="CG298" i="26"/>
  <c r="CE298" i="26"/>
  <c r="CM268" i="26"/>
  <c r="CK268" i="26"/>
  <c r="CI268" i="26"/>
  <c r="CO268" i="26"/>
  <c r="CG268" i="26"/>
  <c r="CE268" i="26"/>
  <c r="CS268" i="26"/>
  <c r="CQ268" i="26"/>
  <c r="CE220" i="26"/>
  <c r="CS220" i="26"/>
  <c r="CQ220" i="26"/>
  <c r="CO220" i="26"/>
  <c r="CG220" i="26"/>
  <c r="CK220" i="26"/>
  <c r="CM220" i="26"/>
  <c r="CI220" i="26"/>
  <c r="CO190" i="26"/>
  <c r="CK190" i="26"/>
  <c r="CM190" i="26"/>
  <c r="CS190" i="26"/>
  <c r="CQ190" i="26"/>
  <c r="CI190" i="26"/>
  <c r="CG190" i="26"/>
  <c r="CE190" i="26"/>
  <c r="CS160" i="26"/>
  <c r="CQ160" i="26"/>
  <c r="CO160" i="26"/>
  <c r="CI160" i="26"/>
  <c r="CK160" i="26"/>
  <c r="CG160" i="26"/>
  <c r="CE160" i="26"/>
  <c r="CM160" i="26"/>
  <c r="CO130" i="26"/>
  <c r="CM130" i="26"/>
  <c r="CS130" i="26"/>
  <c r="CI130" i="26"/>
  <c r="CE130" i="26"/>
  <c r="CG130" i="26"/>
  <c r="CQ130" i="26"/>
  <c r="CK130" i="26"/>
  <c r="CK100" i="26"/>
  <c r="CI100" i="26"/>
  <c r="CE100" i="26"/>
  <c r="CS100" i="26"/>
  <c r="CQ100" i="26"/>
  <c r="CG100" i="26"/>
  <c r="CO100" i="26"/>
  <c r="CM100" i="26"/>
  <c r="K22" i="2"/>
  <c r="AV104" i="26" s="1"/>
  <c r="AQ104" i="26"/>
  <c r="K97" i="2"/>
  <c r="AV323" i="26" s="1"/>
  <c r="K85" i="2"/>
  <c r="AV275" i="26" s="1"/>
  <c r="K73" i="2"/>
  <c r="AV245" i="26" s="1"/>
  <c r="K61" i="2"/>
  <c r="AV215" i="26" s="1"/>
  <c r="K49" i="2"/>
  <c r="AV185" i="26" s="1"/>
  <c r="K37" i="2"/>
  <c r="AV155" i="26" s="1"/>
  <c r="K23" i="2"/>
  <c r="AV105" i="26" s="1"/>
  <c r="CE297" i="26"/>
  <c r="CS297" i="26"/>
  <c r="CQ297" i="26"/>
  <c r="CO297" i="26"/>
  <c r="CM297" i="26"/>
  <c r="CK297" i="26"/>
  <c r="CI297" i="26"/>
  <c r="CG297" i="26"/>
  <c r="CS159" i="26"/>
  <c r="CI159" i="26"/>
  <c r="CK159" i="26"/>
  <c r="CQ159" i="26"/>
  <c r="CO159" i="26"/>
  <c r="CM159" i="26"/>
  <c r="CG159" i="26"/>
  <c r="CE159" i="26"/>
  <c r="K96" i="2"/>
  <c r="AV304" i="26" s="1"/>
  <c r="K84" i="2"/>
  <c r="AV274" i="26" s="1"/>
  <c r="K72" i="2"/>
  <c r="AV244" i="26" s="1"/>
  <c r="K60" i="2"/>
  <c r="AV214" i="26" s="1"/>
  <c r="K48" i="2"/>
  <c r="AV184" i="26" s="1"/>
  <c r="K36" i="2"/>
  <c r="AV136" i="26" s="1"/>
  <c r="K21" i="2"/>
  <c r="AV103" i="26" s="1"/>
  <c r="CQ267" i="26"/>
  <c r="CO267" i="26"/>
  <c r="CM267" i="26"/>
  <c r="CG267" i="26"/>
  <c r="CE267" i="26"/>
  <c r="CK267" i="26"/>
  <c r="CI267" i="26"/>
  <c r="CS267" i="26"/>
  <c r="CO99" i="26"/>
  <c r="CM99" i="26"/>
  <c r="CS99" i="26"/>
  <c r="CK99" i="26"/>
  <c r="CI99" i="26"/>
  <c r="CQ99" i="26"/>
  <c r="CG99" i="26"/>
  <c r="CE99" i="26"/>
  <c r="CI296" i="26"/>
  <c r="CG296" i="26"/>
  <c r="CE296" i="26"/>
  <c r="CS296" i="26"/>
  <c r="CQ296" i="26"/>
  <c r="CO296" i="26"/>
  <c r="CM296" i="26"/>
  <c r="CK296" i="26"/>
  <c r="CM188" i="26"/>
  <c r="CK188" i="26"/>
  <c r="CI188" i="26"/>
  <c r="CO188" i="26"/>
  <c r="CG188" i="26"/>
  <c r="CE188" i="26"/>
  <c r="CS188" i="26"/>
  <c r="CQ188" i="26"/>
  <c r="K20" i="2"/>
  <c r="AV102" i="26" s="1"/>
  <c r="AQ102" i="26"/>
  <c r="K95" i="2"/>
  <c r="AV303" i="26" s="1"/>
  <c r="K83" i="2"/>
  <c r="AV273" i="26" s="1"/>
  <c r="K71" i="2"/>
  <c r="AV243" i="26" s="1"/>
  <c r="K59" i="2"/>
  <c r="AV213" i="26" s="1"/>
  <c r="K47" i="2"/>
  <c r="AV183" i="26" s="1"/>
  <c r="K35" i="2"/>
  <c r="AV135" i="26" s="1"/>
  <c r="K19" i="2"/>
  <c r="AV101" i="26" s="1"/>
  <c r="CI245" i="26"/>
  <c r="CG245" i="26"/>
  <c r="CE245" i="26"/>
  <c r="CK245" i="26"/>
  <c r="CM245" i="26"/>
  <c r="CQ245" i="26"/>
  <c r="CO245" i="26"/>
  <c r="CS245" i="26"/>
  <c r="CS327" i="26"/>
  <c r="CQ327" i="26"/>
  <c r="CO327" i="26"/>
  <c r="CM327" i="26"/>
  <c r="CK327" i="26"/>
  <c r="CI327" i="26"/>
  <c r="CG327" i="26"/>
  <c r="CE327" i="26"/>
  <c r="CG189" i="26"/>
  <c r="CE189" i="26"/>
  <c r="CO189" i="26"/>
  <c r="CM189" i="26"/>
  <c r="CK189" i="26"/>
  <c r="CS189" i="26"/>
  <c r="CQ189" i="26"/>
  <c r="CI189" i="26"/>
  <c r="CE129" i="26"/>
  <c r="CS129" i="26"/>
  <c r="CQ129" i="26"/>
  <c r="CG129" i="26"/>
  <c r="CO129" i="26"/>
  <c r="CM129" i="26"/>
  <c r="CK129" i="26"/>
  <c r="CI129" i="26"/>
  <c r="CS248" i="26"/>
  <c r="CQ248" i="26"/>
  <c r="CO248" i="26"/>
  <c r="CM248" i="26"/>
  <c r="CK248" i="26"/>
  <c r="CI248" i="26"/>
  <c r="CG248" i="26"/>
  <c r="CE248" i="26"/>
  <c r="CE158" i="26"/>
  <c r="CI158" i="26"/>
  <c r="CK158" i="26"/>
  <c r="CM158" i="26"/>
  <c r="CG158" i="26"/>
  <c r="CS158" i="26"/>
  <c r="CQ158" i="26"/>
  <c r="CO158" i="26"/>
  <c r="CI325" i="26"/>
  <c r="CG325" i="26"/>
  <c r="CE325" i="26"/>
  <c r="CS325" i="26"/>
  <c r="CQ325" i="26"/>
  <c r="CO325" i="26"/>
  <c r="CM325" i="26"/>
  <c r="CK325" i="26"/>
  <c r="CM295" i="26"/>
  <c r="CK295" i="26"/>
  <c r="CI295" i="26"/>
  <c r="CG295" i="26"/>
  <c r="CE295" i="26"/>
  <c r="CS295" i="26"/>
  <c r="CQ295" i="26"/>
  <c r="CO295" i="26"/>
  <c r="CS247" i="26"/>
  <c r="CM247" i="26"/>
  <c r="CK247" i="26"/>
  <c r="CO247" i="26"/>
  <c r="CQ247" i="26"/>
  <c r="CE247" i="26"/>
  <c r="CI247" i="26"/>
  <c r="CG247" i="26"/>
  <c r="CM217" i="26"/>
  <c r="CK217" i="26"/>
  <c r="CI217" i="26"/>
  <c r="CG217" i="26"/>
  <c r="CE217" i="26"/>
  <c r="CO217" i="26"/>
  <c r="CS217" i="26"/>
  <c r="CQ217" i="26"/>
  <c r="CS187" i="26"/>
  <c r="CQ187" i="26"/>
  <c r="CO187" i="26"/>
  <c r="CI187" i="26"/>
  <c r="CE187" i="26"/>
  <c r="CG187" i="26"/>
  <c r="CK187" i="26"/>
  <c r="CM187" i="26"/>
  <c r="CI157" i="26"/>
  <c r="CG157" i="26"/>
  <c r="CE157" i="26"/>
  <c r="CS157" i="26"/>
  <c r="CO157" i="26"/>
  <c r="CM157" i="26"/>
  <c r="CK157" i="26"/>
  <c r="CQ157" i="26"/>
  <c r="CM127" i="26"/>
  <c r="CO127" i="26"/>
  <c r="CE127" i="26"/>
  <c r="CQ127" i="26"/>
  <c r="CS127" i="26"/>
  <c r="CG127" i="26"/>
  <c r="CI127" i="26"/>
  <c r="CK127" i="26"/>
  <c r="CG79" i="26"/>
  <c r="CS79" i="26"/>
  <c r="CI79" i="26"/>
  <c r="CQ79" i="26"/>
  <c r="CM79" i="26"/>
  <c r="CO79" i="26"/>
  <c r="CK79" i="26"/>
  <c r="CE79" i="26"/>
  <c r="K94" i="2"/>
  <c r="AV302" i="26" s="1"/>
  <c r="K82" i="2"/>
  <c r="AV272" i="26" s="1"/>
  <c r="K70" i="2"/>
  <c r="AV242" i="26" s="1"/>
  <c r="K58" i="2"/>
  <c r="AV212" i="26" s="1"/>
  <c r="K46" i="2"/>
  <c r="AV164" i="26" s="1"/>
  <c r="K34" i="2"/>
  <c r="AV134" i="26" s="1"/>
  <c r="K13" i="2"/>
  <c r="AV77" i="26" s="1"/>
  <c r="CE302" i="26"/>
  <c r="CS302" i="26"/>
  <c r="CQ302" i="26"/>
  <c r="CO302" i="26"/>
  <c r="CM302" i="26"/>
  <c r="CK302" i="26"/>
  <c r="CI302" i="26"/>
  <c r="CG302" i="26"/>
  <c r="CE219" i="26"/>
  <c r="CQ219" i="26"/>
  <c r="CO219" i="26"/>
  <c r="CM219" i="26"/>
  <c r="CK219" i="26"/>
  <c r="CI219" i="26"/>
  <c r="CG219" i="26"/>
  <c r="CS219" i="26"/>
  <c r="CE326" i="26"/>
  <c r="CS326" i="26"/>
  <c r="CQ326" i="26"/>
  <c r="CO326" i="26"/>
  <c r="CM326" i="26"/>
  <c r="CK326" i="26"/>
  <c r="CI326" i="26"/>
  <c r="CG326" i="26"/>
  <c r="CI218" i="26"/>
  <c r="CG218" i="26"/>
  <c r="CE218" i="26"/>
  <c r="CO218" i="26"/>
  <c r="CK218" i="26"/>
  <c r="CM218" i="26"/>
  <c r="CS218" i="26"/>
  <c r="CQ218" i="26"/>
  <c r="CI128" i="26"/>
  <c r="CK128" i="26"/>
  <c r="CM128" i="26"/>
  <c r="CG128" i="26"/>
  <c r="CE128" i="26"/>
  <c r="CO128" i="26"/>
  <c r="CS128" i="26"/>
  <c r="CQ128" i="26"/>
  <c r="CQ80" i="26"/>
  <c r="CO80" i="26"/>
  <c r="CE80" i="26"/>
  <c r="CS80" i="26"/>
  <c r="CI80" i="26"/>
  <c r="CG80" i="26"/>
  <c r="CM80" i="26"/>
  <c r="CK80" i="26"/>
  <c r="CM324" i="26"/>
  <c r="CK324" i="26"/>
  <c r="CI324" i="26"/>
  <c r="CG324" i="26"/>
  <c r="CE324" i="26"/>
  <c r="CS324" i="26"/>
  <c r="CQ324" i="26"/>
  <c r="CO324" i="26"/>
  <c r="CO276" i="26"/>
  <c r="CM276" i="26"/>
  <c r="CI276" i="26"/>
  <c r="CG276" i="26"/>
  <c r="CE276" i="26"/>
  <c r="CS276" i="26"/>
  <c r="CQ276" i="26"/>
  <c r="CK276" i="26"/>
  <c r="CK246" i="26"/>
  <c r="CM246" i="26"/>
  <c r="CI246" i="26"/>
  <c r="CO246" i="26"/>
  <c r="CE246" i="26"/>
  <c r="CQ246" i="26"/>
  <c r="CG246" i="26"/>
  <c r="CS246" i="26"/>
  <c r="CQ216" i="26"/>
  <c r="CO216" i="26"/>
  <c r="CM216" i="26"/>
  <c r="CE216" i="26"/>
  <c r="CS216" i="26"/>
  <c r="CG216" i="26"/>
  <c r="CI216" i="26"/>
  <c r="CK216" i="26"/>
  <c r="CM186" i="26"/>
  <c r="CK186" i="26"/>
  <c r="CI186" i="26"/>
  <c r="CO186" i="26"/>
  <c r="CG186" i="26"/>
  <c r="CQ186" i="26"/>
  <c r="CE186" i="26"/>
  <c r="CS186" i="26"/>
  <c r="CM156" i="26"/>
  <c r="CK156" i="26"/>
  <c r="CI156" i="26"/>
  <c r="CS156" i="26"/>
  <c r="CQ156" i="26"/>
  <c r="CG156" i="26"/>
  <c r="CO156" i="26"/>
  <c r="CE156" i="26"/>
  <c r="CE108" i="26"/>
  <c r="CS108" i="26"/>
  <c r="CQ108" i="26"/>
  <c r="CG108" i="26"/>
  <c r="CM108" i="26"/>
  <c r="CO108" i="26"/>
  <c r="CK108" i="26"/>
  <c r="CI108" i="26"/>
  <c r="CK78" i="26"/>
  <c r="CM78" i="26"/>
  <c r="CI78" i="26"/>
  <c r="CG78" i="26"/>
  <c r="CE78" i="26"/>
  <c r="CO78" i="26"/>
  <c r="CS78" i="26"/>
  <c r="CQ78" i="26"/>
  <c r="K18" i="2"/>
  <c r="AV100" i="26" s="1"/>
  <c r="AQ100" i="26"/>
  <c r="K93" i="2"/>
  <c r="AV301" i="26" s="1"/>
  <c r="K81" i="2"/>
  <c r="AV271" i="26" s="1"/>
  <c r="K69" i="2"/>
  <c r="AV241" i="26" s="1"/>
  <c r="K57" i="2"/>
  <c r="AV211" i="26" s="1"/>
  <c r="K45" i="2"/>
  <c r="AV163" i="26" s="1"/>
  <c r="K33" i="2"/>
  <c r="AV133" i="26" s="1"/>
  <c r="CS75" i="26"/>
  <c r="CQ75" i="26"/>
  <c r="CO75" i="26"/>
  <c r="CM75" i="26"/>
  <c r="CG75" i="26"/>
  <c r="CK75" i="26"/>
  <c r="CE75" i="26"/>
  <c r="CI75" i="26"/>
  <c r="CG74" i="26"/>
  <c r="CM74" i="26"/>
  <c r="CI74" i="26"/>
  <c r="CS74" i="26"/>
  <c r="CQ74" i="26"/>
  <c r="CO74" i="26"/>
  <c r="CK74" i="26"/>
  <c r="CE74" i="26"/>
  <c r="CO73" i="26"/>
  <c r="CK73" i="26"/>
  <c r="CI73" i="26"/>
  <c r="CG73" i="26"/>
  <c r="CE73" i="26"/>
  <c r="CS73" i="26"/>
  <c r="CQ73" i="26"/>
  <c r="CM73" i="26"/>
  <c r="CS72" i="26"/>
  <c r="CQ72" i="26"/>
  <c r="CO72" i="26"/>
  <c r="CG72" i="26"/>
  <c r="CM72" i="26"/>
  <c r="CK72" i="26"/>
  <c r="CI72" i="26"/>
  <c r="CE72" i="26"/>
  <c r="CE71" i="26"/>
  <c r="CM71" i="26"/>
  <c r="CS71" i="26"/>
  <c r="CQ71" i="26"/>
  <c r="CK71" i="26"/>
  <c r="CO71" i="26"/>
  <c r="CG71" i="26"/>
  <c r="CI71" i="26"/>
  <c r="K11" i="2"/>
  <c r="AV75" i="26" s="1"/>
  <c r="AQ75" i="26"/>
  <c r="K10" i="2"/>
  <c r="AV74" i="26" s="1"/>
  <c r="AQ74" i="26"/>
  <c r="K9" i="2"/>
  <c r="AV73" i="26" s="1"/>
  <c r="AQ73" i="26"/>
  <c r="K8" i="2"/>
  <c r="AV72" i="26" s="1"/>
  <c r="AQ72" i="26"/>
  <c r="K7" i="2"/>
  <c r="AV71" i="26" s="1"/>
  <c r="AQ71" i="26"/>
  <c r="K5" i="2"/>
  <c r="AV38" i="26" s="1"/>
  <c r="AQ38" i="26"/>
  <c r="K4" i="2"/>
  <c r="AV37" i="26" s="1"/>
  <c r="AQ37" i="26"/>
  <c r="K3" i="2"/>
  <c r="AV36" i="26" s="1"/>
  <c r="AQ36" i="26"/>
  <c r="K6" i="2"/>
  <c r="AV39" i="26" s="1"/>
  <c r="AQ39" i="26"/>
  <c r="CS39" i="26"/>
  <c r="CQ39" i="26"/>
  <c r="CO39" i="26"/>
  <c r="CM39" i="26"/>
  <c r="CK39" i="26"/>
  <c r="CI39" i="26"/>
  <c r="CG39" i="26"/>
  <c r="CE39" i="26"/>
  <c r="CM38" i="26"/>
  <c r="CS38" i="26"/>
  <c r="CQ38" i="26"/>
  <c r="CO38" i="26"/>
  <c r="CK38" i="26"/>
  <c r="CI38" i="26"/>
  <c r="CE38" i="26"/>
  <c r="CG38" i="26"/>
  <c r="CE37" i="26"/>
  <c r="CS37" i="26"/>
  <c r="CQ37" i="26"/>
  <c r="CO37" i="26"/>
  <c r="CM37" i="26"/>
  <c r="CK37" i="26"/>
  <c r="CG37" i="26"/>
  <c r="CI37" i="26"/>
  <c r="CG36" i="26"/>
  <c r="CE36" i="26"/>
  <c r="CS36" i="26"/>
  <c r="CQ36" i="26"/>
  <c r="CO36" i="26"/>
  <c r="CM36" i="26"/>
  <c r="CI36" i="26"/>
  <c r="CK36" i="26"/>
  <c r="N3" i="2"/>
  <c r="C36" i="26"/>
  <c r="CO35" i="26"/>
  <c r="CM35" i="26"/>
  <c r="CK35" i="26"/>
  <c r="CI35" i="26"/>
  <c r="CG35" i="26"/>
  <c r="CE35" i="26"/>
  <c r="CQ35" i="26"/>
  <c r="CS35" i="26"/>
  <c r="K2" i="2"/>
  <c r="AV35" i="26" s="1"/>
  <c r="AQ35" i="26"/>
  <c r="N2" i="2"/>
  <c r="W3" i="1" l="1"/>
  <c r="A3" i="1"/>
  <c r="W5" i="1"/>
  <c r="C24" i="20"/>
  <c r="B24" i="20"/>
  <c r="A24" i="20"/>
  <c r="F24" i="20" s="1"/>
  <c r="F23" i="20" s="1"/>
  <c r="F22" i="20" s="1"/>
  <c r="F21" i="20" s="1"/>
  <c r="C23" i="20"/>
  <c r="B23" i="20"/>
  <c r="A23" i="20"/>
  <c r="V23" i="20" s="1"/>
  <c r="C22" i="20"/>
  <c r="B22" i="20"/>
  <c r="A22" i="20"/>
  <c r="C21" i="20"/>
  <c r="B21" i="20"/>
  <c r="A21" i="20"/>
  <c r="V21" i="20" s="1"/>
  <c r="C20" i="20"/>
  <c r="B20" i="20"/>
  <c r="A20" i="20"/>
  <c r="T20" i="20" s="1"/>
  <c r="C19" i="20"/>
  <c r="B19" i="20"/>
  <c r="A19" i="20"/>
  <c r="V19" i="20" s="1"/>
  <c r="C18" i="20"/>
  <c r="B18" i="20"/>
  <c r="A18" i="20"/>
  <c r="V18" i="20" s="1"/>
  <c r="C17" i="20"/>
  <c r="B17" i="20"/>
  <c r="A17" i="20"/>
  <c r="C16" i="20"/>
  <c r="B16" i="20"/>
  <c r="A16" i="20"/>
  <c r="T16" i="20" s="1"/>
  <c r="C15" i="20"/>
  <c r="B15" i="20"/>
  <c r="A15" i="20"/>
  <c r="V15" i="20" s="1"/>
  <c r="C14" i="20"/>
  <c r="B14" i="20"/>
  <c r="A14" i="20"/>
  <c r="C13" i="20"/>
  <c r="B13" i="20"/>
  <c r="A13" i="20"/>
  <c r="C12" i="20"/>
  <c r="B12" i="20"/>
  <c r="A12" i="20"/>
  <c r="U12" i="20" s="1"/>
  <c r="C11" i="20"/>
  <c r="B11" i="20"/>
  <c r="A11" i="20"/>
  <c r="V11" i="20" s="1"/>
  <c r="C10" i="20"/>
  <c r="B10" i="20"/>
  <c r="A10" i="20"/>
  <c r="V10" i="20" s="1"/>
  <c r="C9" i="20"/>
  <c r="B9" i="20"/>
  <c r="A9" i="20"/>
  <c r="C8" i="20"/>
  <c r="B8" i="20"/>
  <c r="A8" i="20"/>
  <c r="C7" i="20"/>
  <c r="B7" i="20"/>
  <c r="A7" i="20"/>
  <c r="T7" i="20" s="1"/>
  <c r="C6" i="20"/>
  <c r="B6" i="20"/>
  <c r="A6" i="20"/>
  <c r="M2" i="20"/>
  <c r="N2" i="20" s="1"/>
  <c r="J10" i="20" s="1"/>
  <c r="I2" i="20"/>
  <c r="A2" i="20"/>
  <c r="J2" i="20" s="1"/>
  <c r="T24" i="20"/>
  <c r="V22" i="20"/>
  <c r="U22" i="20"/>
  <c r="T22" i="20"/>
  <c r="S22" i="20" s="1"/>
  <c r="I12" i="20"/>
  <c r="T18" i="20" l="1"/>
  <c r="D10" i="20"/>
  <c r="H10" i="20" s="1"/>
  <c r="I10" i="20" s="1"/>
  <c r="U20" i="20"/>
  <c r="S20" i="20" s="1"/>
  <c r="V20" i="20"/>
  <c r="T23" i="20"/>
  <c r="F20" i="20"/>
  <c r="F19" i="20" s="1"/>
  <c r="F18" i="20" s="1"/>
  <c r="F17" i="20" s="1"/>
  <c r="F16" i="20" s="1"/>
  <c r="F15" i="20" s="1"/>
  <c r="F14" i="20" s="1"/>
  <c r="F13" i="20" s="1"/>
  <c r="F12" i="20" s="1"/>
  <c r="F11" i="20" s="1"/>
  <c r="F10" i="20" s="1"/>
  <c r="F9" i="20" s="1"/>
  <c r="F8" i="20" s="1"/>
  <c r="F7" i="20" s="1"/>
  <c r="F6" i="20" s="1"/>
  <c r="U24" i="20"/>
  <c r="S24" i="20" s="1"/>
  <c r="V24" i="20"/>
  <c r="U16" i="20"/>
  <c r="S16" i="20" s="1"/>
  <c r="V16" i="20"/>
  <c r="B4" i="20"/>
  <c r="M12" i="20" s="1"/>
  <c r="U18" i="20"/>
  <c r="D6" i="20"/>
  <c r="H6" i="20" s="1"/>
  <c r="I6" i="20" s="1"/>
  <c r="T11" i="20"/>
  <c r="V8" i="20"/>
  <c r="U8" i="20"/>
  <c r="T17" i="20"/>
  <c r="T21" i="20"/>
  <c r="T8" i="20"/>
  <c r="U17" i="20"/>
  <c r="U21" i="20"/>
  <c r="V17" i="20"/>
  <c r="T15" i="20"/>
  <c r="T19" i="20"/>
  <c r="U15" i="20"/>
  <c r="U19" i="20"/>
  <c r="U23" i="20"/>
  <c r="V7" i="20"/>
  <c r="T2" i="20"/>
  <c r="P2" i="20"/>
  <c r="B2" i="20"/>
  <c r="N10" i="20" s="1"/>
  <c r="N14" i="20" s="1"/>
  <c r="D12" i="20"/>
  <c r="U14" i="20"/>
  <c r="U2" i="20"/>
  <c r="I4" i="20"/>
  <c r="V2" i="20"/>
  <c r="U11" i="20"/>
  <c r="R2" i="20"/>
  <c r="V14" i="20"/>
  <c r="D7" i="20"/>
  <c r="W2" i="20"/>
  <c r="T9" i="20"/>
  <c r="D9" i="20"/>
  <c r="H9" i="20" s="1"/>
  <c r="U7" i="20"/>
  <c r="T10" i="20"/>
  <c r="U9" i="20"/>
  <c r="T12" i="20"/>
  <c r="T13" i="20"/>
  <c r="T6" i="20"/>
  <c r="D8" i="20"/>
  <c r="V9" i="20"/>
  <c r="T14" i="20"/>
  <c r="U13" i="20"/>
  <c r="U6" i="20"/>
  <c r="M10" i="20"/>
  <c r="M14" i="20" s="1"/>
  <c r="D11" i="20"/>
  <c r="D4" i="20" s="1"/>
  <c r="V12" i="20"/>
  <c r="V13" i="20"/>
  <c r="V6" i="20"/>
  <c r="Q2" i="20"/>
  <c r="S2" i="20"/>
  <c r="U10" i="20"/>
  <c r="S19" i="20" l="1"/>
  <c r="S18" i="20"/>
  <c r="S23" i="20"/>
  <c r="S17" i="20"/>
  <c r="H11" i="20"/>
  <c r="I11" i="20" s="1"/>
  <c r="H7" i="20"/>
  <c r="I7" i="20" s="1"/>
  <c r="H8" i="20"/>
  <c r="I8" i="20" s="1"/>
  <c r="S15" i="20"/>
  <c r="S21" i="20"/>
  <c r="G11" i="20"/>
  <c r="G24" i="20"/>
  <c r="G23" i="20"/>
  <c r="G22" i="20"/>
  <c r="G21" i="20"/>
  <c r="G20" i="20"/>
  <c r="G19" i="20"/>
  <c r="G18" i="20"/>
  <c r="G17" i="20"/>
  <c r="G16" i="20"/>
  <c r="G15" i="20"/>
  <c r="G8" i="20"/>
  <c r="G10" i="20"/>
  <c r="E24" i="20"/>
  <c r="E23" i="20" s="1"/>
  <c r="E22" i="20" s="1"/>
  <c r="E21" i="20" s="1"/>
  <c r="E20" i="20" s="1"/>
  <c r="E19" i="20" s="1"/>
  <c r="E18" i="20" s="1"/>
  <c r="E17" i="20" s="1"/>
  <c r="E16" i="20" s="1"/>
  <c r="E15" i="20" s="1"/>
  <c r="E14" i="20" s="1"/>
  <c r="E13" i="20" s="1"/>
  <c r="E12" i="20" s="1"/>
  <c r="E11" i="20" s="1"/>
  <c r="E10" i="20" s="1"/>
  <c r="E9" i="20" s="1"/>
  <c r="E8" i="20" s="1"/>
  <c r="E7" i="20" s="1"/>
  <c r="E6" i="20" s="1"/>
  <c r="F2" i="20" s="1"/>
  <c r="F3" i="20" s="1"/>
  <c r="F4" i="20" s="1"/>
  <c r="H2" i="20" s="1"/>
  <c r="P14" i="20" s="1"/>
  <c r="G14" i="20"/>
  <c r="G13" i="20"/>
  <c r="G7" i="20"/>
  <c r="G12" i="20"/>
  <c r="G9" i="20"/>
  <c r="G6" i="20"/>
  <c r="N4" i="20"/>
  <c r="X6" i="20"/>
  <c r="X7" i="20" s="1"/>
  <c r="X8" i="20" s="1"/>
  <c r="X9" i="20" s="1"/>
  <c r="X10" i="20" s="1"/>
  <c r="X11" i="20" s="1"/>
  <c r="X12" i="20" s="1"/>
  <c r="X13" i="20" s="1"/>
  <c r="X14" i="20" s="1"/>
  <c r="X15" i="20" s="1"/>
  <c r="X16" i="20" s="1"/>
  <c r="X17" i="20" s="1"/>
  <c r="X18" i="20" s="1"/>
  <c r="X19" i="20" s="1"/>
  <c r="X20" i="20" s="1"/>
  <c r="X21" i="20" s="1"/>
  <c r="X22" i="20" s="1"/>
  <c r="X23" i="20" s="1"/>
  <c r="X24" i="20" s="1"/>
  <c r="P6" i="20" s="1"/>
  <c r="Q6" i="20" s="1"/>
  <c r="S6" i="20"/>
  <c r="S7" i="20" s="1"/>
  <c r="S8" i="20" s="1"/>
  <c r="S9" i="20" s="1"/>
  <c r="S10" i="20" s="1"/>
  <c r="S11" i="20" s="1"/>
  <c r="S12" i="20" s="1"/>
  <c r="S13" i="20" s="1"/>
  <c r="S14" i="20" s="1"/>
  <c r="Y6" i="20"/>
  <c r="Y7" i="20" s="1"/>
  <c r="Y8" i="20" s="1"/>
  <c r="Y9" i="20" s="1"/>
  <c r="Y10" i="20" s="1"/>
  <c r="Y11" i="20" s="1"/>
  <c r="Y12" i="20" s="1"/>
  <c r="Y13" i="20" s="1"/>
  <c r="Y14" i="20" s="1"/>
  <c r="Y15" i="20" s="1"/>
  <c r="Y16" i="20" s="1"/>
  <c r="Y17" i="20" s="1"/>
  <c r="Y18" i="20" s="1"/>
  <c r="Y19" i="20" s="1"/>
  <c r="Y20" i="20" s="1"/>
  <c r="Y21" i="20" s="1"/>
  <c r="Y22" i="20" s="1"/>
  <c r="Y23" i="20" s="1"/>
  <c r="Y24" i="20" s="1"/>
  <c r="P7" i="20" s="1"/>
  <c r="I9" i="20"/>
  <c r="H4" i="20"/>
  <c r="M4" i="20" l="1"/>
  <c r="J4" i="20" s="1"/>
  <c r="E2" i="20"/>
  <c r="E3" i="20" s="1"/>
  <c r="I3" i="20" s="1"/>
  <c r="O10" i="20"/>
  <c r="L2" i="2"/>
  <c r="BA35" i="26" s="1"/>
  <c r="E4" i="20" l="1"/>
  <c r="D2" i="20" s="1"/>
  <c r="B3" i="20" l="1"/>
  <c r="O14" i="20"/>
  <c r="BK1" i="15" l="1"/>
  <c r="N101" i="2"/>
  <c r="N100" i="2"/>
  <c r="N99" i="2"/>
  <c r="N98" i="2"/>
  <c r="N97" i="2"/>
  <c r="N96" i="2"/>
  <c r="N95" i="2"/>
  <c r="N94" i="2"/>
  <c r="N93" i="2"/>
  <c r="N92" i="2"/>
  <c r="N91" i="2"/>
  <c r="N90" i="2"/>
  <c r="N89" i="2"/>
  <c r="N88" i="2"/>
  <c r="N87" i="2"/>
  <c r="N86" i="2"/>
  <c r="N85" i="2"/>
  <c r="N84" i="2"/>
  <c r="N83" i="2"/>
  <c r="N82" i="2"/>
  <c r="N81" i="2"/>
  <c r="N80" i="2"/>
  <c r="N79" i="2"/>
  <c r="N78" i="2"/>
  <c r="N77" i="2"/>
  <c r="N76" i="2"/>
  <c r="N75" i="2"/>
  <c r="N74" i="2"/>
  <c r="N73" i="2"/>
  <c r="N72" i="2"/>
  <c r="N71" i="2"/>
  <c r="N70" i="2"/>
  <c r="N69" i="2"/>
  <c r="N68" i="2"/>
  <c r="N67" i="2"/>
  <c r="N66" i="2"/>
  <c r="N65" i="2"/>
  <c r="N64" i="2"/>
  <c r="N63" i="2"/>
  <c r="N62" i="2"/>
  <c r="N61" i="2"/>
  <c r="N60" i="2"/>
  <c r="N59" i="2"/>
  <c r="N58" i="2"/>
  <c r="N57" i="2"/>
  <c r="N56" i="2"/>
  <c r="N55" i="2"/>
  <c r="N54" i="2"/>
  <c r="N53" i="2"/>
  <c r="N52" i="2"/>
  <c r="N51" i="2"/>
  <c r="N50" i="2"/>
  <c r="N49" i="2"/>
  <c r="N48" i="2"/>
  <c r="N47" i="2"/>
  <c r="N46" i="2"/>
  <c r="N45" i="2"/>
  <c r="N44" i="2"/>
  <c r="N43" i="2"/>
  <c r="N42" i="2"/>
  <c r="N41" i="2"/>
  <c r="N40" i="2"/>
  <c r="N39" i="2"/>
  <c r="N38" i="2"/>
  <c r="N37" i="2"/>
  <c r="N36" i="2"/>
  <c r="N35" i="2"/>
  <c r="N34" i="2"/>
  <c r="N33" i="2"/>
  <c r="N32" i="2"/>
  <c r="N31" i="2"/>
  <c r="N30" i="2"/>
  <c r="N29" i="2"/>
  <c r="N28" i="2"/>
  <c r="N27" i="2"/>
  <c r="N26" i="2"/>
  <c r="N25" i="2"/>
  <c r="N24" i="2"/>
  <c r="N23" i="2"/>
  <c r="N22" i="2"/>
  <c r="N21" i="2"/>
  <c r="N20" i="2"/>
  <c r="N19" i="2"/>
  <c r="N18" i="2"/>
  <c r="N17" i="2"/>
  <c r="N16" i="2"/>
  <c r="N15" i="2"/>
  <c r="N14" i="2"/>
  <c r="N13" i="2"/>
  <c r="N12" i="2"/>
  <c r="N11" i="2"/>
  <c r="N10" i="2"/>
  <c r="N9" i="2"/>
  <c r="N8" i="2"/>
  <c r="N7" i="2"/>
  <c r="N6" i="2"/>
  <c r="N5" i="2"/>
  <c r="N4" i="2"/>
  <c r="L3" i="2" l="1"/>
  <c r="BA36" i="26" s="1"/>
  <c r="L4" i="2"/>
  <c r="BA37" i="26" s="1"/>
  <c r="L5" i="2"/>
  <c r="BA38" i="26" s="1"/>
  <c r="L6" i="2"/>
  <c r="BA39" i="26" s="1"/>
  <c r="L7" i="2"/>
  <c r="BA71" i="26" s="1"/>
  <c r="L8" i="2"/>
  <c r="BA72" i="26" s="1"/>
  <c r="L9" i="2"/>
  <c r="BA73" i="26" s="1"/>
  <c r="L10" i="2"/>
  <c r="BA74" i="26" s="1"/>
  <c r="L11" i="2"/>
  <c r="BA75" i="26" s="1"/>
  <c r="L12" i="2"/>
  <c r="BA76" i="26" s="1"/>
  <c r="L13" i="2"/>
  <c r="BA77" i="26" s="1"/>
  <c r="L14" i="2"/>
  <c r="BA78" i="26" s="1"/>
  <c r="L15" i="2"/>
  <c r="BA79" i="26" s="1"/>
  <c r="L16" i="2"/>
  <c r="BA80" i="26" s="1"/>
  <c r="L17" i="2"/>
  <c r="BA99" i="26" s="1"/>
  <c r="L18" i="2"/>
  <c r="BA100" i="26" s="1"/>
  <c r="L19" i="2"/>
  <c r="BA101" i="26" s="1"/>
  <c r="L20" i="2"/>
  <c r="BA102" i="26" s="1"/>
  <c r="L21" i="2"/>
  <c r="BA103" i="26" s="1"/>
  <c r="L22" i="2"/>
  <c r="BA104" i="26" s="1"/>
  <c r="L23" i="2"/>
  <c r="BA105" i="26" s="1"/>
  <c r="L24" i="2"/>
  <c r="BA106" i="26" s="1"/>
  <c r="L25" i="2"/>
  <c r="BA107" i="26" s="1"/>
  <c r="L26" i="2"/>
  <c r="BA108" i="26" s="1"/>
  <c r="L27" i="2"/>
  <c r="BA127" i="26" s="1"/>
  <c r="L28" i="2"/>
  <c r="BA128" i="26" s="1"/>
  <c r="L29" i="2"/>
  <c r="BA129" i="26" s="1"/>
  <c r="L30" i="2"/>
  <c r="BA130" i="26" s="1"/>
  <c r="L31" i="2"/>
  <c r="BA131" i="26" s="1"/>
  <c r="L32" i="2"/>
  <c r="BA132" i="26" s="1"/>
  <c r="L33" i="2"/>
  <c r="BA133" i="26" s="1"/>
  <c r="L34" i="2"/>
  <c r="BA134" i="26" s="1"/>
  <c r="L35" i="2"/>
  <c r="BA135" i="26" s="1"/>
  <c r="L36" i="2"/>
  <c r="BA136" i="26" s="1"/>
  <c r="L37" i="2"/>
  <c r="BA155" i="26" s="1"/>
  <c r="BK15" i="8" l="1"/>
  <c r="M6" i="2" l="1"/>
  <c r="M9" i="2"/>
  <c r="M10" i="2"/>
  <c r="AC117" i="15"/>
  <c r="Q2" i="2" l="1"/>
  <c r="E4" i="15"/>
  <c r="U4" i="2" s="1"/>
  <c r="E3" i="15"/>
  <c r="Y2" i="2"/>
  <c r="AA2" i="2" s="1"/>
  <c r="F17" i="15"/>
  <c r="Q6" i="2"/>
  <c r="F20" i="15"/>
  <c r="F21" i="15"/>
  <c r="G13" i="15"/>
  <c r="Q9" i="2"/>
  <c r="Q10" i="2"/>
  <c r="Q38" i="2"/>
  <c r="Q39" i="2"/>
  <c r="Q40" i="2"/>
  <c r="Q41" i="2"/>
  <c r="Q42" i="2"/>
  <c r="Q43" i="2"/>
  <c r="Q44" i="2"/>
  <c r="Q45" i="2"/>
  <c r="Q46" i="2"/>
  <c r="Q47" i="2"/>
  <c r="Q48" i="2"/>
  <c r="Q49" i="2"/>
  <c r="Q50" i="2"/>
  <c r="Q51" i="2"/>
  <c r="Q52" i="2"/>
  <c r="Q53" i="2"/>
  <c r="Q54" i="2"/>
  <c r="Q55" i="2"/>
  <c r="Q56" i="2"/>
  <c r="Q57" i="2"/>
  <c r="Q58" i="2"/>
  <c r="Q59" i="2"/>
  <c r="Q60" i="2"/>
  <c r="Q61" i="2"/>
  <c r="Q62" i="2"/>
  <c r="Q63" i="2"/>
  <c r="Q64" i="2"/>
  <c r="Q65" i="2"/>
  <c r="Q66" i="2"/>
  <c r="Q67" i="2"/>
  <c r="Q68" i="2"/>
  <c r="Q69" i="2"/>
  <c r="Q70" i="2"/>
  <c r="Q71" i="2"/>
  <c r="Q72" i="2"/>
  <c r="Q73" i="2"/>
  <c r="Q74" i="2"/>
  <c r="Q75" i="2"/>
  <c r="Q76" i="2"/>
  <c r="Q77" i="2"/>
  <c r="Q78" i="2"/>
  <c r="Q79" i="2"/>
  <c r="Q80" i="2"/>
  <c r="Q81" i="2"/>
  <c r="Q82" i="2"/>
  <c r="Q83" i="2"/>
  <c r="Q84" i="2"/>
  <c r="Q85" i="2"/>
  <c r="Q86" i="2"/>
  <c r="Q87" i="2"/>
  <c r="Q88" i="2"/>
  <c r="Q89" i="2"/>
  <c r="Q90" i="2"/>
  <c r="Q91" i="2"/>
  <c r="Q92" i="2"/>
  <c r="Q93" i="2"/>
  <c r="Q94" i="2"/>
  <c r="Q95" i="2"/>
  <c r="Q96" i="2"/>
  <c r="Q97" i="2"/>
  <c r="Q98" i="2"/>
  <c r="Q99" i="2"/>
  <c r="Q100" i="2"/>
  <c r="Q101" i="2"/>
  <c r="Q3" i="2"/>
  <c r="Q4" i="2"/>
  <c r="Q5" i="2"/>
  <c r="Q7" i="2"/>
  <c r="Q8" i="2"/>
  <c r="Q11" i="2"/>
  <c r="Q12" i="2"/>
  <c r="Q13" i="2"/>
  <c r="Q14" i="2"/>
  <c r="Q15" i="2"/>
  <c r="Q16" i="2"/>
  <c r="Q17" i="2"/>
  <c r="Q18" i="2"/>
  <c r="Q19" i="2"/>
  <c r="Q20" i="2"/>
  <c r="Q21" i="2"/>
  <c r="Q22" i="2"/>
  <c r="Q23" i="2"/>
  <c r="Q24" i="2"/>
  <c r="Q25" i="2"/>
  <c r="Q26" i="2"/>
  <c r="Q27" i="2"/>
  <c r="Q28" i="2"/>
  <c r="Q29" i="2"/>
  <c r="Q30" i="2"/>
  <c r="Q31" i="2"/>
  <c r="Q32" i="2"/>
  <c r="Q33" i="2"/>
  <c r="Q34" i="2"/>
  <c r="Q35" i="2"/>
  <c r="Q36" i="2"/>
  <c r="Q37" i="2"/>
  <c r="M2" i="2"/>
  <c r="F13" i="15" s="1"/>
  <c r="M3" i="2"/>
  <c r="F14" i="15" s="1"/>
  <c r="M4" i="2"/>
  <c r="F15" i="15" s="1"/>
  <c r="M5" i="2"/>
  <c r="F16" i="15" s="1"/>
  <c r="M7" i="2"/>
  <c r="F18" i="15" s="1"/>
  <c r="M8" i="2"/>
  <c r="F19" i="15" s="1"/>
  <c r="M11" i="2"/>
  <c r="F22" i="15" s="1"/>
  <c r="M12" i="2"/>
  <c r="F23" i="15" s="1"/>
  <c r="M13" i="2"/>
  <c r="F24" i="15" s="1"/>
  <c r="M14" i="2"/>
  <c r="F25" i="15" s="1"/>
  <c r="M15" i="2"/>
  <c r="F26" i="15" s="1"/>
  <c r="M16" i="2"/>
  <c r="F27" i="15" s="1"/>
  <c r="M17" i="2"/>
  <c r="F28" i="15" s="1"/>
  <c r="M18" i="2"/>
  <c r="F29" i="15" s="1"/>
  <c r="M19" i="2"/>
  <c r="F30" i="15" s="1"/>
  <c r="M20" i="2"/>
  <c r="F31" i="15" s="1"/>
  <c r="M21" i="2"/>
  <c r="F32" i="15" s="1"/>
  <c r="M22" i="2"/>
  <c r="F33" i="15" s="1"/>
  <c r="M23" i="2"/>
  <c r="F34" i="15" s="1"/>
  <c r="M24" i="2"/>
  <c r="F35" i="15" s="1"/>
  <c r="M25" i="2"/>
  <c r="F36" i="15" s="1"/>
  <c r="M26" i="2"/>
  <c r="F37" i="15" s="1"/>
  <c r="M27" i="2"/>
  <c r="F38" i="15" s="1"/>
  <c r="M28" i="2"/>
  <c r="F39" i="15" s="1"/>
  <c r="M29" i="2"/>
  <c r="F40" i="15" s="1"/>
  <c r="M30" i="2"/>
  <c r="F41" i="15" s="1"/>
  <c r="M31" i="2"/>
  <c r="F42" i="15" s="1"/>
  <c r="M32" i="2"/>
  <c r="F43" i="15" s="1"/>
  <c r="M33" i="2"/>
  <c r="F44" i="15" s="1"/>
  <c r="M34" i="2"/>
  <c r="F45" i="15" s="1"/>
  <c r="M35" i="2"/>
  <c r="F46" i="15" s="1"/>
  <c r="M36" i="2"/>
  <c r="F47" i="15" s="1"/>
  <c r="M37" i="2"/>
  <c r="F48" i="15" s="1"/>
  <c r="M38" i="2"/>
  <c r="F49" i="15" s="1"/>
  <c r="M39" i="2"/>
  <c r="F50" i="15" s="1"/>
  <c r="M40" i="2"/>
  <c r="F51" i="15" s="1"/>
  <c r="M41" i="2"/>
  <c r="F52" i="15" s="1"/>
  <c r="M42" i="2"/>
  <c r="F53" i="15" s="1"/>
  <c r="M43" i="2"/>
  <c r="F54" i="15" s="1"/>
  <c r="M44" i="2"/>
  <c r="F55" i="15" s="1"/>
  <c r="M45" i="2"/>
  <c r="F56" i="15" s="1"/>
  <c r="M46" i="2"/>
  <c r="F57" i="15" s="1"/>
  <c r="M47" i="2"/>
  <c r="F58" i="15" s="1"/>
  <c r="M48" i="2"/>
  <c r="F59" i="15" s="1"/>
  <c r="M49" i="2"/>
  <c r="F60" i="15" s="1"/>
  <c r="M50" i="2"/>
  <c r="F61" i="15" s="1"/>
  <c r="M51" i="2"/>
  <c r="F62" i="15" s="1"/>
  <c r="M52" i="2"/>
  <c r="F63" i="15" s="1"/>
  <c r="M53" i="2"/>
  <c r="F64" i="15" s="1"/>
  <c r="M54" i="2"/>
  <c r="F65" i="15" s="1"/>
  <c r="M55" i="2"/>
  <c r="F66" i="15" s="1"/>
  <c r="M56" i="2"/>
  <c r="F67" i="15" s="1"/>
  <c r="M57" i="2"/>
  <c r="F68" i="15" s="1"/>
  <c r="M58" i="2"/>
  <c r="F69" i="15" s="1"/>
  <c r="M59" i="2"/>
  <c r="F70" i="15" s="1"/>
  <c r="M60" i="2"/>
  <c r="F71" i="15" s="1"/>
  <c r="M61" i="2"/>
  <c r="F72" i="15" s="1"/>
  <c r="M62" i="2"/>
  <c r="F73" i="15" s="1"/>
  <c r="M63" i="2"/>
  <c r="F74" i="15" s="1"/>
  <c r="M64" i="2"/>
  <c r="F75" i="15" s="1"/>
  <c r="M65" i="2"/>
  <c r="F76" i="15" s="1"/>
  <c r="M66" i="2"/>
  <c r="F77" i="15" s="1"/>
  <c r="M67" i="2"/>
  <c r="F78" i="15" s="1"/>
  <c r="M68" i="2"/>
  <c r="F79" i="15" s="1"/>
  <c r="M69" i="2"/>
  <c r="F80" i="15" s="1"/>
  <c r="M70" i="2"/>
  <c r="F81" i="15" s="1"/>
  <c r="M71" i="2"/>
  <c r="F82" i="15" s="1"/>
  <c r="M72" i="2"/>
  <c r="F83" i="15" s="1"/>
  <c r="M73" i="2"/>
  <c r="F84" i="15" s="1"/>
  <c r="M74" i="2"/>
  <c r="F85" i="15" s="1"/>
  <c r="M75" i="2"/>
  <c r="F86" i="15" s="1"/>
  <c r="M76" i="2"/>
  <c r="F87" i="15" s="1"/>
  <c r="M77" i="2"/>
  <c r="F88" i="15" s="1"/>
  <c r="M78" i="2"/>
  <c r="F89" i="15" s="1"/>
  <c r="M79" i="2"/>
  <c r="F90" i="15" s="1"/>
  <c r="M80" i="2"/>
  <c r="F91" i="15" s="1"/>
  <c r="M81" i="2"/>
  <c r="F92" i="15" s="1"/>
  <c r="M82" i="2"/>
  <c r="F93" i="15" s="1"/>
  <c r="M83" i="2"/>
  <c r="F94" i="15" s="1"/>
  <c r="M84" i="2"/>
  <c r="F95" i="15" s="1"/>
  <c r="M85" i="2"/>
  <c r="F96" i="15" s="1"/>
  <c r="M86" i="2"/>
  <c r="F97" i="15" s="1"/>
  <c r="M87" i="2"/>
  <c r="F98" i="15" s="1"/>
  <c r="M88" i="2"/>
  <c r="F99" i="15" s="1"/>
  <c r="M89" i="2"/>
  <c r="F100" i="15" s="1"/>
  <c r="M90" i="2"/>
  <c r="F101" i="15" s="1"/>
  <c r="M91" i="2"/>
  <c r="F102" i="15" s="1"/>
  <c r="M92" i="2"/>
  <c r="F103" i="15" s="1"/>
  <c r="M93" i="2"/>
  <c r="F104" i="15" s="1"/>
  <c r="M94" i="2"/>
  <c r="F105" i="15" s="1"/>
  <c r="M95" i="2"/>
  <c r="F106" i="15" s="1"/>
  <c r="M96" i="2"/>
  <c r="F107" i="15" s="1"/>
  <c r="M97" i="2"/>
  <c r="F108" i="15" s="1"/>
  <c r="M98" i="2"/>
  <c r="F109" i="15" s="1"/>
  <c r="M99" i="2"/>
  <c r="F110" i="15" s="1"/>
  <c r="M100" i="2"/>
  <c r="F111" i="15" s="1"/>
  <c r="M101" i="2"/>
  <c r="F112" i="15" s="1"/>
  <c r="H49" i="8" l="1"/>
  <c r="BG15" i="8"/>
  <c r="BG21" i="8"/>
  <c r="L38" i="2" l="1"/>
  <c r="BA156" i="26" s="1"/>
  <c r="L39" i="2"/>
  <c r="BA157" i="26" s="1"/>
  <c r="L40" i="2"/>
  <c r="BA158" i="26" s="1"/>
  <c r="L41" i="2"/>
  <c r="BA159" i="26" s="1"/>
  <c r="L42" i="2"/>
  <c r="BA160" i="26" s="1"/>
  <c r="L43" i="2"/>
  <c r="BA161" i="26" s="1"/>
  <c r="L44" i="2"/>
  <c r="BA162" i="26" s="1"/>
  <c r="L45" i="2"/>
  <c r="BA163" i="26" s="1"/>
  <c r="L46" i="2"/>
  <c r="BA164" i="26" s="1"/>
  <c r="L47" i="2"/>
  <c r="BA183" i="26" s="1"/>
  <c r="L48" i="2"/>
  <c r="BA184" i="26" s="1"/>
  <c r="L49" i="2"/>
  <c r="BA185" i="26" s="1"/>
  <c r="L50" i="2"/>
  <c r="BA186" i="26" s="1"/>
  <c r="L51" i="2"/>
  <c r="BA187" i="26" s="1"/>
  <c r="L52" i="2"/>
  <c r="BA188" i="26" s="1"/>
  <c r="L53" i="2"/>
  <c r="BA189" i="26" s="1"/>
  <c r="L54" i="2"/>
  <c r="BA190" i="26" s="1"/>
  <c r="L55" i="2"/>
  <c r="BA191" i="26" s="1"/>
  <c r="L56" i="2"/>
  <c r="BA192" i="26" s="1"/>
  <c r="L57" i="2"/>
  <c r="BA211" i="26" s="1"/>
  <c r="L58" i="2"/>
  <c r="BA212" i="26" s="1"/>
  <c r="L59" i="2"/>
  <c r="BA213" i="26" s="1"/>
  <c r="L60" i="2"/>
  <c r="BA214" i="26" s="1"/>
  <c r="L61" i="2"/>
  <c r="BA215" i="26" s="1"/>
  <c r="L62" i="2"/>
  <c r="BA216" i="26" s="1"/>
  <c r="L63" i="2"/>
  <c r="BA217" i="26" s="1"/>
  <c r="L64" i="2"/>
  <c r="BA218" i="26" s="1"/>
  <c r="L65" i="2"/>
  <c r="BA219" i="26" s="1"/>
  <c r="L66" i="2"/>
  <c r="BA220" i="26" s="1"/>
  <c r="L67" i="2"/>
  <c r="BA239" i="26" s="1"/>
  <c r="L68" i="2"/>
  <c r="BA240" i="26" s="1"/>
  <c r="L69" i="2"/>
  <c r="BA241" i="26" s="1"/>
  <c r="L70" i="2"/>
  <c r="BA242" i="26" s="1"/>
  <c r="L71" i="2"/>
  <c r="BA243" i="26" s="1"/>
  <c r="L72" i="2"/>
  <c r="BA244" i="26" s="1"/>
  <c r="L73" i="2"/>
  <c r="BA245" i="26" s="1"/>
  <c r="L74" i="2"/>
  <c r="BA246" i="26" s="1"/>
  <c r="L75" i="2"/>
  <c r="BA247" i="26" s="1"/>
  <c r="L76" i="2"/>
  <c r="BA248" i="26" s="1"/>
  <c r="L77" i="2"/>
  <c r="BA267" i="26" s="1"/>
  <c r="L78" i="2"/>
  <c r="BA268" i="26" s="1"/>
  <c r="L79" i="2"/>
  <c r="BA269" i="26" s="1"/>
  <c r="L80" i="2"/>
  <c r="BA270" i="26" s="1"/>
  <c r="L81" i="2"/>
  <c r="BA271" i="26" s="1"/>
  <c r="L82" i="2"/>
  <c r="BA272" i="26" s="1"/>
  <c r="L83" i="2"/>
  <c r="BA273" i="26" s="1"/>
  <c r="L84" i="2"/>
  <c r="BA274" i="26" s="1"/>
  <c r="L85" i="2"/>
  <c r="BA275" i="26" s="1"/>
  <c r="L86" i="2"/>
  <c r="BA276" i="26" s="1"/>
  <c r="L87" i="2"/>
  <c r="BA295" i="26" s="1"/>
  <c r="L88" i="2"/>
  <c r="BA296" i="26" s="1"/>
  <c r="L89" i="2"/>
  <c r="BA297" i="26" s="1"/>
  <c r="L90" i="2"/>
  <c r="BA298" i="26" s="1"/>
  <c r="L91" i="2"/>
  <c r="BA299" i="26" s="1"/>
  <c r="L92" i="2"/>
  <c r="BA300" i="26" s="1"/>
  <c r="L93" i="2"/>
  <c r="BA301" i="26" s="1"/>
  <c r="L94" i="2"/>
  <c r="BA302" i="26" s="1"/>
  <c r="L95" i="2"/>
  <c r="BA303" i="26" s="1"/>
  <c r="L96" i="2"/>
  <c r="BA304" i="26" s="1"/>
  <c r="L97" i="2"/>
  <c r="BA323" i="26" s="1"/>
  <c r="L98" i="2"/>
  <c r="BA324" i="26" s="1"/>
  <c r="L99" i="2"/>
  <c r="BA325" i="26" s="1"/>
  <c r="L100" i="2"/>
  <c r="BA326" i="26" s="1"/>
  <c r="L101" i="2"/>
  <c r="BA327" i="26" s="1"/>
  <c r="BG25" i="8" l="1"/>
  <c r="BK25" i="8"/>
  <c r="BO25" i="8"/>
  <c r="BG29" i="8"/>
  <c r="BW19" i="8"/>
  <c r="BG19" i="8"/>
  <c r="CI17" i="8"/>
  <c r="BY17" i="8"/>
  <c r="BG17" i="8"/>
  <c r="BO17" i="8"/>
  <c r="CG15" i="8" l="1"/>
  <c r="CG10" i="8"/>
  <c r="CG13" i="8"/>
  <c r="CG21" i="8"/>
  <c r="BG7" i="8"/>
  <c r="L4" i="8" l="1"/>
  <c r="S36" i="8"/>
  <c r="S37" i="8"/>
  <c r="S38" i="8"/>
  <c r="S39" i="8"/>
  <c r="S40" i="8"/>
  <c r="S73" i="8"/>
  <c r="S74" i="8"/>
  <c r="S75" i="8"/>
  <c r="S76" i="8"/>
  <c r="S77" i="8"/>
  <c r="S78" i="8"/>
  <c r="S79" i="8"/>
  <c r="S80" i="8"/>
  <c r="S81" i="8"/>
  <c r="S82" i="8"/>
  <c r="S102" i="8"/>
  <c r="S103" i="8"/>
  <c r="S104" i="8"/>
  <c r="S105" i="8"/>
  <c r="S106" i="8"/>
  <c r="S107" i="8"/>
  <c r="S108" i="8"/>
  <c r="S109" i="8"/>
  <c r="S110" i="8"/>
  <c r="S111" i="8"/>
  <c r="S131" i="8"/>
  <c r="S132" i="8"/>
  <c r="S133" i="8"/>
  <c r="S134" i="8"/>
  <c r="S135" i="8"/>
  <c r="S136" i="8"/>
  <c r="S137" i="8"/>
  <c r="S138" i="8"/>
  <c r="S139" i="8"/>
  <c r="S140" i="8"/>
  <c r="S160" i="8"/>
  <c r="S161" i="8"/>
  <c r="S162" i="8"/>
  <c r="S163" i="8"/>
  <c r="S164" i="8"/>
  <c r="S165" i="8"/>
  <c r="S166" i="8"/>
  <c r="S167" i="8"/>
  <c r="S168" i="8"/>
  <c r="S169" i="8"/>
  <c r="S189" i="8"/>
  <c r="S190" i="8"/>
  <c r="S191" i="8"/>
  <c r="S192" i="8"/>
  <c r="S193" i="8"/>
  <c r="S194" i="8"/>
  <c r="S195" i="8"/>
  <c r="S196" i="8"/>
  <c r="S197" i="8"/>
  <c r="S198" i="8"/>
  <c r="S218" i="8"/>
  <c r="S219" i="8"/>
  <c r="S220" i="8"/>
  <c r="S221" i="8"/>
  <c r="S222" i="8"/>
  <c r="S223" i="8"/>
  <c r="S224" i="8"/>
  <c r="S225" i="8"/>
  <c r="S226" i="8"/>
  <c r="S227" i="8"/>
  <c r="S247" i="8"/>
  <c r="S248" i="8"/>
  <c r="S249" i="8"/>
  <c r="S250" i="8"/>
  <c r="S251" i="8"/>
  <c r="S252" i="8"/>
  <c r="S253" i="8"/>
  <c r="S254" i="8"/>
  <c r="S255" i="8"/>
  <c r="S256" i="8"/>
  <c r="S276" i="8"/>
  <c r="S277" i="8"/>
  <c r="S278" i="8"/>
  <c r="S279" i="8"/>
  <c r="S280" i="8"/>
  <c r="S281" i="8"/>
  <c r="S282" i="8"/>
  <c r="S283" i="8"/>
  <c r="S284" i="8"/>
  <c r="S285" i="8"/>
  <c r="S305" i="8"/>
  <c r="S306" i="8"/>
  <c r="S307" i="8"/>
  <c r="S308" i="8"/>
  <c r="S309" i="8"/>
  <c r="S310" i="8"/>
  <c r="S311" i="8"/>
  <c r="S312" i="8"/>
  <c r="S313" i="8"/>
  <c r="S314" i="8"/>
  <c r="S334" i="8"/>
  <c r="S335" i="8"/>
  <c r="S336" i="8"/>
  <c r="S337" i="8"/>
  <c r="S338" i="8"/>
  <c r="C113" i="15" l="1"/>
  <c r="A29" i="8" l="1"/>
  <c r="S4" i="2"/>
  <c r="S3" i="2"/>
  <c r="C46" i="8"/>
  <c r="CG7" i="8" l="1"/>
  <c r="G21" i="15"/>
  <c r="G26" i="15" l="1"/>
  <c r="Y4" i="2" l="1"/>
  <c r="Z2" i="2" s="1"/>
  <c r="A2" i="8"/>
  <c r="C3" i="15"/>
  <c r="BC190" i="8" l="1"/>
  <c r="G28" i="15"/>
  <c r="G29" i="15"/>
  <c r="G30" i="15"/>
  <c r="G37" i="15"/>
  <c r="G38" i="15"/>
  <c r="G39" i="15"/>
  <c r="G40" i="15"/>
  <c r="G41" i="15"/>
  <c r="G42" i="15"/>
  <c r="G43" i="15"/>
  <c r="G44" i="15"/>
  <c r="G45" i="15"/>
  <c r="G46" i="15"/>
  <c r="G47" i="15"/>
  <c r="G48" i="15"/>
  <c r="G49" i="15"/>
  <c r="G50" i="15"/>
  <c r="G51" i="15"/>
  <c r="G52" i="15"/>
  <c r="G53" i="15"/>
  <c r="G54" i="15"/>
  <c r="G55" i="15"/>
  <c r="G56" i="15"/>
  <c r="G57" i="15"/>
  <c r="G58" i="15"/>
  <c r="G59" i="15"/>
  <c r="G60" i="15"/>
  <c r="G61" i="15"/>
  <c r="G62" i="15"/>
  <c r="G63" i="15"/>
  <c r="G64" i="15"/>
  <c r="G65" i="15"/>
  <c r="G66" i="15"/>
  <c r="G67" i="15"/>
  <c r="G68" i="15"/>
  <c r="G69" i="15"/>
  <c r="G70" i="15"/>
  <c r="G71" i="15"/>
  <c r="G72" i="15"/>
  <c r="G73" i="15"/>
  <c r="G74" i="15"/>
  <c r="G75" i="15"/>
  <c r="G76" i="15"/>
  <c r="G77" i="15"/>
  <c r="G78" i="15"/>
  <c r="G79" i="15"/>
  <c r="BC335" i="8" l="1"/>
  <c r="BC336" i="8"/>
  <c r="BC337" i="8"/>
  <c r="BC338" i="8"/>
  <c r="BC334" i="8"/>
  <c r="BC306" i="8"/>
  <c r="BC307" i="8"/>
  <c r="BC308" i="8"/>
  <c r="BC309" i="8"/>
  <c r="BC310" i="8"/>
  <c r="BC311" i="8"/>
  <c r="BC312" i="8"/>
  <c r="BC313" i="8"/>
  <c r="BC314" i="8"/>
  <c r="BC305" i="8"/>
  <c r="BC277" i="8"/>
  <c r="BC278" i="8"/>
  <c r="BC279" i="8"/>
  <c r="BC280" i="8"/>
  <c r="BC281" i="8"/>
  <c r="BC282" i="8"/>
  <c r="BC283" i="8"/>
  <c r="BC284" i="8"/>
  <c r="BC285" i="8"/>
  <c r="BC276" i="8"/>
  <c r="BC248" i="8"/>
  <c r="BC249" i="8"/>
  <c r="BC250" i="8"/>
  <c r="BC251" i="8"/>
  <c r="BC252" i="8"/>
  <c r="BC253" i="8"/>
  <c r="BC254" i="8"/>
  <c r="BC255" i="8"/>
  <c r="BC256" i="8"/>
  <c r="BC247" i="8"/>
  <c r="BC219" i="8"/>
  <c r="BC220" i="8"/>
  <c r="BC221" i="8"/>
  <c r="BC222" i="8"/>
  <c r="BC223" i="8"/>
  <c r="BC224" i="8"/>
  <c r="BC225" i="8"/>
  <c r="BC226" i="8"/>
  <c r="BC227" i="8"/>
  <c r="BC218" i="8"/>
  <c r="BC191" i="8"/>
  <c r="BC192" i="8"/>
  <c r="BC193" i="8"/>
  <c r="BC194" i="8"/>
  <c r="BC195" i="8"/>
  <c r="BC196" i="8"/>
  <c r="BC197" i="8"/>
  <c r="BC198" i="8"/>
  <c r="BC189" i="8"/>
  <c r="BC161" i="8"/>
  <c r="BC162" i="8"/>
  <c r="BC163" i="8"/>
  <c r="BC164" i="8"/>
  <c r="BC165" i="8"/>
  <c r="BC166" i="8"/>
  <c r="BC167" i="8"/>
  <c r="BC168" i="8"/>
  <c r="BC169" i="8"/>
  <c r="BC160" i="8"/>
  <c r="BC140" i="8"/>
  <c r="BC132" i="8"/>
  <c r="BC133" i="8"/>
  <c r="BC134" i="8"/>
  <c r="BC135" i="8"/>
  <c r="BC136" i="8"/>
  <c r="BC137" i="8"/>
  <c r="BC138" i="8"/>
  <c r="BC139" i="8"/>
  <c r="BC131" i="8"/>
  <c r="BC111" i="8"/>
  <c r="BC103" i="8"/>
  <c r="BC104" i="8"/>
  <c r="BC105" i="8"/>
  <c r="BC106" i="8"/>
  <c r="BC107" i="8"/>
  <c r="BC108" i="8"/>
  <c r="BC109" i="8"/>
  <c r="BC110" i="8"/>
  <c r="BC102" i="8"/>
  <c r="BC82" i="8"/>
  <c r="BC74" i="8"/>
  <c r="BC75" i="8"/>
  <c r="BC76" i="8"/>
  <c r="BC77" i="8"/>
  <c r="BC78" i="8"/>
  <c r="BC79" i="8"/>
  <c r="BC80" i="8"/>
  <c r="BC81" i="8"/>
  <c r="BC73" i="8"/>
  <c r="BC40" i="8"/>
  <c r="BC37" i="8"/>
  <c r="BC38" i="8"/>
  <c r="BC39" i="8"/>
  <c r="BC36" i="8"/>
  <c r="BA36" i="8"/>
  <c r="E14" i="15"/>
  <c r="O2" i="2" l="1"/>
  <c r="O3" i="2"/>
  <c r="O4" i="2"/>
  <c r="O5" i="2"/>
  <c r="O6" i="2"/>
  <c r="O7" i="2"/>
  <c r="O8" i="2"/>
  <c r="O9" i="2"/>
  <c r="O10" i="2"/>
  <c r="O11" i="2"/>
  <c r="O12" i="2"/>
  <c r="O13" i="2"/>
  <c r="O14" i="2"/>
  <c r="O15" i="2"/>
  <c r="O16" i="2"/>
  <c r="O17" i="2"/>
  <c r="O18" i="2"/>
  <c r="O19" i="2"/>
  <c r="O20" i="2"/>
  <c r="O21" i="2"/>
  <c r="O22" i="2"/>
  <c r="O23" i="2"/>
  <c r="O24" i="2"/>
  <c r="O25" i="2"/>
  <c r="O26" i="2"/>
  <c r="O27" i="2"/>
  <c r="O28" i="2"/>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4" i="2"/>
  <c r="O65" i="2"/>
  <c r="O66" i="2"/>
  <c r="O67" i="2"/>
  <c r="O68" i="2"/>
  <c r="O69" i="2"/>
  <c r="O70" i="2"/>
  <c r="O71" i="2"/>
  <c r="O72" i="2"/>
  <c r="O73" i="2"/>
  <c r="O74" i="2"/>
  <c r="O75" i="2"/>
  <c r="O76" i="2"/>
  <c r="O77" i="2"/>
  <c r="O78" i="2"/>
  <c r="O79" i="2"/>
  <c r="O80" i="2"/>
  <c r="O81" i="2"/>
  <c r="O82" i="2"/>
  <c r="O83" i="2"/>
  <c r="O84" i="2"/>
  <c r="O85" i="2"/>
  <c r="O86" i="2"/>
  <c r="O87" i="2"/>
  <c r="O88" i="2"/>
  <c r="O89" i="2"/>
  <c r="O90" i="2"/>
  <c r="O91" i="2"/>
  <c r="O92" i="2"/>
  <c r="O93" i="2"/>
  <c r="O94" i="2"/>
  <c r="O95" i="2"/>
  <c r="O96" i="2"/>
  <c r="O97" i="2"/>
  <c r="O98" i="2"/>
  <c r="O99" i="2"/>
  <c r="O100" i="2"/>
  <c r="O101" i="2"/>
  <c r="A327" i="8" l="1"/>
  <c r="A298" i="8"/>
  <c r="A269" i="8"/>
  <c r="A240" i="8"/>
  <c r="A211" i="8"/>
  <c r="A182" i="8"/>
  <c r="A153" i="8"/>
  <c r="A124" i="8"/>
  <c r="A95" i="8"/>
  <c r="A66" i="8"/>
  <c r="P9" i="2" l="1"/>
  <c r="P26" i="2"/>
  <c r="P16" i="2"/>
  <c r="P17" i="2"/>
  <c r="P42" i="2"/>
  <c r="P66" i="2"/>
  <c r="P98" i="2"/>
  <c r="P82" i="2"/>
  <c r="P7" i="2"/>
  <c r="P58" i="2"/>
  <c r="P90" i="2"/>
  <c r="P32" i="2"/>
  <c r="P40" i="2"/>
  <c r="P74" i="2"/>
  <c r="P50" i="2"/>
  <c r="P41" i="2"/>
  <c r="P97" i="2"/>
  <c r="P81" i="2"/>
  <c r="P65" i="2"/>
  <c r="P19" i="2"/>
  <c r="P80" i="2"/>
  <c r="P56" i="2"/>
  <c r="P28" i="2"/>
  <c r="P95" i="2"/>
  <c r="P71" i="2"/>
  <c r="P47" i="2"/>
  <c r="P6" i="2"/>
  <c r="P14" i="2"/>
  <c r="P22" i="2"/>
  <c r="P100" i="2"/>
  <c r="P92" i="2"/>
  <c r="P84" i="2"/>
  <c r="P76" i="2"/>
  <c r="P68" i="2"/>
  <c r="P60" i="2"/>
  <c r="P52" i="2"/>
  <c r="P44" i="2"/>
  <c r="P23" i="2"/>
  <c r="P39" i="2"/>
  <c r="P99" i="2"/>
  <c r="P91" i="2"/>
  <c r="P83" i="2"/>
  <c r="P75" i="2"/>
  <c r="P67" i="2"/>
  <c r="P59" i="2"/>
  <c r="P51" i="2"/>
  <c r="P43" i="2"/>
  <c r="P96" i="2"/>
  <c r="P64" i="2"/>
  <c r="P18" i="2"/>
  <c r="P87" i="2"/>
  <c r="P55" i="2"/>
  <c r="P4" i="2"/>
  <c r="P20" i="2"/>
  <c r="P36" i="2"/>
  <c r="P94" i="2"/>
  <c r="P86" i="2"/>
  <c r="P78" i="2"/>
  <c r="P70" i="2"/>
  <c r="P62" i="2"/>
  <c r="P54" i="2"/>
  <c r="P46" i="2"/>
  <c r="P10" i="2"/>
  <c r="P33" i="2"/>
  <c r="P89" i="2"/>
  <c r="P73" i="2"/>
  <c r="P57" i="2"/>
  <c r="P49" i="2"/>
  <c r="P88" i="2"/>
  <c r="P72" i="2"/>
  <c r="P48" i="2"/>
  <c r="P79" i="2"/>
  <c r="P63" i="2"/>
  <c r="P11" i="2"/>
  <c r="P12" i="2"/>
  <c r="P5" i="2"/>
  <c r="P13" i="2"/>
  <c r="P21" i="2"/>
  <c r="P101" i="2"/>
  <c r="P93" i="2"/>
  <c r="P85" i="2"/>
  <c r="P77" i="2"/>
  <c r="P69" i="2"/>
  <c r="P61" i="2"/>
  <c r="P53" i="2"/>
  <c r="P45" i="2"/>
  <c r="P35" i="2"/>
  <c r="P27" i="2"/>
  <c r="P8" i="2"/>
  <c r="P31" i="2"/>
  <c r="P3" i="2"/>
  <c r="P38" i="2"/>
  <c r="P30" i="2"/>
  <c r="P25" i="2"/>
  <c r="P37" i="2"/>
  <c r="P29" i="2"/>
  <c r="P34" i="2"/>
  <c r="P24" i="2"/>
  <c r="P15" i="2"/>
  <c r="Y3" i="2" l="1"/>
  <c r="X3" i="2"/>
  <c r="A328" i="8" l="1"/>
  <c r="A299" i="8"/>
  <c r="A270" i="8"/>
  <c r="A241" i="8"/>
  <c r="A212" i="8"/>
  <c r="A183" i="8"/>
  <c r="A154" i="8"/>
  <c r="A125" i="8"/>
  <c r="A96" i="8"/>
  <c r="A67" i="8"/>
  <c r="CS169" i="8" l="1"/>
  <c r="CQ169" i="8"/>
  <c r="CO169" i="8"/>
  <c r="CM169" i="8"/>
  <c r="CK169" i="8"/>
  <c r="CI169" i="8"/>
  <c r="CG169" i="8"/>
  <c r="CE169" i="8"/>
  <c r="BA169" i="8"/>
  <c r="AV169" i="8"/>
  <c r="AQ169" i="8"/>
  <c r="V1" i="15" l="1"/>
  <c r="C335" i="8" l="1"/>
  <c r="C338" i="8"/>
  <c r="C277" i="8"/>
  <c r="C276" i="8"/>
  <c r="C254" i="8"/>
  <c r="C255" i="8"/>
  <c r="C256" i="8"/>
  <c r="C190" i="8"/>
  <c r="C337" i="8"/>
  <c r="C336" i="8"/>
  <c r="C334" i="8"/>
  <c r="C314" i="8"/>
  <c r="C313" i="8"/>
  <c r="C312" i="8"/>
  <c r="C311" i="8"/>
  <c r="C310" i="8"/>
  <c r="C309" i="8"/>
  <c r="C308" i="8"/>
  <c r="C307" i="8"/>
  <c r="C306" i="8"/>
  <c r="C305" i="8"/>
  <c r="C285" i="8"/>
  <c r="C284" i="8"/>
  <c r="C283" i="8"/>
  <c r="C282" i="8"/>
  <c r="C281" i="8"/>
  <c r="C280" i="8"/>
  <c r="C279" i="8"/>
  <c r="C278" i="8"/>
  <c r="C253" i="8"/>
  <c r="C252" i="8"/>
  <c r="C251" i="8"/>
  <c r="C250" i="8"/>
  <c r="C249" i="8"/>
  <c r="C248" i="8"/>
  <c r="C247" i="8"/>
  <c r="C227" i="8"/>
  <c r="C226" i="8"/>
  <c r="C225" i="8"/>
  <c r="C224" i="8"/>
  <c r="C223" i="8"/>
  <c r="C222" i="8"/>
  <c r="C221" i="8"/>
  <c r="C220" i="8"/>
  <c r="C219" i="8"/>
  <c r="C218" i="8"/>
  <c r="C198" i="8"/>
  <c r="C197" i="8"/>
  <c r="C196" i="8"/>
  <c r="C195" i="8"/>
  <c r="C194" i="8"/>
  <c r="C193" i="8"/>
  <c r="C192" i="8"/>
  <c r="C191" i="8"/>
  <c r="C189" i="8"/>
  <c r="C169" i="8"/>
  <c r="C168" i="8"/>
  <c r="C167" i="8"/>
  <c r="C166" i="8"/>
  <c r="C165" i="8"/>
  <c r="C164" i="8"/>
  <c r="G80" i="15" l="1"/>
  <c r="G81" i="15"/>
  <c r="G82" i="15"/>
  <c r="G83" i="15"/>
  <c r="G84" i="15"/>
  <c r="G85" i="15"/>
  <c r="G86" i="15"/>
  <c r="G87" i="15"/>
  <c r="G88" i="15"/>
  <c r="G89" i="15"/>
  <c r="G90" i="15"/>
  <c r="G91" i="15"/>
  <c r="G92" i="15"/>
  <c r="G93" i="15"/>
  <c r="G94" i="15"/>
  <c r="G95" i="15"/>
  <c r="G96" i="15"/>
  <c r="G97" i="15"/>
  <c r="G98" i="15"/>
  <c r="G99" i="15"/>
  <c r="G100" i="15"/>
  <c r="G101" i="15"/>
  <c r="G102" i="15"/>
  <c r="G103" i="15"/>
  <c r="G104" i="15"/>
  <c r="G105" i="15"/>
  <c r="G106" i="15"/>
  <c r="G107" i="15"/>
  <c r="G108" i="15"/>
  <c r="G109" i="15"/>
  <c r="G110" i="15"/>
  <c r="G111" i="15"/>
  <c r="G112" i="15"/>
  <c r="C76" i="8" l="1"/>
  <c r="C81" i="8"/>
  <c r="C102" i="8"/>
  <c r="C103" i="8"/>
  <c r="C104" i="8"/>
  <c r="C111" i="8"/>
  <c r="C131" i="8"/>
  <c r="C132" i="8"/>
  <c r="C133" i="8"/>
  <c r="C134" i="8"/>
  <c r="C135" i="8"/>
  <c r="C136" i="8"/>
  <c r="C137" i="8"/>
  <c r="C138" i="8"/>
  <c r="C139" i="8"/>
  <c r="C140" i="8"/>
  <c r="C160" i="8"/>
  <c r="C161" i="8"/>
  <c r="C162" i="8"/>
  <c r="C163" i="8"/>
  <c r="AK14" i="15" l="1"/>
  <c r="AK15" i="15"/>
  <c r="AK16" i="15"/>
  <c r="AK17" i="15"/>
  <c r="AK18" i="15"/>
  <c r="AK19" i="15"/>
  <c r="AK20" i="15"/>
  <c r="AK21" i="15"/>
  <c r="AK22" i="15"/>
  <c r="AK23" i="15"/>
  <c r="AK24" i="15"/>
  <c r="AK25" i="15"/>
  <c r="AK26" i="15"/>
  <c r="AK27" i="15"/>
  <c r="AK28" i="15"/>
  <c r="AK29" i="15"/>
  <c r="AK30" i="15"/>
  <c r="AK31" i="15"/>
  <c r="AK32" i="15"/>
  <c r="AK33" i="15"/>
  <c r="AK34" i="15"/>
  <c r="AK35" i="15"/>
  <c r="AK36" i="15"/>
  <c r="AK37" i="15"/>
  <c r="AK38" i="15"/>
  <c r="AK39" i="15"/>
  <c r="AK40" i="15"/>
  <c r="AK41" i="15"/>
  <c r="AK42" i="15"/>
  <c r="AK43" i="15"/>
  <c r="AK44" i="15"/>
  <c r="AK45" i="15"/>
  <c r="AK46" i="15"/>
  <c r="AK47" i="15"/>
  <c r="AK48" i="15"/>
  <c r="AK49" i="15"/>
  <c r="AK50" i="15"/>
  <c r="AK51" i="15"/>
  <c r="AK52" i="15"/>
  <c r="AK53" i="15"/>
  <c r="AK54" i="15"/>
  <c r="AK55" i="15"/>
  <c r="AK56" i="15"/>
  <c r="AK57" i="15"/>
  <c r="AK58" i="15"/>
  <c r="AK59" i="15"/>
  <c r="AK60" i="15"/>
  <c r="AK61" i="15"/>
  <c r="AK62" i="15"/>
  <c r="AK63" i="15"/>
  <c r="AK64" i="15"/>
  <c r="AK65" i="15"/>
  <c r="AK66" i="15"/>
  <c r="AK67" i="15"/>
  <c r="AK68" i="15"/>
  <c r="AK69" i="15"/>
  <c r="AK70" i="15"/>
  <c r="AK71" i="15"/>
  <c r="AK72" i="15"/>
  <c r="AK73" i="15"/>
  <c r="AK74" i="15"/>
  <c r="AK75" i="15"/>
  <c r="AK76" i="15"/>
  <c r="AK77" i="15"/>
  <c r="AK78" i="15"/>
  <c r="AK79" i="15"/>
  <c r="AK80" i="15"/>
  <c r="AK81" i="15"/>
  <c r="AK82" i="15"/>
  <c r="AK83" i="15"/>
  <c r="AK84" i="15"/>
  <c r="AK85" i="15"/>
  <c r="AK86" i="15"/>
  <c r="AK87" i="15"/>
  <c r="AK88" i="15"/>
  <c r="AK89" i="15"/>
  <c r="AK90" i="15"/>
  <c r="AK91" i="15"/>
  <c r="AK92" i="15"/>
  <c r="AK93" i="15"/>
  <c r="AK94" i="15"/>
  <c r="AK95" i="15"/>
  <c r="AK96" i="15"/>
  <c r="AK97" i="15"/>
  <c r="AK98" i="15"/>
  <c r="AK99" i="15"/>
  <c r="AK100" i="15"/>
  <c r="AK101" i="15"/>
  <c r="AK102" i="15"/>
  <c r="AK103" i="15"/>
  <c r="AK104" i="15"/>
  <c r="AK105" i="15"/>
  <c r="AK106" i="15"/>
  <c r="AK107" i="15"/>
  <c r="AK108" i="15"/>
  <c r="AK109" i="15"/>
  <c r="AK110" i="15"/>
  <c r="AK111" i="15"/>
  <c r="AK112" i="15"/>
  <c r="AK13" i="15" l="1"/>
  <c r="AK339" i="8" l="1"/>
  <c r="AN339" i="8"/>
  <c r="AK340" i="8"/>
  <c r="AN340" i="8"/>
  <c r="AK341" i="8"/>
  <c r="AN341" i="8"/>
  <c r="AK342" i="8"/>
  <c r="AN342" i="8"/>
  <c r="AK343" i="8"/>
  <c r="AN343" i="8"/>
  <c r="D74" i="16" l="1"/>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68" i="16"/>
  <c r="D69" i="16"/>
  <c r="D70" i="16"/>
  <c r="D71" i="16"/>
  <c r="D72" i="16"/>
  <c r="D73" i="16"/>
  <c r="D3" i="16"/>
  <c r="D4" i="16"/>
  <c r="D5" i="16"/>
  <c r="D6" i="16"/>
  <c r="D7" i="16"/>
  <c r="D8" i="16"/>
  <c r="D9" i="16"/>
  <c r="D10" i="16"/>
  <c r="D11" i="16"/>
  <c r="D12" i="16"/>
  <c r="D13" i="16"/>
  <c r="D14" i="16"/>
  <c r="D15" i="16"/>
  <c r="D16" i="16"/>
  <c r="D17" i="16"/>
  <c r="D18" i="16"/>
  <c r="D19" i="16"/>
  <c r="D20" i="16"/>
  <c r="D21" i="16"/>
  <c r="D22" i="16"/>
  <c r="D23" i="16"/>
  <c r="D24" i="16"/>
  <c r="D2" i="16"/>
  <c r="A169" i="8" l="1"/>
  <c r="AB116" i="15" l="1"/>
  <c r="AB114" i="15"/>
  <c r="E112" i="15" l="1"/>
  <c r="I112" i="15" s="1"/>
  <c r="AL111" i="15"/>
  <c r="AN111" i="15" s="1"/>
  <c r="E111" i="15"/>
  <c r="AL110" i="15"/>
  <c r="AN110" i="15" s="1"/>
  <c r="E110" i="15"/>
  <c r="E109" i="15"/>
  <c r="AA109" i="15" s="1"/>
  <c r="E108" i="15"/>
  <c r="I108" i="15" s="1"/>
  <c r="E107" i="15"/>
  <c r="I107" i="15" s="1"/>
  <c r="E106" i="15"/>
  <c r="I106" i="15" s="1"/>
  <c r="E105" i="15"/>
  <c r="AA105" i="15" s="1"/>
  <c r="AB105" i="15" s="1"/>
  <c r="E104" i="15"/>
  <c r="I104" i="15" s="1"/>
  <c r="E103" i="15"/>
  <c r="I103" i="15" s="1"/>
  <c r="E102" i="15"/>
  <c r="E101" i="15"/>
  <c r="AA101" i="15" s="1"/>
  <c r="E100" i="15"/>
  <c r="AA100" i="15" s="1"/>
  <c r="AB100" i="15" s="1"/>
  <c r="E99" i="15"/>
  <c r="E98" i="15"/>
  <c r="I98" i="15" s="1"/>
  <c r="E97" i="15"/>
  <c r="AA97" i="15" s="1"/>
  <c r="AB97" i="15" s="1"/>
  <c r="E96" i="15"/>
  <c r="I96" i="15" s="1"/>
  <c r="E95" i="15"/>
  <c r="I95" i="15" s="1"/>
  <c r="E94" i="15"/>
  <c r="AA94" i="15" s="1"/>
  <c r="E93" i="15"/>
  <c r="E92" i="15"/>
  <c r="I92" i="15" s="1"/>
  <c r="E91" i="15"/>
  <c r="E90" i="15"/>
  <c r="E89" i="15"/>
  <c r="E88" i="15"/>
  <c r="E87" i="15"/>
  <c r="AA87" i="15" s="1"/>
  <c r="AB87" i="15" s="1"/>
  <c r="E86" i="15"/>
  <c r="AA86" i="15" s="1"/>
  <c r="E85" i="15"/>
  <c r="E84" i="15"/>
  <c r="AA84" i="15" s="1"/>
  <c r="E83" i="15"/>
  <c r="AA83" i="15" s="1"/>
  <c r="E82" i="15"/>
  <c r="I82" i="15" s="1"/>
  <c r="E81" i="15"/>
  <c r="AA81" i="15" s="1"/>
  <c r="E80" i="15"/>
  <c r="AA80" i="15" s="1"/>
  <c r="AB80" i="15" s="1"/>
  <c r="E79" i="15"/>
  <c r="AA79" i="15" s="1"/>
  <c r="E78" i="15"/>
  <c r="AA78" i="15" s="1"/>
  <c r="E77" i="15"/>
  <c r="AA77" i="15" s="1"/>
  <c r="E76" i="15"/>
  <c r="E75" i="15"/>
  <c r="I75" i="15" s="1"/>
  <c r="E74" i="15"/>
  <c r="I74" i="15" s="1"/>
  <c r="E73" i="15"/>
  <c r="E72" i="15"/>
  <c r="I72" i="15" s="1"/>
  <c r="E71" i="15"/>
  <c r="AA71" i="15" s="1"/>
  <c r="E70" i="15"/>
  <c r="E69" i="15"/>
  <c r="I69" i="15" s="1"/>
  <c r="E68" i="15"/>
  <c r="I68" i="15" s="1"/>
  <c r="E67" i="15"/>
  <c r="I67" i="15" s="1"/>
  <c r="E66" i="15"/>
  <c r="I66" i="15" s="1"/>
  <c r="E65" i="15"/>
  <c r="E64" i="15"/>
  <c r="E63" i="15"/>
  <c r="E62" i="15"/>
  <c r="E61" i="15"/>
  <c r="AA61" i="15" s="1"/>
  <c r="AB61" i="15" s="1"/>
  <c r="E60" i="15"/>
  <c r="I60" i="15" s="1"/>
  <c r="E59" i="15"/>
  <c r="AA59" i="15" s="1"/>
  <c r="E58" i="15"/>
  <c r="AA58" i="15" s="1"/>
  <c r="E57" i="15"/>
  <c r="I57" i="15" s="1"/>
  <c r="E56" i="15"/>
  <c r="I56" i="15" s="1"/>
  <c r="E55" i="15"/>
  <c r="E54" i="15"/>
  <c r="I54" i="15" s="1"/>
  <c r="E53" i="15"/>
  <c r="I53" i="15" s="1"/>
  <c r="E52" i="15"/>
  <c r="E51" i="15"/>
  <c r="I51" i="15" s="1"/>
  <c r="E50" i="15"/>
  <c r="AA50" i="15" s="1"/>
  <c r="E49" i="15"/>
  <c r="I49" i="15" s="1"/>
  <c r="E48" i="15"/>
  <c r="I48" i="15" s="1"/>
  <c r="E47" i="15"/>
  <c r="I47" i="15" s="1"/>
  <c r="E46" i="15"/>
  <c r="I46" i="15" s="1"/>
  <c r="E45" i="15"/>
  <c r="AA45" i="15" s="1"/>
  <c r="E44" i="15"/>
  <c r="E43" i="15"/>
  <c r="E42" i="15"/>
  <c r="I42" i="15" s="1"/>
  <c r="E41" i="15"/>
  <c r="I41" i="15" s="1"/>
  <c r="E40" i="15"/>
  <c r="I40" i="15" s="1"/>
  <c r="E39" i="15"/>
  <c r="E38" i="15"/>
  <c r="I38" i="15" s="1"/>
  <c r="E37" i="15"/>
  <c r="AA37" i="15" s="1"/>
  <c r="E36" i="15"/>
  <c r="E35" i="15"/>
  <c r="I35" i="15" s="1"/>
  <c r="E34" i="15"/>
  <c r="I34" i="15" s="1"/>
  <c r="E33" i="15"/>
  <c r="I33" i="15" s="1"/>
  <c r="E32" i="15"/>
  <c r="I32" i="15" s="1"/>
  <c r="E31" i="15"/>
  <c r="E30" i="15"/>
  <c r="I30" i="15" s="1"/>
  <c r="E29" i="15"/>
  <c r="E28" i="15"/>
  <c r="AA28" i="15" s="1"/>
  <c r="E27" i="15"/>
  <c r="I27" i="15" s="1"/>
  <c r="E26" i="15"/>
  <c r="E25" i="15"/>
  <c r="I25" i="15" s="1"/>
  <c r="E24" i="15"/>
  <c r="I24" i="15" s="1"/>
  <c r="E23" i="15"/>
  <c r="AA23" i="15" s="1"/>
  <c r="E22" i="15"/>
  <c r="I22" i="15" s="1"/>
  <c r="E21" i="15"/>
  <c r="AA21" i="15" s="1"/>
  <c r="E20" i="15"/>
  <c r="AA20" i="15" s="1"/>
  <c r="AB20" i="15" s="1"/>
  <c r="E19" i="15"/>
  <c r="AA19" i="15" s="1"/>
  <c r="E18" i="15"/>
  <c r="I18" i="15" s="1"/>
  <c r="E17" i="15"/>
  <c r="I17" i="15" s="1"/>
  <c r="E16" i="15"/>
  <c r="E15" i="15"/>
  <c r="E13" i="15"/>
  <c r="V4" i="15"/>
  <c r="V3" i="15"/>
  <c r="CS338" i="8"/>
  <c r="CQ338" i="8"/>
  <c r="CO338" i="8"/>
  <c r="CM338" i="8"/>
  <c r="CK338" i="8"/>
  <c r="CI338" i="8"/>
  <c r="CG338" i="8"/>
  <c r="CE338" i="8"/>
  <c r="BA338" i="8"/>
  <c r="AV338" i="8"/>
  <c r="AQ338" i="8"/>
  <c r="A338" i="8"/>
  <c r="CS337" i="8"/>
  <c r="CQ337" i="8"/>
  <c r="CO337" i="8"/>
  <c r="CM337" i="8"/>
  <c r="CK337" i="8"/>
  <c r="CI337" i="8"/>
  <c r="CG337" i="8"/>
  <c r="CE337" i="8"/>
  <c r="BA337" i="8"/>
  <c r="AV337" i="8"/>
  <c r="AQ337" i="8"/>
  <c r="A337" i="8"/>
  <c r="CS336" i="8"/>
  <c r="CQ336" i="8"/>
  <c r="CO336" i="8"/>
  <c r="CM336" i="8"/>
  <c r="CK336" i="8"/>
  <c r="CI336" i="8"/>
  <c r="CG336" i="8"/>
  <c r="CE336" i="8"/>
  <c r="BA336" i="8"/>
  <c r="AV336" i="8"/>
  <c r="AQ336" i="8"/>
  <c r="A336" i="8"/>
  <c r="CS335" i="8"/>
  <c r="CQ335" i="8"/>
  <c r="CO335" i="8"/>
  <c r="CM335" i="8"/>
  <c r="CK335" i="8"/>
  <c r="CI335" i="8"/>
  <c r="CG335" i="8"/>
  <c r="CE335" i="8"/>
  <c r="BA335" i="8"/>
  <c r="AV335" i="8"/>
  <c r="AQ335" i="8"/>
  <c r="A335" i="8"/>
  <c r="CS334" i="8"/>
  <c r="CQ334" i="8"/>
  <c r="CO334" i="8"/>
  <c r="CM334" i="8"/>
  <c r="CK334" i="8"/>
  <c r="CI334" i="8"/>
  <c r="CG334" i="8"/>
  <c r="CE334" i="8"/>
  <c r="BA334" i="8"/>
  <c r="AV334" i="8"/>
  <c r="AQ334" i="8"/>
  <c r="A334" i="8"/>
  <c r="CW347" i="8" s="1"/>
  <c r="G331" i="8"/>
  <c r="CS314" i="8"/>
  <c r="CQ314" i="8"/>
  <c r="CO314" i="8"/>
  <c r="CM314" i="8"/>
  <c r="CK314" i="8"/>
  <c r="CI314" i="8"/>
  <c r="CG314" i="8"/>
  <c r="CE314" i="8"/>
  <c r="BA314" i="8"/>
  <c r="AV314" i="8"/>
  <c r="AQ314" i="8"/>
  <c r="A314" i="8"/>
  <c r="CS313" i="8"/>
  <c r="CQ313" i="8"/>
  <c r="CO313" i="8"/>
  <c r="CM313" i="8"/>
  <c r="CK313" i="8"/>
  <c r="CI313" i="8"/>
  <c r="CG313" i="8"/>
  <c r="CE313" i="8"/>
  <c r="BA313" i="8"/>
  <c r="AV313" i="8"/>
  <c r="AQ313" i="8"/>
  <c r="A313" i="8"/>
  <c r="CS312" i="8"/>
  <c r="CQ312" i="8"/>
  <c r="CO312" i="8"/>
  <c r="CM312" i="8"/>
  <c r="CK312" i="8"/>
  <c r="CI312" i="8"/>
  <c r="CG312" i="8"/>
  <c r="CE312" i="8"/>
  <c r="BA312" i="8"/>
  <c r="AV312" i="8"/>
  <c r="AQ312" i="8"/>
  <c r="A312" i="8"/>
  <c r="CS311" i="8"/>
  <c r="CQ311" i="8"/>
  <c r="CO311" i="8"/>
  <c r="CM311" i="8"/>
  <c r="CK311" i="8"/>
  <c r="CI311" i="8"/>
  <c r="CG311" i="8"/>
  <c r="CE311" i="8"/>
  <c r="BA311" i="8"/>
  <c r="AV311" i="8"/>
  <c r="AQ311" i="8"/>
  <c r="A311" i="8"/>
  <c r="CS310" i="8"/>
  <c r="CQ310" i="8"/>
  <c r="CO310" i="8"/>
  <c r="CM310" i="8"/>
  <c r="CK310" i="8"/>
  <c r="CI310" i="8"/>
  <c r="CG310" i="8"/>
  <c r="CE310" i="8"/>
  <c r="BA310" i="8"/>
  <c r="AV310" i="8"/>
  <c r="AQ310" i="8"/>
  <c r="A310" i="8"/>
  <c r="CS309" i="8"/>
  <c r="CQ309" i="8"/>
  <c r="CO309" i="8"/>
  <c r="CM309" i="8"/>
  <c r="CK309" i="8"/>
  <c r="CI309" i="8"/>
  <c r="CG309" i="8"/>
  <c r="CE309" i="8"/>
  <c r="BA309" i="8"/>
  <c r="AV309" i="8"/>
  <c r="AQ309" i="8"/>
  <c r="A309" i="8"/>
  <c r="CS308" i="8"/>
  <c r="CQ308" i="8"/>
  <c r="CO308" i="8"/>
  <c r="CM308" i="8"/>
  <c r="CK308" i="8"/>
  <c r="CI308" i="8"/>
  <c r="CG308" i="8"/>
  <c r="CE308" i="8"/>
  <c r="BA308" i="8"/>
  <c r="AV308" i="8"/>
  <c r="AQ308" i="8"/>
  <c r="A308" i="8"/>
  <c r="CS307" i="8"/>
  <c r="CQ307" i="8"/>
  <c r="CO307" i="8"/>
  <c r="CM307" i="8"/>
  <c r="CK307" i="8"/>
  <c r="CI307" i="8"/>
  <c r="CG307" i="8"/>
  <c r="CE307" i="8"/>
  <c r="BA307" i="8"/>
  <c r="AV307" i="8"/>
  <c r="AQ307" i="8"/>
  <c r="A307" i="8"/>
  <c r="CS306" i="8"/>
  <c r="CQ306" i="8"/>
  <c r="CO306" i="8"/>
  <c r="CM306" i="8"/>
  <c r="CK306" i="8"/>
  <c r="CI306" i="8"/>
  <c r="CG306" i="8"/>
  <c r="CE306" i="8"/>
  <c r="BA306" i="8"/>
  <c r="AV306" i="8"/>
  <c r="AQ306" i="8"/>
  <c r="A306" i="8"/>
  <c r="CS305" i="8"/>
  <c r="CQ305" i="8"/>
  <c r="CO305" i="8"/>
  <c r="CM305" i="8"/>
  <c r="CK305" i="8"/>
  <c r="CI305" i="8"/>
  <c r="CG305" i="8"/>
  <c r="CE305" i="8"/>
  <c r="BA305" i="8"/>
  <c r="AV305" i="8"/>
  <c r="AQ305" i="8"/>
  <c r="A305" i="8"/>
  <c r="CW324" i="8" s="1"/>
  <c r="G302" i="8"/>
  <c r="CS285" i="8"/>
  <c r="CQ285" i="8"/>
  <c r="CO285" i="8"/>
  <c r="CM285" i="8"/>
  <c r="CK285" i="8"/>
  <c r="CI285" i="8"/>
  <c r="CG285" i="8"/>
  <c r="CE285" i="8"/>
  <c r="BA285" i="8"/>
  <c r="AV285" i="8"/>
  <c r="AQ285" i="8"/>
  <c r="A285" i="8"/>
  <c r="CS284" i="8"/>
  <c r="CQ284" i="8"/>
  <c r="CO284" i="8"/>
  <c r="CM284" i="8"/>
  <c r="CK284" i="8"/>
  <c r="CI284" i="8"/>
  <c r="CG284" i="8"/>
  <c r="CE284" i="8"/>
  <c r="BA284" i="8"/>
  <c r="AV284" i="8"/>
  <c r="AQ284" i="8"/>
  <c r="A284" i="8"/>
  <c r="CS283" i="8"/>
  <c r="CQ283" i="8"/>
  <c r="CO283" i="8"/>
  <c r="CM283" i="8"/>
  <c r="CK283" i="8"/>
  <c r="CI283" i="8"/>
  <c r="CG283" i="8"/>
  <c r="CE283" i="8"/>
  <c r="BA283" i="8"/>
  <c r="AV283" i="8"/>
  <c r="AQ283" i="8"/>
  <c r="A283" i="8"/>
  <c r="CS282" i="8"/>
  <c r="CQ282" i="8"/>
  <c r="CO282" i="8"/>
  <c r="CM282" i="8"/>
  <c r="CK282" i="8"/>
  <c r="CI282" i="8"/>
  <c r="CG282" i="8"/>
  <c r="CE282" i="8"/>
  <c r="BA282" i="8"/>
  <c r="AV282" i="8"/>
  <c r="AQ282" i="8"/>
  <c r="A282" i="8"/>
  <c r="CS281" i="8"/>
  <c r="CQ281" i="8"/>
  <c r="CO281" i="8"/>
  <c r="CM281" i="8"/>
  <c r="CK281" i="8"/>
  <c r="CI281" i="8"/>
  <c r="CG281" i="8"/>
  <c r="CE281" i="8"/>
  <c r="BA281" i="8"/>
  <c r="AV281" i="8"/>
  <c r="AQ281" i="8"/>
  <c r="A281" i="8"/>
  <c r="CS280" i="8"/>
  <c r="CQ280" i="8"/>
  <c r="CO280" i="8"/>
  <c r="CM280" i="8"/>
  <c r="CK280" i="8"/>
  <c r="CI280" i="8"/>
  <c r="CG280" i="8"/>
  <c r="CE280" i="8"/>
  <c r="BA280" i="8"/>
  <c r="AV280" i="8"/>
  <c r="AQ280" i="8"/>
  <c r="A280" i="8"/>
  <c r="CS279" i="8"/>
  <c r="CQ279" i="8"/>
  <c r="CO279" i="8"/>
  <c r="CM279" i="8"/>
  <c r="CK279" i="8"/>
  <c r="CI279" i="8"/>
  <c r="CG279" i="8"/>
  <c r="CE279" i="8"/>
  <c r="BA279" i="8"/>
  <c r="AV279" i="8"/>
  <c r="AQ279" i="8"/>
  <c r="A279" i="8"/>
  <c r="CS278" i="8"/>
  <c r="CQ278" i="8"/>
  <c r="CO278" i="8"/>
  <c r="CM278" i="8"/>
  <c r="CK278" i="8"/>
  <c r="CI278" i="8"/>
  <c r="CG278" i="8"/>
  <c r="CE278" i="8"/>
  <c r="BA278" i="8"/>
  <c r="AV278" i="8"/>
  <c r="AQ278" i="8"/>
  <c r="A278" i="8"/>
  <c r="CS277" i="8"/>
  <c r="CQ277" i="8"/>
  <c r="CO277" i="8"/>
  <c r="CM277" i="8"/>
  <c r="CK277" i="8"/>
  <c r="CI277" i="8"/>
  <c r="CG277" i="8"/>
  <c r="CE277" i="8"/>
  <c r="BA277" i="8"/>
  <c r="AV277" i="8"/>
  <c r="AQ277" i="8"/>
  <c r="A277" i="8"/>
  <c r="CS276" i="8"/>
  <c r="CQ276" i="8"/>
  <c r="CO276" i="8"/>
  <c r="CM276" i="8"/>
  <c r="CK276" i="8"/>
  <c r="CI276" i="8"/>
  <c r="CG276" i="8"/>
  <c r="CE276" i="8"/>
  <c r="BA276" i="8"/>
  <c r="AV276" i="8"/>
  <c r="AQ276" i="8"/>
  <c r="A276" i="8"/>
  <c r="CW293" i="8" s="1"/>
  <c r="G273" i="8"/>
  <c r="CS256" i="8"/>
  <c r="CQ256" i="8"/>
  <c r="CO256" i="8"/>
  <c r="CM256" i="8"/>
  <c r="CK256" i="8"/>
  <c r="CI256" i="8"/>
  <c r="CG256" i="8"/>
  <c r="CE256" i="8"/>
  <c r="BA256" i="8"/>
  <c r="AV256" i="8"/>
  <c r="AQ256" i="8"/>
  <c r="A256" i="8"/>
  <c r="CS255" i="8"/>
  <c r="CQ255" i="8"/>
  <c r="CO255" i="8"/>
  <c r="CM255" i="8"/>
  <c r="CK255" i="8"/>
  <c r="CI255" i="8"/>
  <c r="CG255" i="8"/>
  <c r="CE255" i="8"/>
  <c r="BA255" i="8"/>
  <c r="AV255" i="8"/>
  <c r="AQ255" i="8"/>
  <c r="A255" i="8"/>
  <c r="CS254" i="8"/>
  <c r="CQ254" i="8"/>
  <c r="CO254" i="8"/>
  <c r="CM254" i="8"/>
  <c r="CK254" i="8"/>
  <c r="CI254" i="8"/>
  <c r="CG254" i="8"/>
  <c r="CE254" i="8"/>
  <c r="BA254" i="8"/>
  <c r="AV254" i="8"/>
  <c r="AQ254" i="8"/>
  <c r="A254" i="8"/>
  <c r="CS253" i="8"/>
  <c r="CQ253" i="8"/>
  <c r="CO253" i="8"/>
  <c r="CM253" i="8"/>
  <c r="CK253" i="8"/>
  <c r="CI253" i="8"/>
  <c r="CG253" i="8"/>
  <c r="CE253" i="8"/>
  <c r="BA253" i="8"/>
  <c r="AV253" i="8"/>
  <c r="AQ253" i="8"/>
  <c r="A253" i="8"/>
  <c r="CS252" i="8"/>
  <c r="CQ252" i="8"/>
  <c r="CO252" i="8"/>
  <c r="CM252" i="8"/>
  <c r="CK252" i="8"/>
  <c r="CI252" i="8"/>
  <c r="CG252" i="8"/>
  <c r="CE252" i="8"/>
  <c r="BA252" i="8"/>
  <c r="AV252" i="8"/>
  <c r="AQ252" i="8"/>
  <c r="A252" i="8"/>
  <c r="CS251" i="8"/>
  <c r="CQ251" i="8"/>
  <c r="CO251" i="8"/>
  <c r="CM251" i="8"/>
  <c r="CK251" i="8"/>
  <c r="CI251" i="8"/>
  <c r="CG251" i="8"/>
  <c r="CE251" i="8"/>
  <c r="BA251" i="8"/>
  <c r="AV251" i="8"/>
  <c r="AQ251" i="8"/>
  <c r="A251" i="8"/>
  <c r="CS250" i="8"/>
  <c r="CQ250" i="8"/>
  <c r="CO250" i="8"/>
  <c r="CM250" i="8"/>
  <c r="CK250" i="8"/>
  <c r="CI250" i="8"/>
  <c r="CG250" i="8"/>
  <c r="CE250" i="8"/>
  <c r="BA250" i="8"/>
  <c r="AV250" i="8"/>
  <c r="AQ250" i="8"/>
  <c r="A250" i="8"/>
  <c r="CS249" i="8"/>
  <c r="CQ249" i="8"/>
  <c r="CO249" i="8"/>
  <c r="CM249" i="8"/>
  <c r="CK249" i="8"/>
  <c r="CI249" i="8"/>
  <c r="CG249" i="8"/>
  <c r="CE249" i="8"/>
  <c r="BA249" i="8"/>
  <c r="AV249" i="8"/>
  <c r="AQ249" i="8"/>
  <c r="A249" i="8"/>
  <c r="CS248" i="8"/>
  <c r="CQ248" i="8"/>
  <c r="CO248" i="8"/>
  <c r="CM248" i="8"/>
  <c r="CK248" i="8"/>
  <c r="CI248" i="8"/>
  <c r="CG248" i="8"/>
  <c r="CE248" i="8"/>
  <c r="BA248" i="8"/>
  <c r="AV248" i="8"/>
  <c r="AQ248" i="8"/>
  <c r="A248" i="8"/>
  <c r="CS247" i="8"/>
  <c r="CQ247" i="8"/>
  <c r="CO247" i="8"/>
  <c r="CM247" i="8"/>
  <c r="CK247" i="8"/>
  <c r="CI247" i="8"/>
  <c r="CG247" i="8"/>
  <c r="CE247" i="8"/>
  <c r="BA247" i="8"/>
  <c r="AV247" i="8"/>
  <c r="AQ247" i="8"/>
  <c r="A247" i="8"/>
  <c r="CW262" i="8" s="1"/>
  <c r="G244" i="8"/>
  <c r="CS227" i="8"/>
  <c r="CQ227" i="8"/>
  <c r="CO227" i="8"/>
  <c r="CM227" i="8"/>
  <c r="CK227" i="8"/>
  <c r="CI227" i="8"/>
  <c r="CG227" i="8"/>
  <c r="CE227" i="8"/>
  <c r="BA227" i="8"/>
  <c r="AV227" i="8"/>
  <c r="AQ227" i="8"/>
  <c r="A227" i="8"/>
  <c r="CS226" i="8"/>
  <c r="CQ226" i="8"/>
  <c r="CO226" i="8"/>
  <c r="CM226" i="8"/>
  <c r="CK226" i="8"/>
  <c r="CI226" i="8"/>
  <c r="CG226" i="8"/>
  <c r="CE226" i="8"/>
  <c r="BA226" i="8"/>
  <c r="AV226" i="8"/>
  <c r="AQ226" i="8"/>
  <c r="A226" i="8"/>
  <c r="CS225" i="8"/>
  <c r="CQ225" i="8"/>
  <c r="CO225" i="8"/>
  <c r="CM225" i="8"/>
  <c r="CK225" i="8"/>
  <c r="CI225" i="8"/>
  <c r="CG225" i="8"/>
  <c r="CE225" i="8"/>
  <c r="BA225" i="8"/>
  <c r="AV225" i="8"/>
  <c r="AQ225" i="8"/>
  <c r="A225" i="8"/>
  <c r="CS224" i="8"/>
  <c r="CQ224" i="8"/>
  <c r="CO224" i="8"/>
  <c r="CM224" i="8"/>
  <c r="CK224" i="8"/>
  <c r="CI224" i="8"/>
  <c r="CG224" i="8"/>
  <c r="CE224" i="8"/>
  <c r="BA224" i="8"/>
  <c r="AV224" i="8"/>
  <c r="AQ224" i="8"/>
  <c r="A224" i="8"/>
  <c r="CS223" i="8"/>
  <c r="CQ223" i="8"/>
  <c r="CO223" i="8"/>
  <c r="CM223" i="8"/>
  <c r="CK223" i="8"/>
  <c r="CI223" i="8"/>
  <c r="CG223" i="8"/>
  <c r="CE223" i="8"/>
  <c r="BA223" i="8"/>
  <c r="AV223" i="8"/>
  <c r="AQ223" i="8"/>
  <c r="A223" i="8"/>
  <c r="CS222" i="8"/>
  <c r="CQ222" i="8"/>
  <c r="CO222" i="8"/>
  <c r="CM222" i="8"/>
  <c r="CK222" i="8"/>
  <c r="CI222" i="8"/>
  <c r="CG222" i="8"/>
  <c r="CE222" i="8"/>
  <c r="BA222" i="8"/>
  <c r="AV222" i="8"/>
  <c r="AQ222" i="8"/>
  <c r="A222" i="8"/>
  <c r="CS221" i="8"/>
  <c r="CQ221" i="8"/>
  <c r="CO221" i="8"/>
  <c r="CM221" i="8"/>
  <c r="CK221" i="8"/>
  <c r="CI221" i="8"/>
  <c r="CG221" i="8"/>
  <c r="CE221" i="8"/>
  <c r="BA221" i="8"/>
  <c r="AV221" i="8"/>
  <c r="AQ221" i="8"/>
  <c r="A221" i="8"/>
  <c r="CS220" i="8"/>
  <c r="CQ220" i="8"/>
  <c r="CO220" i="8"/>
  <c r="CM220" i="8"/>
  <c r="CK220" i="8"/>
  <c r="CI220" i="8"/>
  <c r="CG220" i="8"/>
  <c r="CE220" i="8"/>
  <c r="BA220" i="8"/>
  <c r="AV220" i="8"/>
  <c r="AQ220" i="8"/>
  <c r="A220" i="8"/>
  <c r="CS219" i="8"/>
  <c r="CQ219" i="8"/>
  <c r="CO219" i="8"/>
  <c r="CM219" i="8"/>
  <c r="CK219" i="8"/>
  <c r="CI219" i="8"/>
  <c r="CG219" i="8"/>
  <c r="CE219" i="8"/>
  <c r="BA219" i="8"/>
  <c r="AV219" i="8"/>
  <c r="AQ219" i="8"/>
  <c r="A219" i="8"/>
  <c r="CS218" i="8"/>
  <c r="CQ218" i="8"/>
  <c r="CO218" i="8"/>
  <c r="CM218" i="8"/>
  <c r="CK218" i="8"/>
  <c r="CI218" i="8"/>
  <c r="CG218" i="8"/>
  <c r="CE218" i="8"/>
  <c r="BA218" i="8"/>
  <c r="AV218" i="8"/>
  <c r="AQ218" i="8"/>
  <c r="A218" i="8"/>
  <c r="CW231" i="8" s="1"/>
  <c r="G215" i="8"/>
  <c r="CS198" i="8"/>
  <c r="CQ198" i="8"/>
  <c r="CO198" i="8"/>
  <c r="CM198" i="8"/>
  <c r="CK198" i="8"/>
  <c r="CI198" i="8"/>
  <c r="CG198" i="8"/>
  <c r="CE198" i="8"/>
  <c r="BA198" i="8"/>
  <c r="AV198" i="8"/>
  <c r="AQ198" i="8"/>
  <c r="A198" i="8"/>
  <c r="CS197" i="8"/>
  <c r="CQ197" i="8"/>
  <c r="CO197" i="8"/>
  <c r="CM197" i="8"/>
  <c r="CK197" i="8"/>
  <c r="CI197" i="8"/>
  <c r="CG197" i="8"/>
  <c r="CE197" i="8"/>
  <c r="BA197" i="8"/>
  <c r="AV197" i="8"/>
  <c r="AQ197" i="8"/>
  <c r="A197" i="8"/>
  <c r="CS196" i="8"/>
  <c r="CQ196" i="8"/>
  <c r="CO196" i="8"/>
  <c r="CM196" i="8"/>
  <c r="CK196" i="8"/>
  <c r="CI196" i="8"/>
  <c r="CG196" i="8"/>
  <c r="CE196" i="8"/>
  <c r="BA196" i="8"/>
  <c r="AV196" i="8"/>
  <c r="AQ196" i="8"/>
  <c r="A196" i="8"/>
  <c r="CS195" i="8"/>
  <c r="CQ195" i="8"/>
  <c r="CO195" i="8"/>
  <c r="CM195" i="8"/>
  <c r="CK195" i="8"/>
  <c r="CI195" i="8"/>
  <c r="CG195" i="8"/>
  <c r="CE195" i="8"/>
  <c r="BA195" i="8"/>
  <c r="AV195" i="8"/>
  <c r="AQ195" i="8"/>
  <c r="A195" i="8"/>
  <c r="CS194" i="8"/>
  <c r="CQ194" i="8"/>
  <c r="CO194" i="8"/>
  <c r="CM194" i="8"/>
  <c r="CK194" i="8"/>
  <c r="CI194" i="8"/>
  <c r="CG194" i="8"/>
  <c r="CE194" i="8"/>
  <c r="BA194" i="8"/>
  <c r="AV194" i="8"/>
  <c r="AQ194" i="8"/>
  <c r="A194" i="8"/>
  <c r="CS193" i="8"/>
  <c r="CQ193" i="8"/>
  <c r="CO193" i="8"/>
  <c r="CM193" i="8"/>
  <c r="CK193" i="8"/>
  <c r="CI193" i="8"/>
  <c r="CG193" i="8"/>
  <c r="CE193" i="8"/>
  <c r="BA193" i="8"/>
  <c r="AV193" i="8"/>
  <c r="AQ193" i="8"/>
  <c r="A193" i="8"/>
  <c r="CS192" i="8"/>
  <c r="CQ192" i="8"/>
  <c r="CO192" i="8"/>
  <c r="CM192" i="8"/>
  <c r="CK192" i="8"/>
  <c r="CI192" i="8"/>
  <c r="CG192" i="8"/>
  <c r="CE192" i="8"/>
  <c r="BA192" i="8"/>
  <c r="AV192" i="8"/>
  <c r="AQ192" i="8"/>
  <c r="A192" i="8"/>
  <c r="CS191" i="8"/>
  <c r="CQ191" i="8"/>
  <c r="CO191" i="8"/>
  <c r="CM191" i="8"/>
  <c r="CK191" i="8"/>
  <c r="CI191" i="8"/>
  <c r="CG191" i="8"/>
  <c r="CE191" i="8"/>
  <c r="BA191" i="8"/>
  <c r="AV191" i="8"/>
  <c r="AQ191" i="8"/>
  <c r="A191" i="8"/>
  <c r="CS190" i="8"/>
  <c r="CQ190" i="8"/>
  <c r="CO190" i="8"/>
  <c r="CM190" i="8"/>
  <c r="CK190" i="8"/>
  <c r="CI190" i="8"/>
  <c r="CG190" i="8"/>
  <c r="CE190" i="8"/>
  <c r="BA190" i="8"/>
  <c r="AV190" i="8"/>
  <c r="AQ190" i="8"/>
  <c r="A190" i="8"/>
  <c r="CS189" i="8"/>
  <c r="CQ189" i="8"/>
  <c r="CO189" i="8"/>
  <c r="CM189" i="8"/>
  <c r="CK189" i="8"/>
  <c r="CI189" i="8"/>
  <c r="CG189" i="8"/>
  <c r="CE189" i="8"/>
  <c r="BA189" i="8"/>
  <c r="AV189" i="8"/>
  <c r="AQ189" i="8"/>
  <c r="A189" i="8"/>
  <c r="CW208" i="8" s="1"/>
  <c r="G186" i="8"/>
  <c r="CS168" i="8"/>
  <c r="CQ168" i="8"/>
  <c r="CO168" i="8"/>
  <c r="CM168" i="8"/>
  <c r="CK168" i="8"/>
  <c r="CI168" i="8"/>
  <c r="CG168" i="8"/>
  <c r="CE168" i="8"/>
  <c r="BA168" i="8"/>
  <c r="AV168" i="8"/>
  <c r="AQ168" i="8"/>
  <c r="A168" i="8"/>
  <c r="CS167" i="8"/>
  <c r="CQ167" i="8"/>
  <c r="CO167" i="8"/>
  <c r="CM167" i="8"/>
  <c r="CK167" i="8"/>
  <c r="CI167" i="8"/>
  <c r="CG167" i="8"/>
  <c r="CE167" i="8"/>
  <c r="BA167" i="8"/>
  <c r="AV167" i="8"/>
  <c r="AQ167" i="8"/>
  <c r="A167" i="8"/>
  <c r="CS166" i="8"/>
  <c r="CQ166" i="8"/>
  <c r="CO166" i="8"/>
  <c r="CM166" i="8"/>
  <c r="CK166" i="8"/>
  <c r="CI166" i="8"/>
  <c r="CG166" i="8"/>
  <c r="CE166" i="8"/>
  <c r="BA166" i="8"/>
  <c r="AV166" i="8"/>
  <c r="AQ166" i="8"/>
  <c r="A166" i="8"/>
  <c r="CS165" i="8"/>
  <c r="CQ165" i="8"/>
  <c r="CO165" i="8"/>
  <c r="CM165" i="8"/>
  <c r="CK165" i="8"/>
  <c r="CI165" i="8"/>
  <c r="CG165" i="8"/>
  <c r="CE165" i="8"/>
  <c r="BA165" i="8"/>
  <c r="AV165" i="8"/>
  <c r="AQ165" i="8"/>
  <c r="A165" i="8"/>
  <c r="CS164" i="8"/>
  <c r="CQ164" i="8"/>
  <c r="CO164" i="8"/>
  <c r="CM164" i="8"/>
  <c r="CK164" i="8"/>
  <c r="CI164" i="8"/>
  <c r="CG164" i="8"/>
  <c r="CE164" i="8"/>
  <c r="BA164" i="8"/>
  <c r="AV164" i="8"/>
  <c r="AQ164" i="8"/>
  <c r="A164" i="8"/>
  <c r="CS163" i="8"/>
  <c r="CQ163" i="8"/>
  <c r="CO163" i="8"/>
  <c r="CM163" i="8"/>
  <c r="CK163" i="8"/>
  <c r="CI163" i="8"/>
  <c r="CG163" i="8"/>
  <c r="CE163" i="8"/>
  <c r="BA163" i="8"/>
  <c r="AV163" i="8"/>
  <c r="AQ163" i="8"/>
  <c r="A163" i="8"/>
  <c r="CS162" i="8"/>
  <c r="CQ162" i="8"/>
  <c r="CO162" i="8"/>
  <c r="CM162" i="8"/>
  <c r="CK162" i="8"/>
  <c r="CI162" i="8"/>
  <c r="CG162" i="8"/>
  <c r="CE162" i="8"/>
  <c r="BA162" i="8"/>
  <c r="AV162" i="8"/>
  <c r="AQ162" i="8"/>
  <c r="A162" i="8"/>
  <c r="CS161" i="8"/>
  <c r="CQ161" i="8"/>
  <c r="CO161" i="8"/>
  <c r="CM161" i="8"/>
  <c r="CK161" i="8"/>
  <c r="CI161" i="8"/>
  <c r="CG161" i="8"/>
  <c r="CE161" i="8"/>
  <c r="BA161" i="8"/>
  <c r="AV161" i="8"/>
  <c r="AQ161" i="8"/>
  <c r="A161" i="8"/>
  <c r="CS160" i="8"/>
  <c r="CQ160" i="8"/>
  <c r="CO160" i="8"/>
  <c r="CM160" i="8"/>
  <c r="CK160" i="8"/>
  <c r="CI160" i="8"/>
  <c r="CG160" i="8"/>
  <c r="CE160" i="8"/>
  <c r="BA160" i="8"/>
  <c r="AV160" i="8"/>
  <c r="AQ160" i="8"/>
  <c r="A160" i="8"/>
  <c r="CW177" i="8" s="1"/>
  <c r="G157" i="8"/>
  <c r="CS140" i="8"/>
  <c r="CQ140" i="8"/>
  <c r="CO140" i="8"/>
  <c r="CM140" i="8"/>
  <c r="CK140" i="8"/>
  <c r="CI140" i="8"/>
  <c r="CG140" i="8"/>
  <c r="CE140" i="8"/>
  <c r="BA140" i="8"/>
  <c r="AV140" i="8"/>
  <c r="AQ140" i="8"/>
  <c r="A140" i="8"/>
  <c r="CS139" i="8"/>
  <c r="CQ139" i="8"/>
  <c r="CO139" i="8"/>
  <c r="CM139" i="8"/>
  <c r="CK139" i="8"/>
  <c r="CI139" i="8"/>
  <c r="CG139" i="8"/>
  <c r="CE139" i="8"/>
  <c r="BA139" i="8"/>
  <c r="AV139" i="8"/>
  <c r="AQ139" i="8"/>
  <c r="A139" i="8"/>
  <c r="CS138" i="8"/>
  <c r="CQ138" i="8"/>
  <c r="CO138" i="8"/>
  <c r="CM138" i="8"/>
  <c r="CK138" i="8"/>
  <c r="CI138" i="8"/>
  <c r="CG138" i="8"/>
  <c r="CE138" i="8"/>
  <c r="BA138" i="8"/>
  <c r="AV138" i="8"/>
  <c r="AQ138" i="8"/>
  <c r="A138" i="8"/>
  <c r="CS137" i="8"/>
  <c r="CQ137" i="8"/>
  <c r="CO137" i="8"/>
  <c r="CM137" i="8"/>
  <c r="CK137" i="8"/>
  <c r="CI137" i="8"/>
  <c r="CG137" i="8"/>
  <c r="CE137" i="8"/>
  <c r="BA137" i="8"/>
  <c r="AV137" i="8"/>
  <c r="AQ137" i="8"/>
  <c r="A137" i="8"/>
  <c r="CS136" i="8"/>
  <c r="CQ136" i="8"/>
  <c r="CO136" i="8"/>
  <c r="CM136" i="8"/>
  <c r="CK136" i="8"/>
  <c r="CI136" i="8"/>
  <c r="CG136" i="8"/>
  <c r="CE136" i="8"/>
  <c r="BA136" i="8"/>
  <c r="AV136" i="8"/>
  <c r="AQ136" i="8"/>
  <c r="A136" i="8"/>
  <c r="CS135" i="8"/>
  <c r="CQ135" i="8"/>
  <c r="CO135" i="8"/>
  <c r="CM135" i="8"/>
  <c r="CK135" i="8"/>
  <c r="CI135" i="8"/>
  <c r="CG135" i="8"/>
  <c r="CE135" i="8"/>
  <c r="BA135" i="8"/>
  <c r="AV135" i="8"/>
  <c r="AQ135" i="8"/>
  <c r="A135" i="8"/>
  <c r="CS134" i="8"/>
  <c r="CQ134" i="8"/>
  <c r="CO134" i="8"/>
  <c r="CM134" i="8"/>
  <c r="CK134" i="8"/>
  <c r="CI134" i="8"/>
  <c r="CG134" i="8"/>
  <c r="CE134" i="8"/>
  <c r="BA134" i="8"/>
  <c r="AV134" i="8"/>
  <c r="AQ134" i="8"/>
  <c r="A134" i="8"/>
  <c r="CS133" i="8"/>
  <c r="CQ133" i="8"/>
  <c r="CO133" i="8"/>
  <c r="CM133" i="8"/>
  <c r="CK133" i="8"/>
  <c r="CI133" i="8"/>
  <c r="CG133" i="8"/>
  <c r="CE133" i="8"/>
  <c r="BA133" i="8"/>
  <c r="AV133" i="8"/>
  <c r="AQ133" i="8"/>
  <c r="A133" i="8"/>
  <c r="CS132" i="8"/>
  <c r="CQ132" i="8"/>
  <c r="CO132" i="8"/>
  <c r="CM132" i="8"/>
  <c r="CK132" i="8"/>
  <c r="CI132" i="8"/>
  <c r="CG132" i="8"/>
  <c r="CE132" i="8"/>
  <c r="BA132" i="8"/>
  <c r="AV132" i="8"/>
  <c r="AQ132" i="8"/>
  <c r="A132" i="8"/>
  <c r="CS131" i="8"/>
  <c r="CQ131" i="8"/>
  <c r="CO131" i="8"/>
  <c r="CM131" i="8"/>
  <c r="CK131" i="8"/>
  <c r="CI131" i="8"/>
  <c r="CG131" i="8"/>
  <c r="CE131" i="8"/>
  <c r="BA131" i="8"/>
  <c r="AV131" i="8"/>
  <c r="AQ131" i="8"/>
  <c r="A131" i="8"/>
  <c r="CW145" i="8" s="1"/>
  <c r="G128" i="8"/>
  <c r="CS111" i="8"/>
  <c r="CQ111" i="8"/>
  <c r="CO111" i="8"/>
  <c r="CM111" i="8"/>
  <c r="CK111" i="8"/>
  <c r="CI111" i="8"/>
  <c r="CG111" i="8"/>
  <c r="CE111" i="8"/>
  <c r="BA111" i="8"/>
  <c r="AV111" i="8"/>
  <c r="AQ111" i="8"/>
  <c r="A111" i="8"/>
  <c r="CS110" i="8"/>
  <c r="CQ110" i="8"/>
  <c r="CO110" i="8"/>
  <c r="CM110" i="8"/>
  <c r="CK110" i="8"/>
  <c r="CI110" i="8"/>
  <c r="CG110" i="8"/>
  <c r="CE110" i="8"/>
  <c r="BA110" i="8"/>
  <c r="AV110" i="8"/>
  <c r="AQ110" i="8"/>
  <c r="A110" i="8"/>
  <c r="CS109" i="8"/>
  <c r="CQ109" i="8"/>
  <c r="CO109" i="8"/>
  <c r="CM109" i="8"/>
  <c r="CK109" i="8"/>
  <c r="CI109" i="8"/>
  <c r="CG109" i="8"/>
  <c r="CE109" i="8"/>
  <c r="BA109" i="8"/>
  <c r="AV109" i="8"/>
  <c r="AQ109" i="8"/>
  <c r="A109" i="8"/>
  <c r="CS108" i="8"/>
  <c r="CQ108" i="8"/>
  <c r="CO108" i="8"/>
  <c r="CM108" i="8"/>
  <c r="CK108" i="8"/>
  <c r="CI108" i="8"/>
  <c r="CG108" i="8"/>
  <c r="CE108" i="8"/>
  <c r="BA108" i="8"/>
  <c r="AV108" i="8"/>
  <c r="AQ108" i="8"/>
  <c r="A108" i="8"/>
  <c r="CS107" i="8"/>
  <c r="CQ107" i="8"/>
  <c r="CO107" i="8"/>
  <c r="CM107" i="8"/>
  <c r="CK107" i="8"/>
  <c r="CI107" i="8"/>
  <c r="CG107" i="8"/>
  <c r="CE107" i="8"/>
  <c r="BA107" i="8"/>
  <c r="AV107" i="8"/>
  <c r="AQ107" i="8"/>
  <c r="A107" i="8"/>
  <c r="CS106" i="8"/>
  <c r="CQ106" i="8"/>
  <c r="CO106" i="8"/>
  <c r="CM106" i="8"/>
  <c r="CK106" i="8"/>
  <c r="CI106" i="8"/>
  <c r="CG106" i="8"/>
  <c r="CE106" i="8"/>
  <c r="BA106" i="8"/>
  <c r="AV106" i="8"/>
  <c r="AQ106" i="8"/>
  <c r="A106" i="8"/>
  <c r="CS105" i="8"/>
  <c r="CQ105" i="8"/>
  <c r="CO105" i="8"/>
  <c r="CM105" i="8"/>
  <c r="CK105" i="8"/>
  <c r="CI105" i="8"/>
  <c r="CG105" i="8"/>
  <c r="CE105" i="8"/>
  <c r="BA105" i="8"/>
  <c r="AV105" i="8"/>
  <c r="AQ105" i="8"/>
  <c r="A105" i="8"/>
  <c r="CS104" i="8"/>
  <c r="CQ104" i="8"/>
  <c r="CO104" i="8"/>
  <c r="CM104" i="8"/>
  <c r="CK104" i="8"/>
  <c r="CI104" i="8"/>
  <c r="CG104" i="8"/>
  <c r="CE104" i="8"/>
  <c r="BA104" i="8"/>
  <c r="AV104" i="8"/>
  <c r="AQ104" i="8"/>
  <c r="A104" i="8"/>
  <c r="CS103" i="8"/>
  <c r="CQ103" i="8"/>
  <c r="CO103" i="8"/>
  <c r="CM103" i="8"/>
  <c r="CK103" i="8"/>
  <c r="CI103" i="8"/>
  <c r="CG103" i="8"/>
  <c r="CE103" i="8"/>
  <c r="BA103" i="8"/>
  <c r="AV103" i="8"/>
  <c r="AQ103" i="8"/>
  <c r="A103" i="8"/>
  <c r="CS102" i="8"/>
  <c r="CQ102" i="8"/>
  <c r="CO102" i="8"/>
  <c r="CM102" i="8"/>
  <c r="CK102" i="8"/>
  <c r="CI102" i="8"/>
  <c r="CG102" i="8"/>
  <c r="CE102" i="8"/>
  <c r="BA102" i="8"/>
  <c r="AV102" i="8"/>
  <c r="AQ102" i="8"/>
  <c r="A102" i="8"/>
  <c r="G99" i="8"/>
  <c r="CS82" i="8"/>
  <c r="CQ82" i="8"/>
  <c r="CO82" i="8"/>
  <c r="CM82" i="8"/>
  <c r="CK82" i="8"/>
  <c r="CI82" i="8"/>
  <c r="CG82" i="8"/>
  <c r="CE82" i="8"/>
  <c r="BA82" i="8"/>
  <c r="AV82" i="8"/>
  <c r="AQ82" i="8"/>
  <c r="A82" i="8"/>
  <c r="CS81" i="8"/>
  <c r="CQ81" i="8"/>
  <c r="CO81" i="8"/>
  <c r="CM81" i="8"/>
  <c r="CK81" i="8"/>
  <c r="CI81" i="8"/>
  <c r="CG81" i="8"/>
  <c r="CE81" i="8"/>
  <c r="BA81" i="8"/>
  <c r="AV81" i="8"/>
  <c r="AQ81" i="8"/>
  <c r="A81" i="8"/>
  <c r="CS80" i="8"/>
  <c r="CQ80" i="8"/>
  <c r="CO80" i="8"/>
  <c r="CM80" i="8"/>
  <c r="CK80" i="8"/>
  <c r="CI80" i="8"/>
  <c r="CG80" i="8"/>
  <c r="CE80" i="8"/>
  <c r="BA80" i="8"/>
  <c r="AV80" i="8"/>
  <c r="AQ80" i="8"/>
  <c r="A80" i="8"/>
  <c r="CS79" i="8"/>
  <c r="CQ79" i="8"/>
  <c r="CO79" i="8"/>
  <c r="CM79" i="8"/>
  <c r="CK79" i="8"/>
  <c r="CI79" i="8"/>
  <c r="CG79" i="8"/>
  <c r="CE79" i="8"/>
  <c r="BA79" i="8"/>
  <c r="AV79" i="8"/>
  <c r="AQ79" i="8"/>
  <c r="A79" i="8"/>
  <c r="CS78" i="8"/>
  <c r="CQ78" i="8"/>
  <c r="CO78" i="8"/>
  <c r="CM78" i="8"/>
  <c r="CK78" i="8"/>
  <c r="CI78" i="8"/>
  <c r="CG78" i="8"/>
  <c r="CE78" i="8"/>
  <c r="BA78" i="8"/>
  <c r="AV78" i="8"/>
  <c r="AQ78" i="8"/>
  <c r="A78" i="8"/>
  <c r="CS77" i="8"/>
  <c r="CQ77" i="8"/>
  <c r="CO77" i="8"/>
  <c r="CM77" i="8"/>
  <c r="CK77" i="8"/>
  <c r="CI77" i="8"/>
  <c r="CG77" i="8"/>
  <c r="CE77" i="8"/>
  <c r="BA77" i="8"/>
  <c r="AV77" i="8"/>
  <c r="AQ77" i="8"/>
  <c r="A77" i="8"/>
  <c r="CS76" i="8"/>
  <c r="CQ76" i="8"/>
  <c r="CO76" i="8"/>
  <c r="CM76" i="8"/>
  <c r="CK76" i="8"/>
  <c r="CI76" i="8"/>
  <c r="CG76" i="8"/>
  <c r="CE76" i="8"/>
  <c r="BA76" i="8"/>
  <c r="AV76" i="8"/>
  <c r="AQ76" i="8"/>
  <c r="A76" i="8"/>
  <c r="CS75" i="8"/>
  <c r="CQ75" i="8"/>
  <c r="CO75" i="8"/>
  <c r="CM75" i="8"/>
  <c r="CK75" i="8"/>
  <c r="CI75" i="8"/>
  <c r="CG75" i="8"/>
  <c r="CE75" i="8"/>
  <c r="BA75" i="8"/>
  <c r="AV75" i="8"/>
  <c r="AQ75" i="8"/>
  <c r="A75" i="8"/>
  <c r="CS74" i="8"/>
  <c r="CQ74" i="8"/>
  <c r="CO74" i="8"/>
  <c r="CM74" i="8"/>
  <c r="CK74" i="8"/>
  <c r="CI74" i="8"/>
  <c r="CG74" i="8"/>
  <c r="CE74" i="8"/>
  <c r="BA74" i="8"/>
  <c r="AV74" i="8"/>
  <c r="AQ74" i="8"/>
  <c r="A74" i="8"/>
  <c r="CS73" i="8"/>
  <c r="CQ73" i="8"/>
  <c r="CO73" i="8"/>
  <c r="CM73" i="8"/>
  <c r="CK73" i="8"/>
  <c r="CI73" i="8"/>
  <c r="CG73" i="8"/>
  <c r="CE73" i="8"/>
  <c r="BA73" i="8"/>
  <c r="AV73" i="8"/>
  <c r="AQ73" i="8"/>
  <c r="A73" i="8"/>
  <c r="CW68" i="8" s="1"/>
  <c r="G70" i="8"/>
  <c r="CS40" i="8"/>
  <c r="CQ40" i="8"/>
  <c r="CO40" i="8"/>
  <c r="CM40" i="8"/>
  <c r="CK40" i="8"/>
  <c r="CI40" i="8"/>
  <c r="CG40" i="8"/>
  <c r="CE40" i="8"/>
  <c r="BA40" i="8"/>
  <c r="AV40" i="8"/>
  <c r="AQ40" i="8"/>
  <c r="CS39" i="8"/>
  <c r="CQ39" i="8"/>
  <c r="CO39" i="8"/>
  <c r="CM39" i="8"/>
  <c r="CK39" i="8"/>
  <c r="CI39" i="8"/>
  <c r="CG39" i="8"/>
  <c r="CE39" i="8"/>
  <c r="BA39" i="8"/>
  <c r="AV39" i="8"/>
  <c r="AQ39" i="8"/>
  <c r="CS38" i="8"/>
  <c r="CQ38" i="8"/>
  <c r="CO38" i="8"/>
  <c r="CM38" i="8"/>
  <c r="CK38" i="8"/>
  <c r="CI38" i="8"/>
  <c r="CG38" i="8"/>
  <c r="CE38" i="8"/>
  <c r="BA38" i="8"/>
  <c r="AV38" i="8"/>
  <c r="AQ38" i="8"/>
  <c r="CS37" i="8"/>
  <c r="CQ37" i="8"/>
  <c r="CO37" i="8"/>
  <c r="CM37" i="8"/>
  <c r="CK37" i="8"/>
  <c r="CI37" i="8"/>
  <c r="CG37" i="8"/>
  <c r="CE37" i="8"/>
  <c r="BA37" i="8"/>
  <c r="AV37" i="8"/>
  <c r="AQ37" i="8"/>
  <c r="CS36" i="8"/>
  <c r="CQ36" i="8"/>
  <c r="CO36" i="8"/>
  <c r="CM36" i="8"/>
  <c r="CK36" i="8"/>
  <c r="CI36" i="8"/>
  <c r="CG36" i="8"/>
  <c r="CE36" i="8"/>
  <c r="AV36" i="8"/>
  <c r="AQ36" i="8"/>
  <c r="L27" i="8"/>
  <c r="AF25" i="8"/>
  <c r="L24" i="8"/>
  <c r="AF23" i="8"/>
  <c r="AF21" i="8"/>
  <c r="L21" i="8"/>
  <c r="L17" i="8"/>
  <c r="L13" i="8"/>
  <c r="L11" i="8"/>
  <c r="L9" i="8"/>
  <c r="L7" i="8"/>
  <c r="G3" i="8"/>
  <c r="D67" i="16"/>
  <c r="D66" i="16"/>
  <c r="D65" i="16"/>
  <c r="D64" i="16"/>
  <c r="D63" i="16"/>
  <c r="D62" i="16"/>
  <c r="D61" i="16"/>
  <c r="D60" i="16"/>
  <c r="D59" i="16"/>
  <c r="D58" i="16"/>
  <c r="D57" i="16"/>
  <c r="D56" i="16"/>
  <c r="D55" i="16"/>
  <c r="D54" i="16"/>
  <c r="D53" i="16"/>
  <c r="D52" i="16"/>
  <c r="D51" i="16"/>
  <c r="D50" i="16"/>
  <c r="D49" i="16"/>
  <c r="D48" i="16"/>
  <c r="D47" i="16"/>
  <c r="D46" i="16"/>
  <c r="D45" i="16"/>
  <c r="D44" i="16"/>
  <c r="D43" i="16"/>
  <c r="D42" i="16"/>
  <c r="D41" i="16"/>
  <c r="D40" i="16"/>
  <c r="D39" i="16"/>
  <c r="D38" i="16"/>
  <c r="D37" i="16"/>
  <c r="D36" i="16"/>
  <c r="D35" i="16"/>
  <c r="D34" i="16"/>
  <c r="D33" i="16"/>
  <c r="D32" i="16"/>
  <c r="D31" i="16"/>
  <c r="D30" i="16"/>
  <c r="D29" i="16"/>
  <c r="D28" i="16"/>
  <c r="D27" i="16"/>
  <c r="D26" i="16"/>
  <c r="AL94" i="15" s="1"/>
  <c r="AN94" i="15" s="1"/>
  <c r="D25" i="16"/>
  <c r="AL107" i="15" s="1"/>
  <c r="AN107" i="15" s="1"/>
  <c r="J67" i="15" l="1"/>
  <c r="J75" i="15"/>
  <c r="J40" i="15"/>
  <c r="J96" i="15"/>
  <c r="J53" i="15"/>
  <c r="J41" i="15"/>
  <c r="J49" i="15"/>
  <c r="J69" i="15"/>
  <c r="J54" i="15"/>
  <c r="J98" i="15"/>
  <c r="J106" i="15"/>
  <c r="J112" i="15"/>
  <c r="J32" i="15"/>
  <c r="J33" i="15"/>
  <c r="I13" i="15"/>
  <c r="J13" i="15" s="1"/>
  <c r="J18" i="15"/>
  <c r="CW90" i="8"/>
  <c r="CW59" i="8"/>
  <c r="CW58" i="8"/>
  <c r="CW63" i="8"/>
  <c r="CW62" i="8"/>
  <c r="CW61" i="8"/>
  <c r="CW60" i="8"/>
  <c r="CW121" i="8"/>
  <c r="CW64" i="8"/>
  <c r="AL95" i="15"/>
  <c r="AN95" i="15" s="1"/>
  <c r="AL99" i="15"/>
  <c r="AN99" i="15" s="1"/>
  <c r="AL90" i="15"/>
  <c r="AN90" i="15" s="1"/>
  <c r="AL106" i="15"/>
  <c r="AN106" i="15" s="1"/>
  <c r="AL87" i="15"/>
  <c r="AN87" i="15" s="1"/>
  <c r="AL98" i="15"/>
  <c r="AN98" i="15" s="1"/>
  <c r="AL103" i="15"/>
  <c r="AN103" i="15" s="1"/>
  <c r="AL86" i="15"/>
  <c r="AN86" i="15" s="1"/>
  <c r="AL91" i="15"/>
  <c r="AN91" i="15" s="1"/>
  <c r="AL102" i="15"/>
  <c r="AN102" i="15" s="1"/>
  <c r="CW295" i="8"/>
  <c r="CW267" i="8"/>
  <c r="CW260" i="8"/>
  <c r="CW71" i="8"/>
  <c r="CW101" i="8"/>
  <c r="CW242" i="8"/>
  <c r="CW70" i="8"/>
  <c r="CW100" i="8"/>
  <c r="CW265" i="8"/>
  <c r="CW283" i="8"/>
  <c r="CW282" i="8"/>
  <c r="CW319" i="8"/>
  <c r="CW296" i="8"/>
  <c r="CW266" i="8"/>
  <c r="CW159" i="8"/>
  <c r="CW244" i="8"/>
  <c r="CW289" i="8"/>
  <c r="CW318" i="8"/>
  <c r="AL85" i="15"/>
  <c r="AN85" i="15" s="1"/>
  <c r="AL89" i="15"/>
  <c r="AN89" i="15" s="1"/>
  <c r="AL93" i="15"/>
  <c r="AN93" i="15" s="1"/>
  <c r="AL97" i="15"/>
  <c r="AN97" i="15" s="1"/>
  <c r="AL101" i="15"/>
  <c r="AN101" i="15" s="1"/>
  <c r="AL105" i="15"/>
  <c r="AN105" i="15" s="1"/>
  <c r="AL109" i="15"/>
  <c r="AN109" i="15" s="1"/>
  <c r="AL18" i="15"/>
  <c r="AN18" i="15" s="1"/>
  <c r="AL26" i="15"/>
  <c r="AL38" i="15"/>
  <c r="AN38" i="15" s="1"/>
  <c r="AL50" i="15"/>
  <c r="AN50" i="15" s="1"/>
  <c r="AL77" i="15"/>
  <c r="AN77" i="15" s="1"/>
  <c r="AL54" i="15"/>
  <c r="AN54" i="15" s="1"/>
  <c r="AL62" i="15"/>
  <c r="AN62" i="15" s="1"/>
  <c r="AL23" i="15"/>
  <c r="AN23" i="15" s="1"/>
  <c r="AL35" i="15"/>
  <c r="AL47" i="15"/>
  <c r="AN47" i="15" s="1"/>
  <c r="AL74" i="15"/>
  <c r="AN74" i="15" s="1"/>
  <c r="AL82" i="15"/>
  <c r="AN82" i="15" s="1"/>
  <c r="AL59" i="15"/>
  <c r="AN59" i="15" s="1"/>
  <c r="AL71" i="15"/>
  <c r="AN71" i="15" s="1"/>
  <c r="AL24" i="15"/>
  <c r="AL36" i="15"/>
  <c r="AL44" i="15"/>
  <c r="AN44" i="15" s="1"/>
  <c r="AL79" i="15"/>
  <c r="AN79" i="15" s="1"/>
  <c r="AL56" i="15"/>
  <c r="AN56" i="15" s="1"/>
  <c r="AL60" i="15"/>
  <c r="AN60" i="15" s="1"/>
  <c r="AL64" i="15"/>
  <c r="AN64" i="15" s="1"/>
  <c r="AL68" i="15"/>
  <c r="AN68" i="15" s="1"/>
  <c r="AL22" i="15"/>
  <c r="AN22" i="15" s="1"/>
  <c r="AL34" i="15"/>
  <c r="AL46" i="15"/>
  <c r="AN46" i="15" s="1"/>
  <c r="AL73" i="15"/>
  <c r="AN73" i="15" s="1"/>
  <c r="AL81" i="15"/>
  <c r="AN81" i="15" s="1"/>
  <c r="AL58" i="15"/>
  <c r="AN58" i="15" s="1"/>
  <c r="AL70" i="15"/>
  <c r="AN70" i="15" s="1"/>
  <c r="AL15" i="15"/>
  <c r="AN15" i="15" s="1"/>
  <c r="AL27" i="15"/>
  <c r="AL39" i="15"/>
  <c r="AN39" i="15" s="1"/>
  <c r="AL51" i="15"/>
  <c r="AN51" i="15" s="1"/>
  <c r="AL78" i="15"/>
  <c r="AN78" i="15" s="1"/>
  <c r="AL63" i="15"/>
  <c r="AN63" i="15" s="1"/>
  <c r="AL20" i="15"/>
  <c r="AL32" i="15"/>
  <c r="AL48" i="15"/>
  <c r="AN48" i="15" s="1"/>
  <c r="AL13" i="15"/>
  <c r="AN13" i="15" s="1"/>
  <c r="AL17" i="15"/>
  <c r="AN17" i="15" s="1"/>
  <c r="AL21" i="15"/>
  <c r="AN21" i="15" s="1"/>
  <c r="AL25" i="15"/>
  <c r="AL29" i="15"/>
  <c r="AL33" i="15"/>
  <c r="AL37" i="15"/>
  <c r="AN37" i="15" s="1"/>
  <c r="AL41" i="15"/>
  <c r="AN41" i="15" s="1"/>
  <c r="AL45" i="15"/>
  <c r="AN45" i="15" s="1"/>
  <c r="AL49" i="15"/>
  <c r="AN49" i="15" s="1"/>
  <c r="AL72" i="15"/>
  <c r="AN72" i="15" s="1"/>
  <c r="AL76" i="15"/>
  <c r="AN76" i="15" s="1"/>
  <c r="AL80" i="15"/>
  <c r="AN80" i="15" s="1"/>
  <c r="AL84" i="15"/>
  <c r="AN84" i="15" s="1"/>
  <c r="AL88" i="15"/>
  <c r="AN88" i="15" s="1"/>
  <c r="AL92" i="15"/>
  <c r="AN92" i="15" s="1"/>
  <c r="AL96" i="15"/>
  <c r="AN96" i="15" s="1"/>
  <c r="AL100" i="15"/>
  <c r="AN100" i="15" s="1"/>
  <c r="AL104" i="15"/>
  <c r="AN104" i="15" s="1"/>
  <c r="AL108" i="15"/>
  <c r="AN108" i="15" s="1"/>
  <c r="AL112" i="15"/>
  <c r="AN112" i="15" s="1"/>
  <c r="AL14" i="15"/>
  <c r="AN14" i="15" s="1"/>
  <c r="AL30" i="15"/>
  <c r="AN30" i="15" s="1"/>
  <c r="AL42" i="15"/>
  <c r="AN42" i="15" s="1"/>
  <c r="AL66" i="15"/>
  <c r="AN66" i="15" s="1"/>
  <c r="AL19" i="15"/>
  <c r="AL31" i="15"/>
  <c r="AL43" i="15"/>
  <c r="AN43" i="15" s="1"/>
  <c r="AL55" i="15"/>
  <c r="AN55" i="15" s="1"/>
  <c r="AL67" i="15"/>
  <c r="AN67" i="15" s="1"/>
  <c r="AL16" i="15"/>
  <c r="AN16" i="15" s="1"/>
  <c r="AL28" i="15"/>
  <c r="AL40" i="15"/>
  <c r="AN40" i="15" s="1"/>
  <c r="AL52" i="15"/>
  <c r="AN52" i="15" s="1"/>
  <c r="AL75" i="15"/>
  <c r="AN75" i="15" s="1"/>
  <c r="AL83" i="15"/>
  <c r="AN83" i="15" s="1"/>
  <c r="AL53" i="15"/>
  <c r="AN53" i="15" s="1"/>
  <c r="AL57" i="15"/>
  <c r="AN57" i="15" s="1"/>
  <c r="AL61" i="15"/>
  <c r="AN61" i="15" s="1"/>
  <c r="AL65" i="15"/>
  <c r="AN65" i="15" s="1"/>
  <c r="AL69" i="15"/>
  <c r="AN69" i="15" s="1"/>
  <c r="AA98" i="15"/>
  <c r="AB98" i="15" s="1"/>
  <c r="AB81" i="15"/>
  <c r="AA22" i="15"/>
  <c r="AB22" i="15" s="1"/>
  <c r="AA49" i="15"/>
  <c r="AB49" i="15" s="1"/>
  <c r="AA56" i="15"/>
  <c r="AB56" i="15" s="1"/>
  <c r="I87" i="15"/>
  <c r="AA106" i="15"/>
  <c r="AB106" i="15" s="1"/>
  <c r="AA69" i="15"/>
  <c r="AB69" i="15" s="1"/>
  <c r="AB83" i="15"/>
  <c r="AB79" i="15"/>
  <c r="I19" i="15"/>
  <c r="AA27" i="15"/>
  <c r="AB27" i="15" s="1"/>
  <c r="AA67" i="15"/>
  <c r="AB67" i="15" s="1"/>
  <c r="I21" i="15"/>
  <c r="I97" i="15"/>
  <c r="I100" i="15"/>
  <c r="J95" i="15"/>
  <c r="J66" i="15"/>
  <c r="J74" i="15"/>
  <c r="AA13" i="15"/>
  <c r="AB13" i="15" s="1"/>
  <c r="AA33" i="15"/>
  <c r="AB33" i="15" s="1"/>
  <c r="AA35" i="15"/>
  <c r="AB35" i="15" s="1"/>
  <c r="AA85" i="15"/>
  <c r="AB85" i="15" s="1"/>
  <c r="AA38" i="15"/>
  <c r="AB38" i="15" s="1"/>
  <c r="AA41" i="15"/>
  <c r="AB41" i="15" s="1"/>
  <c r="AA54" i="15"/>
  <c r="AB54" i="15" s="1"/>
  <c r="AB77" i="15"/>
  <c r="I79" i="15"/>
  <c r="I81" i="15"/>
  <c r="I83" i="15"/>
  <c r="AB84" i="15"/>
  <c r="J108" i="15"/>
  <c r="AA43" i="15"/>
  <c r="AB43" i="15" s="1"/>
  <c r="I78" i="15"/>
  <c r="I85" i="15"/>
  <c r="AB21" i="15"/>
  <c r="AA30" i="15"/>
  <c r="AB30" i="15" s="1"/>
  <c r="I61" i="15"/>
  <c r="I90" i="15"/>
  <c r="AA18" i="15"/>
  <c r="AB18" i="15" s="1"/>
  <c r="I20" i="15"/>
  <c r="AA66" i="15"/>
  <c r="AB66" i="15" s="1"/>
  <c r="AA74" i="15"/>
  <c r="AB74" i="15" s="1"/>
  <c r="AB78" i="15"/>
  <c r="J82" i="15"/>
  <c r="I105" i="15"/>
  <c r="I84" i="15"/>
  <c r="I88" i="15"/>
  <c r="AA90" i="15"/>
  <c r="AB90" i="15" s="1"/>
  <c r="J103" i="15"/>
  <c r="I43" i="15"/>
  <c r="J30" i="15"/>
  <c r="AB23" i="15"/>
  <c r="I28" i="15"/>
  <c r="J57" i="15"/>
  <c r="AA108" i="15"/>
  <c r="AB108" i="15" s="1"/>
  <c r="I23" i="15"/>
  <c r="J48" i="15"/>
  <c r="J27" i="15"/>
  <c r="I44" i="15"/>
  <c r="AA46" i="15"/>
  <c r="AB46" i="15" s="1"/>
  <c r="J56" i="15"/>
  <c r="AA88" i="15"/>
  <c r="AB88" i="15" s="1"/>
  <c r="AA103" i="15"/>
  <c r="AB103" i="15" s="1"/>
  <c r="I36" i="15"/>
  <c r="AA31" i="15"/>
  <c r="AB31" i="15" s="1"/>
  <c r="I31" i="15"/>
  <c r="AA52" i="15"/>
  <c r="AB52" i="15" s="1"/>
  <c r="I52" i="15"/>
  <c r="I26" i="15"/>
  <c r="AA26" i="15"/>
  <c r="AB26" i="15" s="1"/>
  <c r="AA36" i="15"/>
  <c r="AB36" i="15" s="1"/>
  <c r="AA14" i="15"/>
  <c r="AB14" i="15" s="1"/>
  <c r="I14" i="15"/>
  <c r="I29" i="15"/>
  <c r="AB28" i="15"/>
  <c r="AA29" i="15"/>
  <c r="AB29" i="15" s="1"/>
  <c r="AA34" i="15"/>
  <c r="AB34" i="15" s="1"/>
  <c r="J34" i="15"/>
  <c r="AA39" i="15"/>
  <c r="AB39" i="15" s="1"/>
  <c r="AA99" i="15"/>
  <c r="AB99" i="15" s="1"/>
  <c r="AB19" i="15"/>
  <c r="J22" i="15"/>
  <c r="I37" i="15"/>
  <c r="AB37" i="15"/>
  <c r="I39" i="15"/>
  <c r="J51" i="15"/>
  <c r="AA72" i="15"/>
  <c r="AB72" i="15" s="1"/>
  <c r="I99" i="15"/>
  <c r="J104" i="15"/>
  <c r="AA55" i="15"/>
  <c r="AB55" i="15" s="1"/>
  <c r="I55" i="15"/>
  <c r="AA73" i="15"/>
  <c r="AB73" i="15" s="1"/>
  <c r="I111" i="15"/>
  <c r="AA111" i="15"/>
  <c r="AB111" i="15" s="1"/>
  <c r="I15" i="15"/>
  <c r="AA25" i="15"/>
  <c r="AB25" i="15" s="1"/>
  <c r="J38" i="15"/>
  <c r="J46" i="15"/>
  <c r="I73" i="15"/>
  <c r="AA15" i="15"/>
  <c r="AB15" i="15" s="1"/>
  <c r="I16" i="15"/>
  <c r="J25" i="15"/>
  <c r="AA51" i="15"/>
  <c r="AB51" i="15" s="1"/>
  <c r="AA62" i="15"/>
  <c r="AB62" i="15" s="1"/>
  <c r="I62" i="15"/>
  <c r="I63" i="15"/>
  <c r="AA63" i="15"/>
  <c r="AB63" i="15" s="1"/>
  <c r="AB59" i="15"/>
  <c r="I59" i="15"/>
  <c r="J72" i="15"/>
  <c r="BK2" i="15"/>
  <c r="AA16" i="15"/>
  <c r="AB16" i="15" s="1"/>
  <c r="J17" i="15"/>
  <c r="AA17" i="15"/>
  <c r="AB17" i="15" s="1"/>
  <c r="J24" i="15"/>
  <c r="AA24" i="15"/>
  <c r="AB24" i="15" s="1"/>
  <c r="J35" i="15"/>
  <c r="AA42" i="15"/>
  <c r="AB42" i="15" s="1"/>
  <c r="J42" i="15"/>
  <c r="AA44" i="15"/>
  <c r="AB44" i="15" s="1"/>
  <c r="AA47" i="15"/>
  <c r="AB47" i="15" s="1"/>
  <c r="J47" i="15"/>
  <c r="I50" i="15"/>
  <c r="AB50" i="15"/>
  <c r="AA57" i="15"/>
  <c r="AB57" i="15" s="1"/>
  <c r="AA60" i="15"/>
  <c r="AB60" i="15" s="1"/>
  <c r="J60" i="15"/>
  <c r="AA65" i="15"/>
  <c r="AB65" i="15" s="1"/>
  <c r="I65" i="15"/>
  <c r="AA107" i="15"/>
  <c r="AB107" i="15" s="1"/>
  <c r="J107" i="15"/>
  <c r="I110" i="15"/>
  <c r="AA110" i="15"/>
  <c r="AB110" i="15" s="1"/>
  <c r="AA32" i="15"/>
  <c r="AB32" i="15" s="1"/>
  <c r="AA40" i="15"/>
  <c r="AB40" i="15" s="1"/>
  <c r="AB45" i="15"/>
  <c r="AA48" i="15"/>
  <c r="AB48" i="15" s="1"/>
  <c r="AA53" i="15"/>
  <c r="AB53" i="15" s="1"/>
  <c r="AB58" i="15"/>
  <c r="AA68" i="15"/>
  <c r="AB68" i="15" s="1"/>
  <c r="J68" i="15"/>
  <c r="AB101" i="15"/>
  <c r="I101" i="15"/>
  <c r="I102" i="15"/>
  <c r="AA102" i="15"/>
  <c r="AB102" i="15" s="1"/>
  <c r="AA76" i="15"/>
  <c r="AB76" i="15" s="1"/>
  <c r="I76" i="15"/>
  <c r="AA96" i="15"/>
  <c r="AB96" i="15" s="1"/>
  <c r="AB109" i="15"/>
  <c r="I45" i="15"/>
  <c r="I58" i="15"/>
  <c r="I64" i="15"/>
  <c r="AA64" i="15"/>
  <c r="AB64" i="15" s="1"/>
  <c r="I71" i="15"/>
  <c r="AB71" i="15"/>
  <c r="AB86" i="15"/>
  <c r="I86" i="15"/>
  <c r="AA93" i="15"/>
  <c r="AB93" i="15" s="1"/>
  <c r="I93" i="15"/>
  <c r="I109" i="15"/>
  <c r="I70" i="15"/>
  <c r="AA70" i="15"/>
  <c r="AB70" i="15" s="1"/>
  <c r="I80" i="15"/>
  <c r="I94" i="15"/>
  <c r="AB94" i="15"/>
  <c r="AA104" i="15"/>
  <c r="AB104" i="15" s="1"/>
  <c r="AA91" i="15"/>
  <c r="AB91" i="15" s="1"/>
  <c r="AA82" i="15"/>
  <c r="AB82" i="15" s="1"/>
  <c r="I89" i="15"/>
  <c r="AA89" i="15"/>
  <c r="AB89" i="15" s="1"/>
  <c r="I91" i="15"/>
  <c r="AA112" i="15"/>
  <c r="AB112" i="15" s="1"/>
  <c r="AA75" i="15"/>
  <c r="AB75" i="15" s="1"/>
  <c r="AA95" i="15"/>
  <c r="AB95" i="15" s="1"/>
  <c r="I77" i="15"/>
  <c r="J92" i="15"/>
  <c r="AA92" i="15"/>
  <c r="AB92" i="15" s="1"/>
  <c r="CW92" i="8"/>
  <c r="CW158" i="8"/>
  <c r="CW241" i="8"/>
  <c r="CW312" i="8"/>
  <c r="CW172" i="8"/>
  <c r="CW78" i="8"/>
  <c r="CW173" i="8"/>
  <c r="CW250" i="8"/>
  <c r="CW252" i="8"/>
  <c r="CW84" i="8"/>
  <c r="CW151" i="8"/>
  <c r="CW253" i="8"/>
  <c r="CW275" i="8"/>
  <c r="CW80" i="8"/>
  <c r="CW85" i="8"/>
  <c r="CW257" i="8"/>
  <c r="CW281" i="8"/>
  <c r="CW303" i="8"/>
  <c r="CW195" i="8"/>
  <c r="CW163" i="8"/>
  <c r="CW115" i="8"/>
  <c r="CW167" i="8"/>
  <c r="CW187" i="8"/>
  <c r="CW79" i="8"/>
  <c r="CW93" i="8"/>
  <c r="CW116" i="8"/>
  <c r="CW157" i="8"/>
  <c r="CW171" i="8"/>
  <c r="CW188" i="8"/>
  <c r="CW239" i="8"/>
  <c r="CW251" i="8"/>
  <c r="CW264" i="8"/>
  <c r="CW280" i="8"/>
  <c r="CW290" i="8"/>
  <c r="CW196" i="8"/>
  <c r="CW108" i="8"/>
  <c r="CW175" i="8"/>
  <c r="CW202" i="8"/>
  <c r="CW72" i="8"/>
  <c r="CW86" i="8"/>
  <c r="CW109" i="8"/>
  <c r="CW154" i="8"/>
  <c r="CW165" i="8"/>
  <c r="CW179" i="8"/>
  <c r="CW203" i="8"/>
  <c r="CW245" i="8"/>
  <c r="CW258" i="8"/>
  <c r="CW273" i="8"/>
  <c r="CW287" i="8"/>
  <c r="CW304" i="8"/>
  <c r="CW152" i="8"/>
  <c r="CW174" i="8"/>
  <c r="CW153" i="8"/>
  <c r="CW164" i="8"/>
  <c r="CW77" i="8"/>
  <c r="CW87" i="8"/>
  <c r="CW155" i="8"/>
  <c r="CW166" i="8"/>
  <c r="CW249" i="8"/>
  <c r="CW259" i="8"/>
  <c r="CW274" i="8"/>
  <c r="CW288" i="8"/>
  <c r="CW311" i="8"/>
  <c r="CW342" i="8"/>
  <c r="CW132" i="8"/>
  <c r="CW148" i="8"/>
  <c r="CW180" i="8"/>
  <c r="CW211" i="8"/>
  <c r="CW227" i="8"/>
  <c r="CW335" i="8"/>
  <c r="CW117" i="8"/>
  <c r="CW133" i="8"/>
  <c r="CW149" i="8"/>
  <c r="CW181" i="8"/>
  <c r="CW189" i="8"/>
  <c r="CW197" i="8"/>
  <c r="CW212" i="8"/>
  <c r="CW220" i="8"/>
  <c r="CW228" i="8"/>
  <c r="CW297" i="8"/>
  <c r="CW305" i="8"/>
  <c r="CW328" i="8"/>
  <c r="CW344" i="8"/>
  <c r="CW111" i="8"/>
  <c r="CW126" i="8"/>
  <c r="CW205" i="8"/>
  <c r="CW213" i="8"/>
  <c r="CW298" i="8"/>
  <c r="CW306" i="8"/>
  <c r="CW314" i="8"/>
  <c r="CW329" i="8"/>
  <c r="CW337" i="8"/>
  <c r="CW65" i="8"/>
  <c r="CW199" i="8"/>
  <c r="CW229" i="8"/>
  <c r="CW237" i="8"/>
  <c r="CW268" i="8"/>
  <c r="CW291" i="8"/>
  <c r="CW299" i="8"/>
  <c r="CW322" i="8"/>
  <c r="CW338" i="8"/>
  <c r="CW76" i="8"/>
  <c r="CW91" i="8"/>
  <c r="CW99" i="8"/>
  <c r="CW107" i="8"/>
  <c r="CW114" i="8"/>
  <c r="CW122" i="8"/>
  <c r="CW130" i="8"/>
  <c r="CW138" i="8"/>
  <c r="CW146" i="8"/>
  <c r="CW162" i="8"/>
  <c r="CW170" i="8"/>
  <c r="CW178" i="8"/>
  <c r="CW186" i="8"/>
  <c r="CW194" i="8"/>
  <c r="CW201" i="8"/>
  <c r="CW209" i="8"/>
  <c r="CW217" i="8"/>
  <c r="CW225" i="8"/>
  <c r="CW232" i="8"/>
  <c r="CW240" i="8"/>
  <c r="CW248" i="8"/>
  <c r="CW256" i="8"/>
  <c r="CW263" i="8"/>
  <c r="CW271" i="8"/>
  <c r="CW279" i="8"/>
  <c r="CW294" i="8"/>
  <c r="CW302" i="8"/>
  <c r="CW310" i="8"/>
  <c r="CW317" i="8"/>
  <c r="CW325" i="8"/>
  <c r="CW333" i="8"/>
  <c r="CW341" i="8"/>
  <c r="CW348" i="8"/>
  <c r="CW218" i="8"/>
  <c r="CW334" i="8"/>
  <c r="CW124" i="8"/>
  <c r="CW219" i="8"/>
  <c r="CW234" i="8"/>
  <c r="CW327" i="8"/>
  <c r="CW350" i="8"/>
  <c r="CW204" i="8"/>
  <c r="CW320" i="8"/>
  <c r="CW336" i="8"/>
  <c r="CW351" i="8"/>
  <c r="CW103" i="8"/>
  <c r="CW182" i="8"/>
  <c r="CW190" i="8"/>
  <c r="CW198" i="8"/>
  <c r="CW221" i="8"/>
  <c r="CW321" i="8"/>
  <c r="CW352" i="8"/>
  <c r="CW96" i="8"/>
  <c r="CW112" i="8"/>
  <c r="CW206" i="8"/>
  <c r="CW276" i="8"/>
  <c r="CW315" i="8"/>
  <c r="CW345" i="8"/>
  <c r="CW66" i="8"/>
  <c r="CW74" i="8"/>
  <c r="CW82" i="8"/>
  <c r="CW89" i="8"/>
  <c r="CW97" i="8"/>
  <c r="CW105" i="8"/>
  <c r="CW120" i="8"/>
  <c r="CW128" i="8"/>
  <c r="CW136" i="8"/>
  <c r="CW144" i="8"/>
  <c r="CW160" i="8"/>
  <c r="CW168" i="8"/>
  <c r="CW176" i="8"/>
  <c r="CW184" i="8"/>
  <c r="CW192" i="8"/>
  <c r="CW207" i="8"/>
  <c r="CW215" i="8"/>
  <c r="CW223" i="8"/>
  <c r="CW230" i="8"/>
  <c r="CW238" i="8"/>
  <c r="CW246" i="8"/>
  <c r="CW254" i="8"/>
  <c r="CW261" i="8"/>
  <c r="CW269" i="8"/>
  <c r="CW277" i="8"/>
  <c r="CW285" i="8"/>
  <c r="CW292" i="8"/>
  <c r="CW300" i="8"/>
  <c r="CW308" i="8"/>
  <c r="CW323" i="8"/>
  <c r="CW331" i="8"/>
  <c r="CW339" i="8"/>
  <c r="CW346" i="8"/>
  <c r="CW123" i="8"/>
  <c r="CW131" i="8"/>
  <c r="CW139" i="8"/>
  <c r="CW147" i="8"/>
  <c r="CW210" i="8"/>
  <c r="CW226" i="8"/>
  <c r="CW233" i="8"/>
  <c r="CW326" i="8"/>
  <c r="CW349" i="8"/>
  <c r="CW140" i="8"/>
  <c r="CW343" i="8"/>
  <c r="CW94" i="8"/>
  <c r="CW102" i="8"/>
  <c r="CW110" i="8"/>
  <c r="CW125" i="8"/>
  <c r="CW141" i="8"/>
  <c r="CW235" i="8"/>
  <c r="CW313" i="8"/>
  <c r="CW95" i="8"/>
  <c r="CW118" i="8"/>
  <c r="CW134" i="8"/>
  <c r="CW142" i="8"/>
  <c r="CW150" i="8"/>
  <c r="CW236" i="8"/>
  <c r="CW73" i="8"/>
  <c r="CW81" i="8"/>
  <c r="CW88" i="8"/>
  <c r="CW104" i="8"/>
  <c r="CW119" i="8"/>
  <c r="CW135" i="8"/>
  <c r="CW143" i="8"/>
  <c r="CW183" i="8"/>
  <c r="CW191" i="8"/>
  <c r="CW222" i="8"/>
  <c r="CW284" i="8"/>
  <c r="CW307" i="8"/>
  <c r="CW353" i="8"/>
  <c r="CW67" i="8"/>
  <c r="CW75" i="8"/>
  <c r="CW83" i="8"/>
  <c r="CW106" i="8"/>
  <c r="CW113" i="8"/>
  <c r="CW129" i="8"/>
  <c r="CW137" i="8"/>
  <c r="CW161" i="8"/>
  <c r="CW169" i="8"/>
  <c r="CW193" i="8"/>
  <c r="CW200" i="8"/>
  <c r="CW216" i="8"/>
  <c r="CW224" i="8"/>
  <c r="CW247" i="8"/>
  <c r="CW255" i="8"/>
  <c r="CW270" i="8"/>
  <c r="CW278" i="8"/>
  <c r="CW286" i="8"/>
  <c r="CW309" i="8"/>
  <c r="CW316" i="8"/>
  <c r="CW332" i="8"/>
  <c r="CW340" i="8"/>
  <c r="AN34" i="15" l="1"/>
  <c r="AN28" i="15"/>
  <c r="AN35" i="15"/>
  <c r="AN33" i="15"/>
  <c r="AN29" i="15"/>
  <c r="AN27" i="15"/>
  <c r="AN25" i="15"/>
  <c r="AN31" i="15"/>
  <c r="C31" i="15" s="1"/>
  <c r="AN19" i="15"/>
  <c r="AN36" i="15"/>
  <c r="AN24" i="15"/>
  <c r="AN26" i="15"/>
  <c r="AN32" i="15"/>
  <c r="C32" i="15" s="1"/>
  <c r="AN20" i="15"/>
  <c r="AQ20" i="15" s="1"/>
  <c r="AR20" i="15" s="1"/>
  <c r="BM6" i="15"/>
  <c r="BM14" i="15"/>
  <c r="BM7" i="15"/>
  <c r="BM4" i="15"/>
  <c r="BM11" i="15"/>
  <c r="BM8" i="15"/>
  <c r="BM9" i="15"/>
  <c r="BM10" i="15"/>
  <c r="BM12" i="15"/>
  <c r="BM13" i="15"/>
  <c r="BM5" i="15"/>
  <c r="J80" i="15"/>
  <c r="J73" i="15"/>
  <c r="J79" i="15"/>
  <c r="J71" i="15"/>
  <c r="J63" i="15"/>
  <c r="J43" i="15"/>
  <c r="J85" i="15"/>
  <c r="J89" i="15"/>
  <c r="J70" i="15"/>
  <c r="J65" i="15"/>
  <c r="J62" i="15"/>
  <c r="J78" i="15"/>
  <c r="J55" i="15"/>
  <c r="J44" i="15"/>
  <c r="J77" i="15"/>
  <c r="J93" i="15"/>
  <c r="J58" i="15"/>
  <c r="J101" i="15"/>
  <c r="J88" i="15"/>
  <c r="J100" i="15"/>
  <c r="J91" i="15"/>
  <c r="J76" i="15"/>
  <c r="J37" i="15"/>
  <c r="J109" i="15"/>
  <c r="J102" i="15"/>
  <c r="J84" i="15"/>
  <c r="J59" i="15"/>
  <c r="J111" i="15"/>
  <c r="J39" i="15"/>
  <c r="J105" i="15"/>
  <c r="J61" i="15"/>
  <c r="J83" i="15"/>
  <c r="J87" i="15"/>
  <c r="J50" i="15"/>
  <c r="J64" i="15"/>
  <c r="J99" i="15"/>
  <c r="J45" i="15"/>
  <c r="J90" i="15"/>
  <c r="J97" i="15"/>
  <c r="J86" i="15"/>
  <c r="J94" i="15"/>
  <c r="J110" i="15"/>
  <c r="J52" i="15"/>
  <c r="J81" i="15"/>
  <c r="C21" i="15"/>
  <c r="AQ112" i="15"/>
  <c r="AR112" i="15" s="1"/>
  <c r="AQ80" i="15"/>
  <c r="AR80" i="15" s="1"/>
  <c r="AQ83" i="15"/>
  <c r="AR83" i="15" s="1"/>
  <c r="C108" i="15"/>
  <c r="A108" i="15" s="1"/>
  <c r="AQ73" i="15"/>
  <c r="AR73" i="15" s="1"/>
  <c r="AQ85" i="15"/>
  <c r="AR85" i="15" s="1"/>
  <c r="C87" i="15"/>
  <c r="A87" i="15" s="1"/>
  <c r="C75" i="15"/>
  <c r="A75" i="15" s="1"/>
  <c r="AQ104" i="15"/>
  <c r="AR104" i="15" s="1"/>
  <c r="C72" i="15"/>
  <c r="A72" i="15" s="1"/>
  <c r="AQ106" i="15"/>
  <c r="AR106" i="15" s="1"/>
  <c r="C100" i="15"/>
  <c r="A100" i="15" s="1"/>
  <c r="AQ109" i="15"/>
  <c r="AR109" i="15" s="1"/>
  <c r="C90" i="15"/>
  <c r="A90" i="15" s="1"/>
  <c r="AQ81" i="15"/>
  <c r="AR81" i="15" s="1"/>
  <c r="AQ89" i="15"/>
  <c r="AR89" i="15" s="1"/>
  <c r="AQ96" i="15"/>
  <c r="AR96" i="15" s="1"/>
  <c r="AQ102" i="15"/>
  <c r="AR102" i="15" s="1"/>
  <c r="C92" i="15"/>
  <c r="A92" i="15" s="1"/>
  <c r="C91" i="15"/>
  <c r="A91" i="15" s="1"/>
  <c r="AQ61" i="15"/>
  <c r="AR61" i="15" s="1"/>
  <c r="C88" i="15"/>
  <c r="A88" i="15" s="1"/>
  <c r="C64" i="15"/>
  <c r="A64" i="15" s="1"/>
  <c r="C59" i="15"/>
  <c r="A59" i="15" s="1"/>
  <c r="C97" i="15"/>
  <c r="A97" i="15" s="1"/>
  <c r="C86" i="15"/>
  <c r="A86" i="15" s="1"/>
  <c r="C98" i="15"/>
  <c r="A98" i="15" s="1"/>
  <c r="C69" i="15"/>
  <c r="A69" i="15" s="1"/>
  <c r="C105" i="15"/>
  <c r="A105" i="15" s="1"/>
  <c r="C99" i="15"/>
  <c r="A99" i="15" s="1"/>
  <c r="C68" i="15"/>
  <c r="A68" i="15" s="1"/>
  <c r="C54" i="15"/>
  <c r="A54" i="15" s="1"/>
  <c r="C101" i="15"/>
  <c r="A101" i="15" s="1"/>
  <c r="AQ95" i="15"/>
  <c r="AR95" i="15" s="1"/>
  <c r="C67" i="15"/>
  <c r="A67" i="15" s="1"/>
  <c r="AQ84" i="15"/>
  <c r="AR84" i="15" s="1"/>
  <c r="AQ82" i="15"/>
  <c r="AR82" i="15" s="1"/>
  <c r="AQ93" i="15"/>
  <c r="AR93" i="15" s="1"/>
  <c r="C103" i="15"/>
  <c r="A103" i="15" s="1"/>
  <c r="J28" i="15"/>
  <c r="J26" i="15"/>
  <c r="J29" i="15"/>
  <c r="J36" i="15"/>
  <c r="J31" i="15"/>
  <c r="J15" i="15"/>
  <c r="J19" i="15"/>
  <c r="J23" i="15"/>
  <c r="J20" i="15"/>
  <c r="J21" i="15"/>
  <c r="AQ13" i="15"/>
  <c r="AR13" i="15" s="1"/>
  <c r="C13" i="15"/>
  <c r="BM258" i="8"/>
  <c r="J16" i="15"/>
  <c r="J14" i="15"/>
  <c r="BK7" i="15"/>
  <c r="BK11" i="15"/>
  <c r="BK4" i="15"/>
  <c r="BK8" i="15"/>
  <c r="BK12" i="15"/>
  <c r="BK5" i="15"/>
  <c r="BK9" i="15"/>
  <c r="BK13" i="15"/>
  <c r="BK6" i="15"/>
  <c r="BK10" i="15"/>
  <c r="BK14" i="15"/>
  <c r="AB9" i="15"/>
  <c r="AA9" i="15"/>
  <c r="BM200" i="8"/>
  <c r="BM316" i="8"/>
  <c r="BM171" i="8"/>
  <c r="BM287" i="8"/>
  <c r="BM345" i="8"/>
  <c r="BM142" i="8"/>
  <c r="BM84" i="8"/>
  <c r="BM46" i="8"/>
  <c r="BM113" i="8"/>
  <c r="BM229" i="8"/>
  <c r="BE287" i="8" l="1"/>
  <c r="BE278" i="26"/>
  <c r="BE229" i="8"/>
  <c r="BE222" i="26"/>
  <c r="BE200" i="8"/>
  <c r="BE194" i="26"/>
  <c r="BE142" i="8"/>
  <c r="BE138" i="26"/>
  <c r="BE345" i="8"/>
  <c r="BE334" i="26"/>
  <c r="BE171" i="8"/>
  <c r="BE166" i="26"/>
  <c r="BE46" i="8"/>
  <c r="BE113" i="8"/>
  <c r="BE110" i="26"/>
  <c r="BE84" i="8"/>
  <c r="BE82" i="26"/>
  <c r="BE258" i="8"/>
  <c r="BE250" i="26"/>
  <c r="BE316" i="8"/>
  <c r="BE306" i="26"/>
  <c r="A21" i="15"/>
  <c r="AQ32" i="15"/>
  <c r="AR32" i="15" s="1"/>
  <c r="C104" i="15"/>
  <c r="A104" i="15" s="1"/>
  <c r="C112" i="15"/>
  <c r="A112" i="15" s="1"/>
  <c r="AQ54" i="15"/>
  <c r="AR54" i="15" s="1"/>
  <c r="AQ21" i="15"/>
  <c r="AR21" i="15" s="1"/>
  <c r="C96" i="15"/>
  <c r="A96" i="15" s="1"/>
  <c r="AQ31" i="15"/>
  <c r="AR31" i="15" s="1"/>
  <c r="C20" i="15"/>
  <c r="A20" i="15" s="1"/>
  <c r="C80" i="15"/>
  <c r="A80" i="15" s="1"/>
  <c r="C83" i="15"/>
  <c r="A83" i="15" s="1"/>
  <c r="AQ91" i="15"/>
  <c r="AR91" i="15" s="1"/>
  <c r="AQ100" i="15"/>
  <c r="AR100" i="15" s="1"/>
  <c r="AQ98" i="15"/>
  <c r="AR98" i="15" s="1"/>
  <c r="C95" i="15"/>
  <c r="A95" i="15" s="1"/>
  <c r="AQ101" i="15"/>
  <c r="AR101" i="15" s="1"/>
  <c r="C106" i="15"/>
  <c r="A106" i="15" s="1"/>
  <c r="AQ72" i="15"/>
  <c r="AR72" i="15" s="1"/>
  <c r="C109" i="15"/>
  <c r="A109" i="15" s="1"/>
  <c r="C61" i="15"/>
  <c r="A61" i="15" s="1"/>
  <c r="C85" i="15"/>
  <c r="A85" i="15" s="1"/>
  <c r="AQ105" i="15"/>
  <c r="AR105" i="15" s="1"/>
  <c r="C73" i="15"/>
  <c r="A73" i="15" s="1"/>
  <c r="AQ67" i="15"/>
  <c r="AR67" i="15" s="1"/>
  <c r="AQ92" i="15"/>
  <c r="AR92" i="15" s="1"/>
  <c r="AQ87" i="15"/>
  <c r="AR87" i="15" s="1"/>
  <c r="AQ69" i="15"/>
  <c r="AR69" i="15" s="1"/>
  <c r="C84" i="15"/>
  <c r="A84" i="15" s="1"/>
  <c r="C82" i="15"/>
  <c r="A82" i="15" s="1"/>
  <c r="AQ88" i="15"/>
  <c r="AR88" i="15" s="1"/>
  <c r="AQ108" i="15"/>
  <c r="AR108" i="15" s="1"/>
  <c r="AQ64" i="15"/>
  <c r="AR64" i="15" s="1"/>
  <c r="AQ103" i="15"/>
  <c r="AR103" i="15" s="1"/>
  <c r="C102" i="15"/>
  <c r="A102" i="15" s="1"/>
  <c r="C94" i="15"/>
  <c r="A94" i="15" s="1"/>
  <c r="AQ94" i="15"/>
  <c r="AR94" i="15" s="1"/>
  <c r="AQ68" i="15"/>
  <c r="AR68" i="15" s="1"/>
  <c r="AQ75" i="15"/>
  <c r="AR75" i="15" s="1"/>
  <c r="AQ99" i="15"/>
  <c r="AR99" i="15" s="1"/>
  <c r="C81" i="15"/>
  <c r="A81" i="15" s="1"/>
  <c r="C93" i="15"/>
  <c r="A93" i="15" s="1"/>
  <c r="AQ59" i="15"/>
  <c r="AR59" i="15" s="1"/>
  <c r="AQ90" i="15"/>
  <c r="AR90" i="15" s="1"/>
  <c r="AQ97" i="15"/>
  <c r="AR97" i="15" s="1"/>
  <c r="C89" i="15"/>
  <c r="A89" i="15" s="1"/>
  <c r="AQ86" i="15"/>
  <c r="AR86" i="15" s="1"/>
  <c r="C107" i="15"/>
  <c r="A107" i="15" s="1"/>
  <c r="AQ107" i="15"/>
  <c r="AR107" i="15" s="1"/>
  <c r="C110" i="15"/>
  <c r="A110" i="15" s="1"/>
  <c r="AQ110" i="15"/>
  <c r="AR110" i="15" s="1"/>
  <c r="AQ111" i="15"/>
  <c r="AR111" i="15" s="1"/>
  <c r="C111" i="15"/>
  <c r="A111" i="15" s="1"/>
  <c r="G32" i="15"/>
  <c r="G31" i="15"/>
  <c r="AQ36" i="15"/>
  <c r="AR36" i="15" s="1"/>
  <c r="C36" i="15"/>
  <c r="A36" i="15" s="1"/>
  <c r="C38" i="15"/>
  <c r="A38" i="15" s="1"/>
  <c r="AQ38" i="15"/>
  <c r="AR38" i="15" s="1"/>
  <c r="AQ47" i="15"/>
  <c r="AR47" i="15" s="1"/>
  <c r="C47" i="15"/>
  <c r="C26" i="15"/>
  <c r="A26" i="15" s="1"/>
  <c r="AQ26" i="15"/>
  <c r="AR26" i="15" s="1"/>
  <c r="AQ16" i="15"/>
  <c r="AR16" i="15" s="1"/>
  <c r="C16" i="15"/>
  <c r="AQ17" i="15"/>
  <c r="AR17" i="15" s="1"/>
  <c r="C17" i="15"/>
  <c r="AQ46" i="15"/>
  <c r="AR46" i="15" s="1"/>
  <c r="C46" i="15"/>
  <c r="AQ24" i="15"/>
  <c r="AR24" i="15" s="1"/>
  <c r="C24" i="15"/>
  <c r="A24" i="15" s="1"/>
  <c r="C58" i="15"/>
  <c r="A58" i="15" s="1"/>
  <c r="AQ58" i="15"/>
  <c r="AR58" i="15" s="1"/>
  <c r="C51" i="15"/>
  <c r="A51" i="15" s="1"/>
  <c r="AQ51" i="15"/>
  <c r="AR51" i="15" s="1"/>
  <c r="C39" i="15"/>
  <c r="A39" i="15" s="1"/>
  <c r="AQ39" i="15"/>
  <c r="AR39" i="15" s="1"/>
  <c r="C30" i="15"/>
  <c r="AQ30" i="15"/>
  <c r="AR30" i="15" s="1"/>
  <c r="AQ71" i="15"/>
  <c r="AR71" i="15" s="1"/>
  <c r="C71" i="15"/>
  <c r="A71" i="15" s="1"/>
  <c r="C78" i="15"/>
  <c r="A78" i="15" s="1"/>
  <c r="AQ78" i="15"/>
  <c r="AR78" i="15" s="1"/>
  <c r="C19" i="15"/>
  <c r="AQ19" i="15"/>
  <c r="AR19" i="15" s="1"/>
  <c r="AQ65" i="15"/>
  <c r="AR65" i="15" s="1"/>
  <c r="C65" i="15"/>
  <c r="A65" i="15" s="1"/>
  <c r="C28" i="15"/>
  <c r="AQ28" i="15"/>
  <c r="AR28" i="15" s="1"/>
  <c r="AQ63" i="15"/>
  <c r="AR63" i="15" s="1"/>
  <c r="C63" i="15"/>
  <c r="A63" i="15" s="1"/>
  <c r="C45" i="15"/>
  <c r="AQ45" i="15"/>
  <c r="AR45" i="15" s="1"/>
  <c r="C42" i="15"/>
  <c r="AQ42" i="15"/>
  <c r="AR42" i="15" s="1"/>
  <c r="AQ48" i="15"/>
  <c r="AR48" i="15" s="1"/>
  <c r="C48" i="15"/>
  <c r="AQ22" i="15"/>
  <c r="AR22" i="15" s="1"/>
  <c r="C22" i="15"/>
  <c r="AQ62" i="15"/>
  <c r="AR62" i="15" s="1"/>
  <c r="C62" i="15"/>
  <c r="A62" i="15" s="1"/>
  <c r="C74" i="15"/>
  <c r="A74" i="15" s="1"/>
  <c r="AQ74" i="15"/>
  <c r="AR74" i="15" s="1"/>
  <c r="AQ44" i="15"/>
  <c r="AR44" i="15" s="1"/>
  <c r="C44" i="15"/>
  <c r="AQ52" i="15"/>
  <c r="AR52" i="15" s="1"/>
  <c r="C52" i="15"/>
  <c r="A52" i="15" s="1"/>
  <c r="AQ49" i="15"/>
  <c r="AR49" i="15" s="1"/>
  <c r="C49" i="15"/>
  <c r="AQ76" i="15"/>
  <c r="AR76" i="15" s="1"/>
  <c r="C76" i="15"/>
  <c r="A76" i="15" s="1"/>
  <c r="AQ56" i="15"/>
  <c r="AR56" i="15" s="1"/>
  <c r="C56" i="15"/>
  <c r="A56" i="15" s="1"/>
  <c r="AQ40" i="15"/>
  <c r="AR40" i="15" s="1"/>
  <c r="C40" i="15"/>
  <c r="A40" i="15" s="1"/>
  <c r="AQ57" i="15"/>
  <c r="AR57" i="15" s="1"/>
  <c r="C57" i="15"/>
  <c r="A57" i="15" s="1"/>
  <c r="C18" i="15"/>
  <c r="AQ18" i="15"/>
  <c r="AR18" i="15" s="1"/>
  <c r="C43" i="15"/>
  <c r="AQ43" i="15"/>
  <c r="AR43" i="15" s="1"/>
  <c r="AQ41" i="15"/>
  <c r="AR41" i="15" s="1"/>
  <c r="C41" i="15"/>
  <c r="C35" i="15"/>
  <c r="A35" i="15" s="1"/>
  <c r="AQ35" i="15"/>
  <c r="AR35" i="15" s="1"/>
  <c r="C77" i="15"/>
  <c r="A77" i="15" s="1"/>
  <c r="AQ77" i="15"/>
  <c r="AR77" i="15" s="1"/>
  <c r="C53" i="15"/>
  <c r="A53" i="15" s="1"/>
  <c r="AQ53" i="15"/>
  <c r="AR53" i="15" s="1"/>
  <c r="C27" i="15"/>
  <c r="AQ27" i="15"/>
  <c r="AR27" i="15" s="1"/>
  <c r="AQ33" i="15"/>
  <c r="AR33" i="15" s="1"/>
  <c r="C33" i="15"/>
  <c r="AQ60" i="15"/>
  <c r="AR60" i="15" s="1"/>
  <c r="C60" i="15"/>
  <c r="A60" i="15" s="1"/>
  <c r="AQ79" i="15"/>
  <c r="AR79" i="15" s="1"/>
  <c r="C79" i="15"/>
  <c r="A79" i="15" s="1"/>
  <c r="AQ15" i="15"/>
  <c r="AR15" i="15" s="1"/>
  <c r="C15" i="15"/>
  <c r="A15" i="15" s="1"/>
  <c r="C50" i="15"/>
  <c r="AQ50" i="15"/>
  <c r="AR50" i="15" s="1"/>
  <c r="C66" i="15"/>
  <c r="A66" i="15" s="1"/>
  <c r="AQ66" i="15"/>
  <c r="AR66" i="15" s="1"/>
  <c r="AQ14" i="15"/>
  <c r="AR14" i="15" s="1"/>
  <c r="C14" i="15"/>
  <c r="AQ29" i="15"/>
  <c r="AR29" i="15" s="1"/>
  <c r="C29" i="15"/>
  <c r="AQ55" i="15"/>
  <c r="AR55" i="15" s="1"/>
  <c r="C55" i="15"/>
  <c r="A55" i="15" s="1"/>
  <c r="C34" i="15"/>
  <c r="AQ34" i="15"/>
  <c r="AR34" i="15" s="1"/>
  <c r="C37" i="15"/>
  <c r="A37" i="15" s="1"/>
  <c r="AQ37" i="15"/>
  <c r="AR37" i="15" s="1"/>
  <c r="C70" i="15"/>
  <c r="A70" i="15" s="1"/>
  <c r="AQ70" i="15"/>
  <c r="AR70" i="15" s="1"/>
  <c r="C23" i="15"/>
  <c r="A23" i="15" s="1"/>
  <c r="AQ23" i="15"/>
  <c r="AR23" i="15" s="1"/>
  <c r="AQ25" i="15"/>
  <c r="AR25" i="15" s="1"/>
  <c r="C25" i="15"/>
  <c r="A25" i="15" s="1"/>
  <c r="A31" i="15"/>
  <c r="C36" i="8"/>
  <c r="G20" i="15"/>
  <c r="C75" i="8"/>
  <c r="A32" i="15"/>
  <c r="BL6" i="15"/>
  <c r="BL13" i="15"/>
  <c r="BL4" i="15"/>
  <c r="BL10" i="15"/>
  <c r="BL9" i="15"/>
  <c r="BL14" i="15"/>
  <c r="BL7" i="15"/>
  <c r="BL8" i="15"/>
  <c r="BL5" i="15"/>
  <c r="BL12" i="15"/>
  <c r="A13" i="15"/>
  <c r="AC9" i="15"/>
  <c r="AD9" i="15" s="1"/>
  <c r="AB8" i="15" s="1"/>
  <c r="D10" i="15" s="1"/>
  <c r="BL11" i="15"/>
  <c r="A22" i="15" l="1"/>
  <c r="C106" i="8"/>
  <c r="C105" i="8"/>
  <c r="C110" i="8"/>
  <c r="G34" i="15"/>
  <c r="C107" i="8"/>
  <c r="G35" i="15"/>
  <c r="A33" i="15"/>
  <c r="A45" i="15"/>
  <c r="A42" i="15"/>
  <c r="A50" i="15"/>
  <c r="A27" i="15"/>
  <c r="A30" i="15"/>
  <c r="A47" i="15"/>
  <c r="A34" i="15"/>
  <c r="A17" i="15"/>
  <c r="A16" i="15"/>
  <c r="A44" i="15"/>
  <c r="A28" i="15"/>
  <c r="A41" i="15"/>
  <c r="A29" i="15"/>
  <c r="A48" i="15"/>
  <c r="A46" i="15"/>
  <c r="G14" i="15"/>
  <c r="C37" i="8"/>
  <c r="A49" i="15"/>
  <c r="A19" i="15"/>
  <c r="A43" i="15"/>
  <c r="K77" i="15"/>
  <c r="A18" i="15"/>
  <c r="K22" i="15"/>
  <c r="AP22" i="15" s="1"/>
  <c r="AN75" i="26" s="1"/>
  <c r="K61" i="15"/>
  <c r="AP61" i="15" s="1"/>
  <c r="AN186" i="26" s="1"/>
  <c r="K101" i="15"/>
  <c r="AP101" i="15" s="1"/>
  <c r="AN298" i="26" s="1"/>
  <c r="K53" i="15"/>
  <c r="AP53" i="15" s="1"/>
  <c r="AN160" i="26" s="1"/>
  <c r="K65" i="15"/>
  <c r="AP65" i="15" s="1"/>
  <c r="AN190" i="26" s="1"/>
  <c r="K51" i="15"/>
  <c r="AP51" i="15" s="1"/>
  <c r="AN158" i="26" s="1"/>
  <c r="K89" i="15"/>
  <c r="AP89" i="15" s="1"/>
  <c r="AN268" i="26" s="1"/>
  <c r="K104" i="15"/>
  <c r="AP104" i="15" s="1"/>
  <c r="AN301" i="26" s="1"/>
  <c r="K67" i="15"/>
  <c r="AP67" i="15" s="1"/>
  <c r="AN192" i="26" s="1"/>
  <c r="K95" i="15"/>
  <c r="AP95" i="15" s="1"/>
  <c r="AN274" i="26" s="1"/>
  <c r="K83" i="15"/>
  <c r="AP83" i="15" s="1"/>
  <c r="AN244" i="26" s="1"/>
  <c r="K66" i="15"/>
  <c r="AP66" i="15" s="1"/>
  <c r="AN191" i="26" s="1"/>
  <c r="K60" i="15"/>
  <c r="AP60" i="15" s="1"/>
  <c r="AN185" i="26" s="1"/>
  <c r="K97" i="15"/>
  <c r="AP97" i="15" s="1"/>
  <c r="AN276" i="26" s="1"/>
  <c r="K106" i="15"/>
  <c r="AP106" i="15" s="1"/>
  <c r="AN303" i="26" s="1"/>
  <c r="K59" i="15"/>
  <c r="AP59" i="15" s="1"/>
  <c r="AN184" i="26" s="1"/>
  <c r="K46" i="15"/>
  <c r="AP46" i="15" s="1"/>
  <c r="AN135" i="26" s="1"/>
  <c r="K85" i="15"/>
  <c r="AP85" i="15" s="1"/>
  <c r="AN246" i="26" s="1"/>
  <c r="K24" i="15"/>
  <c r="K49" i="15"/>
  <c r="AP49" i="15" s="1"/>
  <c r="AN156" i="26" s="1"/>
  <c r="K64" i="15"/>
  <c r="AP64" i="15" s="1"/>
  <c r="AN189" i="26" s="1"/>
  <c r="K32" i="15"/>
  <c r="AP32" i="15" s="1"/>
  <c r="AN103" i="26" s="1"/>
  <c r="K52" i="15"/>
  <c r="AP52" i="15" s="1"/>
  <c r="AN159" i="26" s="1"/>
  <c r="K69" i="15"/>
  <c r="AP69" i="15" s="1"/>
  <c r="AN212" i="26" s="1"/>
  <c r="K48" i="15"/>
  <c r="AP48" i="15" s="1"/>
  <c r="AN155" i="26" s="1"/>
  <c r="K15" i="15"/>
  <c r="K37" i="15"/>
  <c r="AP37" i="15" s="1"/>
  <c r="AN108" i="26" s="1"/>
  <c r="K35" i="15"/>
  <c r="AP35" i="15" s="1"/>
  <c r="AN106" i="26" s="1"/>
  <c r="K96" i="15"/>
  <c r="AP96" i="15" s="1"/>
  <c r="AN275" i="26" s="1"/>
  <c r="K19" i="15"/>
  <c r="K80" i="15"/>
  <c r="AP80" i="15" s="1"/>
  <c r="AN241" i="26" s="1"/>
  <c r="K36" i="15"/>
  <c r="AP36" i="15" s="1"/>
  <c r="AN107" i="26" s="1"/>
  <c r="K81" i="15"/>
  <c r="AP81" i="15" s="1"/>
  <c r="AN242" i="26" s="1"/>
  <c r="K58" i="15"/>
  <c r="AP58" i="15" s="1"/>
  <c r="AN183" i="26" s="1"/>
  <c r="K41" i="15"/>
  <c r="AP41" i="15" s="1"/>
  <c r="AN130" i="26" s="1"/>
  <c r="K94" i="15"/>
  <c r="AP94" i="15" s="1"/>
  <c r="AN273" i="26" s="1"/>
  <c r="K50" i="15"/>
  <c r="AP50" i="15" s="1"/>
  <c r="AN157" i="26" s="1"/>
  <c r="K87" i="15"/>
  <c r="AP87" i="15" s="1"/>
  <c r="AN248" i="26" s="1"/>
  <c r="K76" i="15"/>
  <c r="AP76" i="15" s="1"/>
  <c r="AN219" i="26" s="1"/>
  <c r="K70" i="15"/>
  <c r="AP70" i="15" s="1"/>
  <c r="AN213" i="26" s="1"/>
  <c r="K100" i="15"/>
  <c r="AP100" i="15" s="1"/>
  <c r="AN297" i="26" s="1"/>
  <c r="K38" i="15"/>
  <c r="AP38" i="15" s="1"/>
  <c r="AN127" i="26" s="1"/>
  <c r="K71" i="15"/>
  <c r="AP71" i="15" s="1"/>
  <c r="AN214" i="26" s="1"/>
  <c r="K75" i="15"/>
  <c r="AP75" i="15" s="1"/>
  <c r="AN218" i="26" s="1"/>
  <c r="K26" i="15"/>
  <c r="AP26" i="15" s="1"/>
  <c r="AN79" i="26" s="1"/>
  <c r="K73" i="15"/>
  <c r="AP73" i="15" s="1"/>
  <c r="AN216" i="26" s="1"/>
  <c r="K13" i="15"/>
  <c r="K25" i="15"/>
  <c r="K99" i="15"/>
  <c r="AP99" i="15" s="1"/>
  <c r="AN296" i="26" s="1"/>
  <c r="K43" i="15"/>
  <c r="AP43" i="15" s="1"/>
  <c r="AN132" i="26" s="1"/>
  <c r="K28" i="15"/>
  <c r="K63" i="15"/>
  <c r="AP63" i="15" s="1"/>
  <c r="AN188" i="26" s="1"/>
  <c r="K16" i="15"/>
  <c r="AP16" i="15" s="1"/>
  <c r="AN38" i="26" s="1"/>
  <c r="K92" i="15"/>
  <c r="AP92" i="15" s="1"/>
  <c r="AN271" i="26" s="1"/>
  <c r="K57" i="15"/>
  <c r="AP57" i="15" s="1"/>
  <c r="AN164" i="26" s="1"/>
  <c r="K42" i="15"/>
  <c r="AP42" i="15" s="1"/>
  <c r="AN131" i="26" s="1"/>
  <c r="K29" i="15"/>
  <c r="K111" i="15"/>
  <c r="AP111" i="15" s="1"/>
  <c r="AN326" i="26" s="1"/>
  <c r="K90" i="15"/>
  <c r="AP90" i="15" s="1"/>
  <c r="AN269" i="26" s="1"/>
  <c r="K31" i="15"/>
  <c r="AP31" i="15" s="1"/>
  <c r="AN102" i="26" s="1"/>
  <c r="K109" i="15"/>
  <c r="AP109" i="15" s="1"/>
  <c r="AN324" i="26" s="1"/>
  <c r="K20" i="15"/>
  <c r="A14" i="15"/>
  <c r="K18" i="15"/>
  <c r="K62" i="15"/>
  <c r="AP62" i="15" s="1"/>
  <c r="AN187" i="26" s="1"/>
  <c r="K79" i="15"/>
  <c r="AP79" i="15" s="1"/>
  <c r="AN240" i="26" s="1"/>
  <c r="K45" i="15"/>
  <c r="AP45" i="15" s="1"/>
  <c r="AN134" i="26" s="1"/>
  <c r="K110" i="15"/>
  <c r="AP110" i="15" s="1"/>
  <c r="AN325" i="26" s="1"/>
  <c r="K30" i="15"/>
  <c r="AP30" i="15" s="1"/>
  <c r="AN101" i="26" s="1"/>
  <c r="K47" i="15"/>
  <c r="AP47" i="15" s="1"/>
  <c r="AN136" i="26" s="1"/>
  <c r="K68" i="15"/>
  <c r="AP68" i="15" s="1"/>
  <c r="AN211" i="26" s="1"/>
  <c r="K39" i="15"/>
  <c r="AP39" i="15" s="1"/>
  <c r="AN128" i="26" s="1"/>
  <c r="K56" i="15"/>
  <c r="AP56" i="15" s="1"/>
  <c r="AN163" i="26" s="1"/>
  <c r="K54" i="15"/>
  <c r="AP54" i="15" s="1"/>
  <c r="AN161" i="26" s="1"/>
  <c r="K34" i="15"/>
  <c r="AP34" i="15" s="1"/>
  <c r="AN105" i="26" s="1"/>
  <c r="K88" i="15"/>
  <c r="AP88" i="15" s="1"/>
  <c r="AN267" i="26" s="1"/>
  <c r="K78" i="15"/>
  <c r="AP78" i="15" s="1"/>
  <c r="AN239" i="26" s="1"/>
  <c r="K82" i="15"/>
  <c r="AP82" i="15" s="1"/>
  <c r="AN243" i="26" s="1"/>
  <c r="K27" i="15"/>
  <c r="K102" i="15"/>
  <c r="AP102" i="15" s="1"/>
  <c r="AN299" i="26" s="1"/>
  <c r="K103" i="15"/>
  <c r="AP103" i="15" s="1"/>
  <c r="AN300" i="26" s="1"/>
  <c r="K107" i="15"/>
  <c r="AP107" i="15" s="1"/>
  <c r="AN304" i="26" s="1"/>
  <c r="K86" i="15"/>
  <c r="AP86" i="15" s="1"/>
  <c r="AN247" i="26" s="1"/>
  <c r="K72" i="15"/>
  <c r="AP72" i="15" s="1"/>
  <c r="AN215" i="26" s="1"/>
  <c r="K98" i="15"/>
  <c r="AP98" i="15" s="1"/>
  <c r="AN295" i="26" s="1"/>
  <c r="K17" i="15"/>
  <c r="AP17" i="15" s="1"/>
  <c r="AN39" i="26" s="1"/>
  <c r="K74" i="15"/>
  <c r="AP74" i="15" s="1"/>
  <c r="AN217" i="26" s="1"/>
  <c r="K112" i="15"/>
  <c r="AP112" i="15" s="1"/>
  <c r="AN327" i="26" s="1"/>
  <c r="K55" i="15"/>
  <c r="AP55" i="15" s="1"/>
  <c r="AN162" i="26" s="1"/>
  <c r="K84" i="15"/>
  <c r="AP84" i="15" s="1"/>
  <c r="AN245" i="26" s="1"/>
  <c r="K33" i="15"/>
  <c r="AP33" i="15" s="1"/>
  <c r="AN104" i="26" s="1"/>
  <c r="K91" i="15"/>
  <c r="AP91" i="15" s="1"/>
  <c r="AN270" i="26" s="1"/>
  <c r="K44" i="15"/>
  <c r="AP44" i="15" s="1"/>
  <c r="AN133" i="26" s="1"/>
  <c r="K40" i="15"/>
  <c r="AP40" i="15" s="1"/>
  <c r="AN129" i="26" s="1"/>
  <c r="K108" i="15"/>
  <c r="AP108" i="15" s="1"/>
  <c r="AN323" i="26" s="1"/>
  <c r="K21" i="15"/>
  <c r="AP21" i="15" s="1"/>
  <c r="AN74" i="26" s="1"/>
  <c r="K14" i="15"/>
  <c r="K93" i="15"/>
  <c r="AP93" i="15" s="1"/>
  <c r="AN272" i="26" s="1"/>
  <c r="K105" i="15"/>
  <c r="AP105" i="15" s="1"/>
  <c r="AN302" i="26" s="1"/>
  <c r="K23" i="15"/>
  <c r="AA8" i="15"/>
  <c r="AO77" i="15" l="1"/>
  <c r="AK227" i="8" s="1"/>
  <c r="AP77" i="15"/>
  <c r="AN220" i="26" s="1"/>
  <c r="AP15" i="15"/>
  <c r="AN37" i="26" s="1"/>
  <c r="AP18" i="15"/>
  <c r="AN71" i="26" s="1"/>
  <c r="G36" i="15"/>
  <c r="G33" i="15"/>
  <c r="C108" i="8"/>
  <c r="C109" i="8"/>
  <c r="G25" i="15"/>
  <c r="C80" i="8"/>
  <c r="G24" i="15"/>
  <c r="C79" i="8"/>
  <c r="G22" i="15"/>
  <c r="C77" i="8"/>
  <c r="G15" i="15"/>
  <c r="C38" i="8"/>
  <c r="G23" i="15"/>
  <c r="C78" i="8"/>
  <c r="G18" i="15"/>
  <c r="C73" i="8"/>
  <c r="D77" i="15"/>
  <c r="M74" i="15"/>
  <c r="AN224" i="8" s="1"/>
  <c r="AN222" i="8"/>
  <c r="AO72" i="15"/>
  <c r="AN336" i="8"/>
  <c r="AO110" i="15"/>
  <c r="AO63" i="15"/>
  <c r="AN194" i="8"/>
  <c r="AO94" i="15"/>
  <c r="AN282" i="8"/>
  <c r="AN195" i="8"/>
  <c r="AO64" i="15"/>
  <c r="AO65" i="15"/>
  <c r="AN196" i="8"/>
  <c r="AN250" i="8"/>
  <c r="AO81" i="15"/>
  <c r="AN254" i="8"/>
  <c r="AO85" i="15"/>
  <c r="AN283" i="8"/>
  <c r="AO95" i="15"/>
  <c r="AN192" i="8"/>
  <c r="AO61" i="15"/>
  <c r="AO21" i="15"/>
  <c r="AN76" i="8"/>
  <c r="AN338" i="8"/>
  <c r="AO112" i="15"/>
  <c r="AO102" i="15"/>
  <c r="AN309" i="8"/>
  <c r="AO39" i="15"/>
  <c r="AN132" i="8"/>
  <c r="AO42" i="15"/>
  <c r="AN135" i="8"/>
  <c r="AN220" i="8"/>
  <c r="AO70" i="15"/>
  <c r="AO67" i="15"/>
  <c r="AN198" i="8"/>
  <c r="AN278" i="8"/>
  <c r="AO90" i="15"/>
  <c r="AN221" i="8"/>
  <c r="AO71" i="15"/>
  <c r="AN111" i="8"/>
  <c r="AN197" i="8"/>
  <c r="AO66" i="15"/>
  <c r="AN281" i="8"/>
  <c r="AO93" i="15"/>
  <c r="AO107" i="15"/>
  <c r="AN314" i="8"/>
  <c r="AO79" i="15"/>
  <c r="AN248" i="8"/>
  <c r="AO43" i="15"/>
  <c r="AN136" i="8"/>
  <c r="AO58" i="15"/>
  <c r="AN189" i="8"/>
  <c r="AN308" i="8"/>
  <c r="AO101" i="15"/>
  <c r="AO55" i="15"/>
  <c r="AN167" i="8"/>
  <c r="AO99" i="15"/>
  <c r="AN306" i="8"/>
  <c r="AN226" i="8"/>
  <c r="AO76" i="15"/>
  <c r="AN219" i="8"/>
  <c r="AO69" i="15"/>
  <c r="AN190" i="8"/>
  <c r="AO59" i="15"/>
  <c r="AN311" i="8"/>
  <c r="AO104" i="15"/>
  <c r="AN133" i="8"/>
  <c r="AO40" i="15"/>
  <c r="AO17" i="15"/>
  <c r="AK39" i="26" s="1"/>
  <c r="AO82" i="15"/>
  <c r="AN251" i="8"/>
  <c r="AN280" i="8"/>
  <c r="AO92" i="15"/>
  <c r="AN223" i="8"/>
  <c r="AO73" i="15"/>
  <c r="AO87" i="15"/>
  <c r="AN256" i="8"/>
  <c r="AN164" i="8"/>
  <c r="AO52" i="15"/>
  <c r="AN313" i="8"/>
  <c r="AO106" i="15"/>
  <c r="AN277" i="8"/>
  <c r="AO89" i="15"/>
  <c r="AO91" i="15"/>
  <c r="AN279" i="8"/>
  <c r="AN276" i="8"/>
  <c r="AO88" i="15"/>
  <c r="AO31" i="15"/>
  <c r="AN105" i="8"/>
  <c r="AO75" i="15"/>
  <c r="AN225" i="8"/>
  <c r="AN109" i="8"/>
  <c r="AO35" i="15"/>
  <c r="AN312" i="8"/>
  <c r="AO105" i="15"/>
  <c r="AO33" i="15"/>
  <c r="AN107" i="8"/>
  <c r="AN255" i="8"/>
  <c r="AO86" i="15"/>
  <c r="AO41" i="15"/>
  <c r="AN134" i="8"/>
  <c r="AN161" i="8"/>
  <c r="AO49" i="15"/>
  <c r="AO53" i="15"/>
  <c r="AN165" i="8"/>
  <c r="AN253" i="8"/>
  <c r="AO84" i="15"/>
  <c r="AN166" i="8"/>
  <c r="AO54" i="15"/>
  <c r="AN337" i="8"/>
  <c r="AO111" i="15"/>
  <c r="AN252" i="8"/>
  <c r="AO83" i="15"/>
  <c r="AO103" i="15"/>
  <c r="AN310" i="8"/>
  <c r="AN193" i="8"/>
  <c r="AO62" i="15"/>
  <c r="AN307" i="8"/>
  <c r="AO100" i="15"/>
  <c r="AN334" i="8"/>
  <c r="AO108" i="15"/>
  <c r="AN218" i="8"/>
  <c r="AO68" i="15"/>
  <c r="AN169" i="8"/>
  <c r="AO57" i="15"/>
  <c r="AN249" i="8"/>
  <c r="AO80" i="15"/>
  <c r="AN305" i="8"/>
  <c r="AO98" i="15"/>
  <c r="AO30" i="15"/>
  <c r="AN104" i="8"/>
  <c r="AN335" i="8"/>
  <c r="AO109" i="15"/>
  <c r="AO16" i="15"/>
  <c r="AK38" i="26" s="1"/>
  <c r="AN81" i="8"/>
  <c r="AO26" i="15"/>
  <c r="AN284" i="8"/>
  <c r="AO96" i="15"/>
  <c r="AN106" i="8"/>
  <c r="AO32" i="15"/>
  <c r="AN285" i="8"/>
  <c r="AO97" i="15"/>
  <c r="AO51" i="15"/>
  <c r="AN163" i="8"/>
  <c r="D106" i="15"/>
  <c r="D15" i="15"/>
  <c r="D24" i="15"/>
  <c r="D101" i="15"/>
  <c r="D65" i="15"/>
  <c r="D95" i="15"/>
  <c r="D61" i="15"/>
  <c r="D97" i="15"/>
  <c r="D64" i="15"/>
  <c r="D46" i="15"/>
  <c r="D51" i="15"/>
  <c r="D60" i="15"/>
  <c r="D59" i="15"/>
  <c r="D53" i="15"/>
  <c r="D104" i="15"/>
  <c r="D89" i="15"/>
  <c r="D67" i="15"/>
  <c r="D83" i="15"/>
  <c r="D85" i="15"/>
  <c r="D66" i="15"/>
  <c r="M92" i="15"/>
  <c r="D49" i="15"/>
  <c r="D32" i="15"/>
  <c r="M68" i="15"/>
  <c r="L15" i="15"/>
  <c r="M37" i="15"/>
  <c r="D90" i="15"/>
  <c r="D80" i="15"/>
  <c r="D91" i="15"/>
  <c r="D47" i="15"/>
  <c r="D75" i="15"/>
  <c r="D105" i="15"/>
  <c r="D78" i="15"/>
  <c r="D99" i="15"/>
  <c r="D35" i="15"/>
  <c r="M96" i="15"/>
  <c r="D86" i="15"/>
  <c r="D45" i="15"/>
  <c r="D21" i="15"/>
  <c r="L31" i="15"/>
  <c r="D74" i="15"/>
  <c r="D107" i="15"/>
  <c r="D54" i="15"/>
  <c r="D79" i="15"/>
  <c r="D109" i="15"/>
  <c r="L63" i="15"/>
  <c r="D70" i="15"/>
  <c r="D81" i="15"/>
  <c r="M110" i="15"/>
  <c r="D40" i="15"/>
  <c r="D39" i="15"/>
  <c r="D87" i="15"/>
  <c r="D52" i="15"/>
  <c r="D22" i="15"/>
  <c r="D28" i="15"/>
  <c r="D108" i="15"/>
  <c r="M67" i="15"/>
  <c r="D103" i="15"/>
  <c r="D56" i="15"/>
  <c r="D62" i="15"/>
  <c r="D31" i="15"/>
  <c r="M15" i="15"/>
  <c r="D13" i="15"/>
  <c r="D76" i="15"/>
  <c r="D36" i="15"/>
  <c r="D37" i="15"/>
  <c r="D69" i="15"/>
  <c r="D73" i="15"/>
  <c r="D68" i="15"/>
  <c r="D26" i="15"/>
  <c r="L21" i="15"/>
  <c r="D82" i="15"/>
  <c r="D29" i="15"/>
  <c r="D50" i="15"/>
  <c r="D33" i="15"/>
  <c r="D98" i="15"/>
  <c r="D42" i="15"/>
  <c r="D94" i="15"/>
  <c r="D93" i="15"/>
  <c r="L34" i="15"/>
  <c r="D55" i="15"/>
  <c r="D72" i="15"/>
  <c r="D88" i="15"/>
  <c r="D110" i="15"/>
  <c r="M43" i="15"/>
  <c r="D57" i="15"/>
  <c r="D25" i="15"/>
  <c r="D38" i="15"/>
  <c r="D41" i="15"/>
  <c r="M93" i="15"/>
  <c r="D102" i="15"/>
  <c r="D63" i="15"/>
  <c r="D44" i="15"/>
  <c r="D27" i="15"/>
  <c r="D111" i="15"/>
  <c r="D48" i="15"/>
  <c r="D23" i="15"/>
  <c r="L81" i="15"/>
  <c r="L24" i="15"/>
  <c r="D43" i="15"/>
  <c r="D96" i="15"/>
  <c r="D84" i="15"/>
  <c r="D30" i="15"/>
  <c r="L25" i="15"/>
  <c r="D71" i="15"/>
  <c r="D112" i="15"/>
  <c r="D34" i="15"/>
  <c r="D92" i="15"/>
  <c r="M34" i="15"/>
  <c r="AN108" i="8" s="1"/>
  <c r="D100" i="15"/>
  <c r="D58" i="15"/>
  <c r="M73" i="15"/>
  <c r="M16" i="15"/>
  <c r="M20" i="15"/>
  <c r="AP20" i="15" s="1"/>
  <c r="L13" i="15"/>
  <c r="L89" i="15"/>
  <c r="M55" i="15"/>
  <c r="M27" i="15"/>
  <c r="AP27" i="15" s="1"/>
  <c r="AN80" i="26" s="1"/>
  <c r="M61" i="15"/>
  <c r="M17" i="15"/>
  <c r="M47" i="15"/>
  <c r="M78" i="15"/>
  <c r="AN247" i="8" s="1"/>
  <c r="L50" i="15"/>
  <c r="L67" i="15"/>
  <c r="M30" i="15"/>
  <c r="M28" i="15"/>
  <c r="AP28" i="15" s="1"/>
  <c r="L71" i="15"/>
  <c r="L17" i="15"/>
  <c r="L66" i="15"/>
  <c r="M101" i="15"/>
  <c r="M24" i="15"/>
  <c r="AP24" i="15" s="1"/>
  <c r="AN77" i="26" s="1"/>
  <c r="M49" i="15"/>
  <c r="L105" i="15"/>
  <c r="L99" i="15"/>
  <c r="M79" i="15"/>
  <c r="M60" i="15"/>
  <c r="AN191" i="8" s="1"/>
  <c r="M103" i="15"/>
  <c r="M91" i="15"/>
  <c r="M75" i="15"/>
  <c r="L54" i="15"/>
  <c r="L58" i="15"/>
  <c r="L106" i="15"/>
  <c r="L27" i="15"/>
  <c r="D14" i="15"/>
  <c r="L46" i="15"/>
  <c r="L88" i="15"/>
  <c r="L110" i="15"/>
  <c r="L100" i="15"/>
  <c r="L32" i="15"/>
  <c r="L93" i="15"/>
  <c r="L104" i="15"/>
  <c r="L69" i="15"/>
  <c r="L20" i="15"/>
  <c r="L49" i="15"/>
  <c r="L14" i="15"/>
  <c r="L112" i="15"/>
  <c r="L22" i="15"/>
  <c r="M48" i="15"/>
  <c r="M108" i="15"/>
  <c r="M104" i="15"/>
  <c r="M54" i="15"/>
  <c r="M102" i="15"/>
  <c r="M106" i="15"/>
  <c r="L78" i="15"/>
  <c r="M80" i="15"/>
  <c r="M56" i="15"/>
  <c r="AN168" i="8" s="1"/>
  <c r="M65" i="15"/>
  <c r="M23" i="15"/>
  <c r="AP23" i="15" s="1"/>
  <c r="L19" i="15"/>
  <c r="L18" i="15"/>
  <c r="AO18" i="15" s="1"/>
  <c r="AK71" i="26" s="1"/>
  <c r="M19" i="15"/>
  <c r="M13" i="15"/>
  <c r="AP13" i="15" s="1"/>
  <c r="AN35" i="26" s="1"/>
  <c r="M53" i="15"/>
  <c r="L39" i="15"/>
  <c r="L59" i="15"/>
  <c r="L47" i="15"/>
  <c r="L79" i="15"/>
  <c r="L52" i="15"/>
  <c r="L23" i="15"/>
  <c r="AO23" i="15" s="1"/>
  <c r="M52" i="15"/>
  <c r="L80" i="15"/>
  <c r="L82" i="15"/>
  <c r="M62" i="15"/>
  <c r="M58" i="15"/>
  <c r="M18" i="15"/>
  <c r="M72" i="15"/>
  <c r="L35" i="15"/>
  <c r="L64" i="15"/>
  <c r="M38" i="15"/>
  <c r="AN131" i="8" s="1"/>
  <c r="M94" i="15"/>
  <c r="M46" i="15"/>
  <c r="L48" i="15"/>
  <c r="M86" i="15"/>
  <c r="M41" i="15"/>
  <c r="L62" i="15"/>
  <c r="M35" i="15"/>
  <c r="L76" i="15"/>
  <c r="M84" i="15"/>
  <c r="M83" i="15"/>
  <c r="L55" i="15"/>
  <c r="M50" i="15"/>
  <c r="AN162" i="8" s="1"/>
  <c r="M90" i="15"/>
  <c r="M31" i="15"/>
  <c r="L45" i="15"/>
  <c r="M59" i="15"/>
  <c r="L68" i="15"/>
  <c r="L73" i="15"/>
  <c r="M57" i="15"/>
  <c r="D17" i="15"/>
  <c r="L85" i="15"/>
  <c r="M21" i="15"/>
  <c r="M29" i="15"/>
  <c r="AP29" i="15" s="1"/>
  <c r="AN100" i="26" s="1"/>
  <c r="M33" i="15"/>
  <c r="M98" i="15"/>
  <c r="M77" i="15"/>
  <c r="M51" i="15"/>
  <c r="L91" i="15"/>
  <c r="L16" i="15"/>
  <c r="M107" i="15"/>
  <c r="M26" i="15"/>
  <c r="M64" i="15"/>
  <c r="M100" i="15"/>
  <c r="L33" i="15"/>
  <c r="M85" i="15"/>
  <c r="L84" i="15"/>
  <c r="L103" i="15"/>
  <c r="L51" i="15"/>
  <c r="L97" i="15"/>
  <c r="M111" i="15"/>
  <c r="M71" i="15"/>
  <c r="L96" i="15"/>
  <c r="M42" i="15"/>
  <c r="M40" i="15"/>
  <c r="M70" i="15"/>
  <c r="M109" i="15"/>
  <c r="L83" i="15"/>
  <c r="L57" i="15"/>
  <c r="L111" i="15"/>
  <c r="D19" i="15"/>
  <c r="M63" i="15"/>
  <c r="M45" i="15"/>
  <c r="L109" i="15"/>
  <c r="M14" i="15"/>
  <c r="AP14" i="15" s="1"/>
  <c r="AN36" i="26" s="1"/>
  <c r="L41" i="15"/>
  <c r="D20" i="15"/>
  <c r="L74" i="15"/>
  <c r="D16" i="15"/>
  <c r="L70" i="15"/>
  <c r="L43" i="15"/>
  <c r="M105" i="15"/>
  <c r="L37" i="15"/>
  <c r="AO37" i="15" s="1"/>
  <c r="M66" i="15"/>
  <c r="L65" i="15"/>
  <c r="L38" i="15"/>
  <c r="L72" i="15"/>
  <c r="L56" i="15"/>
  <c r="L40" i="15"/>
  <c r="M82" i="15"/>
  <c r="L61" i="15"/>
  <c r="L77" i="15"/>
  <c r="M25" i="15"/>
  <c r="L90" i="15"/>
  <c r="L30" i="15"/>
  <c r="L98" i="15"/>
  <c r="M81" i="15"/>
  <c r="M32" i="15"/>
  <c r="L94" i="15"/>
  <c r="L28" i="15"/>
  <c r="AO28" i="15" s="1"/>
  <c r="L92" i="15"/>
  <c r="M99" i="15"/>
  <c r="M89" i="15"/>
  <c r="L53" i="15"/>
  <c r="M76" i="15"/>
  <c r="M112" i="15"/>
  <c r="L26" i="15"/>
  <c r="L86" i="15"/>
  <c r="L60" i="15"/>
  <c r="L102" i="15"/>
  <c r="L75" i="15"/>
  <c r="M87" i="15"/>
  <c r="D18" i="15"/>
  <c r="L101" i="15"/>
  <c r="M39" i="15"/>
  <c r="M69" i="15"/>
  <c r="L29" i="15"/>
  <c r="L42" i="15"/>
  <c r="L87" i="15"/>
  <c r="M22" i="15"/>
  <c r="AN77" i="8" s="1"/>
  <c r="M95" i="15"/>
  <c r="M44" i="15"/>
  <c r="AN137" i="8" s="1"/>
  <c r="L44" i="15"/>
  <c r="AO44" i="15" s="1"/>
  <c r="L107" i="15"/>
  <c r="M97" i="15"/>
  <c r="M36" i="15"/>
  <c r="AN110" i="8" s="1"/>
  <c r="L108" i="15"/>
  <c r="M88" i="15"/>
  <c r="L95" i="15"/>
  <c r="L36" i="15"/>
  <c r="F10" i="15"/>
  <c r="C10" i="15"/>
  <c r="AN227" i="8" l="1"/>
  <c r="AK220" i="26"/>
  <c r="AK219" i="8"/>
  <c r="AK212" i="26"/>
  <c r="AK309" i="8"/>
  <c r="AK299" i="26"/>
  <c r="AK335" i="8"/>
  <c r="AK324" i="26"/>
  <c r="AK334" i="8"/>
  <c r="AK323" i="26"/>
  <c r="AK166" i="8"/>
  <c r="AK161" i="26"/>
  <c r="AK280" i="8"/>
  <c r="AK271" i="26"/>
  <c r="AK136" i="8"/>
  <c r="AK132" i="26"/>
  <c r="AK278" i="8"/>
  <c r="AK269" i="26"/>
  <c r="AK338" i="8"/>
  <c r="AK327" i="26"/>
  <c r="AN78" i="8"/>
  <c r="AN76" i="26"/>
  <c r="AK107" i="8"/>
  <c r="AK104" i="26"/>
  <c r="AK279" i="8"/>
  <c r="AK270" i="26"/>
  <c r="AK226" i="8"/>
  <c r="AK219" i="26"/>
  <c r="AK196" i="8"/>
  <c r="AK190" i="26"/>
  <c r="AK111" i="8"/>
  <c r="AK108" i="26"/>
  <c r="AK78" i="8"/>
  <c r="AK76" i="26"/>
  <c r="AK163" i="8"/>
  <c r="AK158" i="26"/>
  <c r="AK307" i="8"/>
  <c r="AK297" i="26"/>
  <c r="AK253" i="8"/>
  <c r="AK245" i="26"/>
  <c r="AK312" i="8"/>
  <c r="AK302" i="26"/>
  <c r="AK277" i="8"/>
  <c r="AK268" i="26"/>
  <c r="AK248" i="8"/>
  <c r="AK240" i="26"/>
  <c r="AK195" i="8"/>
  <c r="AK189" i="26"/>
  <c r="AK285" i="8"/>
  <c r="AK276" i="26"/>
  <c r="AK104" i="8"/>
  <c r="AK101" i="26"/>
  <c r="AK251" i="8"/>
  <c r="AK243" i="26"/>
  <c r="AK198" i="8"/>
  <c r="AK192" i="26"/>
  <c r="AK76" i="8"/>
  <c r="AK74" i="26"/>
  <c r="AK305" i="8"/>
  <c r="AK295" i="26"/>
  <c r="AK193" i="8"/>
  <c r="AK187" i="26"/>
  <c r="AK109" i="8"/>
  <c r="AK106" i="26"/>
  <c r="AK313" i="8"/>
  <c r="AK303" i="26"/>
  <c r="AK306" i="8"/>
  <c r="AK296" i="26"/>
  <c r="AK314" i="8"/>
  <c r="AK304" i="26"/>
  <c r="AK220" i="8"/>
  <c r="AK213" i="26"/>
  <c r="AK192" i="8"/>
  <c r="AK186" i="26"/>
  <c r="AK106" i="8"/>
  <c r="AK103" i="26"/>
  <c r="AK165" i="8"/>
  <c r="AK160" i="26"/>
  <c r="AK133" i="8"/>
  <c r="AK129" i="26"/>
  <c r="AK281" i="8"/>
  <c r="AK272" i="26"/>
  <c r="AK282" i="8"/>
  <c r="AK273" i="26"/>
  <c r="AK249" i="8"/>
  <c r="AK241" i="26"/>
  <c r="AK161" i="8"/>
  <c r="AK156" i="26"/>
  <c r="AK164" i="8"/>
  <c r="AK159" i="26"/>
  <c r="AK167" i="8"/>
  <c r="AK162" i="26"/>
  <c r="AK283" i="8"/>
  <c r="AK274" i="26"/>
  <c r="AN102" i="8"/>
  <c r="AN99" i="26"/>
  <c r="AN75" i="8"/>
  <c r="AN73" i="26"/>
  <c r="AK284" i="8"/>
  <c r="AK275" i="26"/>
  <c r="AK310" i="8"/>
  <c r="AK300" i="26"/>
  <c r="AK225" i="8"/>
  <c r="AK218" i="26"/>
  <c r="AK311" i="8"/>
  <c r="AK301" i="26"/>
  <c r="AK308" i="8"/>
  <c r="AK298" i="26"/>
  <c r="AK197" i="8"/>
  <c r="AK191" i="26"/>
  <c r="AK135" i="8"/>
  <c r="AK131" i="26"/>
  <c r="AK194" i="8"/>
  <c r="AK188" i="26"/>
  <c r="AK169" i="8"/>
  <c r="AK164" i="26"/>
  <c r="AK252" i="8"/>
  <c r="AK244" i="26"/>
  <c r="AK254" i="8"/>
  <c r="AK246" i="26"/>
  <c r="AK336" i="8"/>
  <c r="AK325" i="26"/>
  <c r="AK102" i="8"/>
  <c r="AK99" i="26"/>
  <c r="AK81" i="8"/>
  <c r="AK79" i="26"/>
  <c r="AK134" i="8"/>
  <c r="AK130" i="26"/>
  <c r="AK105" i="8"/>
  <c r="AK102" i="26"/>
  <c r="AK256" i="8"/>
  <c r="AK248" i="26"/>
  <c r="AK190" i="8"/>
  <c r="AK184" i="26"/>
  <c r="AK132" i="8"/>
  <c r="AK128" i="26"/>
  <c r="AK137" i="8"/>
  <c r="AK133" i="26"/>
  <c r="AK218" i="8"/>
  <c r="AK211" i="26"/>
  <c r="AK337" i="8"/>
  <c r="AK326" i="26"/>
  <c r="AK255" i="8"/>
  <c r="AK247" i="26"/>
  <c r="AK276" i="8"/>
  <c r="AK267" i="26"/>
  <c r="AK223" i="8"/>
  <c r="AK216" i="26"/>
  <c r="AK189" i="8"/>
  <c r="AK183" i="26"/>
  <c r="AK221" i="8"/>
  <c r="AK214" i="26"/>
  <c r="AK250" i="8"/>
  <c r="AK242" i="26"/>
  <c r="AK222" i="8"/>
  <c r="AK215" i="26"/>
  <c r="AP25" i="15"/>
  <c r="AN79" i="8"/>
  <c r="AO20" i="15"/>
  <c r="AN38" i="8"/>
  <c r="AO27" i="15"/>
  <c r="AN37" i="8"/>
  <c r="AP19" i="15"/>
  <c r="AO25" i="15"/>
  <c r="G17" i="15"/>
  <c r="C40" i="8"/>
  <c r="G19" i="15"/>
  <c r="C74" i="8"/>
  <c r="G16" i="15"/>
  <c r="C39" i="8"/>
  <c r="G27" i="15"/>
  <c r="C82" i="8"/>
  <c r="AO48" i="15"/>
  <c r="AO50" i="15"/>
  <c r="AO34" i="15"/>
  <c r="AO38" i="15"/>
  <c r="AO13" i="15"/>
  <c r="AO74" i="15"/>
  <c r="AO46" i="15"/>
  <c r="AN139" i="8"/>
  <c r="AO60" i="15"/>
  <c r="AO22" i="15"/>
  <c r="AO45" i="15"/>
  <c r="AO15" i="15"/>
  <c r="AO56" i="15"/>
  <c r="AO47" i="15"/>
  <c r="AO36" i="15"/>
  <c r="N74" i="15"/>
  <c r="U74" i="15" s="1"/>
  <c r="AO24" i="15"/>
  <c r="AO19" i="15"/>
  <c r="AO14" i="15"/>
  <c r="AO29" i="15"/>
  <c r="AN160" i="8"/>
  <c r="AN36" i="8"/>
  <c r="AN140" i="8"/>
  <c r="AK73" i="8"/>
  <c r="AO78" i="15"/>
  <c r="AN73" i="8"/>
  <c r="AK40" i="8"/>
  <c r="AN40" i="8"/>
  <c r="AN82" i="8"/>
  <c r="N80" i="15"/>
  <c r="U80" i="15" s="1"/>
  <c r="AK39" i="8"/>
  <c r="AN138" i="8"/>
  <c r="N68" i="15"/>
  <c r="U68" i="15" s="1"/>
  <c r="AN39" i="8"/>
  <c r="N92" i="15"/>
  <c r="U92" i="15" s="1"/>
  <c r="AN103" i="8"/>
  <c r="N111" i="15"/>
  <c r="U111" i="15" s="1"/>
  <c r="N15" i="15"/>
  <c r="U15" i="15" s="1"/>
  <c r="N63" i="15"/>
  <c r="U63" i="15" s="1"/>
  <c r="N103" i="15"/>
  <c r="U103" i="15" s="1"/>
  <c r="N16" i="15"/>
  <c r="U16" i="15" s="1"/>
  <c r="N34" i="15"/>
  <c r="U34" i="15" s="1"/>
  <c r="N60" i="15"/>
  <c r="U60" i="15" s="1"/>
  <c r="N25" i="15"/>
  <c r="U25" i="15" s="1"/>
  <c r="N73" i="15"/>
  <c r="U73" i="15" s="1"/>
  <c r="N78" i="15"/>
  <c r="U78" i="15" s="1"/>
  <c r="N24" i="15"/>
  <c r="U24" i="15" s="1"/>
  <c r="N30" i="15"/>
  <c r="U30" i="15" s="1"/>
  <c r="N33" i="15"/>
  <c r="U33" i="15" s="1"/>
  <c r="N27" i="15"/>
  <c r="U27" i="15" s="1"/>
  <c r="N43" i="15"/>
  <c r="U43" i="15" s="1"/>
  <c r="N79" i="15"/>
  <c r="U79" i="15" s="1"/>
  <c r="N53" i="15"/>
  <c r="U53" i="15" s="1"/>
  <c r="N48" i="15"/>
  <c r="U48" i="15" s="1"/>
  <c r="N58" i="15"/>
  <c r="U58" i="15" s="1"/>
  <c r="N44" i="15"/>
  <c r="U44" i="15" s="1"/>
  <c r="N94" i="15"/>
  <c r="U94" i="15" s="1"/>
  <c r="N61" i="15"/>
  <c r="U61" i="15" s="1"/>
  <c r="N37" i="15"/>
  <c r="U37" i="15" s="1"/>
  <c r="N51" i="15"/>
  <c r="U51" i="15" s="1"/>
  <c r="N21" i="15"/>
  <c r="U21" i="15" s="1"/>
  <c r="N31" i="15"/>
  <c r="U31" i="15" s="1"/>
  <c r="N106" i="15"/>
  <c r="U106" i="15" s="1"/>
  <c r="N110" i="15"/>
  <c r="U110" i="15" s="1"/>
  <c r="N67" i="15"/>
  <c r="U67" i="15" s="1"/>
  <c r="N71" i="15"/>
  <c r="U71" i="15" s="1"/>
  <c r="N105" i="15"/>
  <c r="U105" i="15" s="1"/>
  <c r="N81" i="15"/>
  <c r="U81" i="15" s="1"/>
  <c r="N54" i="15"/>
  <c r="U54" i="15" s="1"/>
  <c r="N70" i="15"/>
  <c r="U70" i="15" s="1"/>
  <c r="N17" i="15"/>
  <c r="U17" i="15" s="1"/>
  <c r="N96" i="15"/>
  <c r="U96" i="15" s="1"/>
  <c r="N90" i="15"/>
  <c r="U90" i="15" s="1"/>
  <c r="N93" i="15"/>
  <c r="U93" i="15" s="1"/>
  <c r="N102" i="15"/>
  <c r="U102" i="15" s="1"/>
  <c r="N109" i="15"/>
  <c r="U109" i="15" s="1"/>
  <c r="N89" i="15"/>
  <c r="U89" i="15" s="1"/>
  <c r="N99" i="15"/>
  <c r="U99" i="15" s="1"/>
  <c r="N75" i="15"/>
  <c r="U75" i="15" s="1"/>
  <c r="N42" i="15"/>
  <c r="U42" i="15" s="1"/>
  <c r="N95" i="15"/>
  <c r="U95" i="15" s="1"/>
  <c r="N87" i="15"/>
  <c r="U87" i="15" s="1"/>
  <c r="N86" i="15"/>
  <c r="U86" i="15" s="1"/>
  <c r="N28" i="15"/>
  <c r="U28" i="15" s="1"/>
  <c r="N97" i="15"/>
  <c r="U97" i="15" s="1"/>
  <c r="N49" i="15"/>
  <c r="U49" i="15" s="1"/>
  <c r="N59" i="15"/>
  <c r="U59" i="15" s="1"/>
  <c r="N40" i="15"/>
  <c r="U40" i="15" s="1"/>
  <c r="N41" i="15"/>
  <c r="U41" i="15" s="1"/>
  <c r="N39" i="15"/>
  <c r="U39" i="15" s="1"/>
  <c r="N66" i="15"/>
  <c r="U66" i="15" s="1"/>
  <c r="N13" i="15"/>
  <c r="U13" i="15" s="1"/>
  <c r="N50" i="15"/>
  <c r="U50" i="15" s="1"/>
  <c r="N19" i="15"/>
  <c r="U19" i="15" s="1"/>
  <c r="N20" i="15"/>
  <c r="U20" i="15" s="1"/>
  <c r="N107" i="15"/>
  <c r="U107" i="15" s="1"/>
  <c r="N91" i="15"/>
  <c r="U91" i="15" s="1"/>
  <c r="N101" i="15"/>
  <c r="U101" i="15" s="1"/>
  <c r="N55" i="15"/>
  <c r="U55" i="15" s="1"/>
  <c r="N47" i="15"/>
  <c r="U47" i="15" s="1"/>
  <c r="N69" i="15"/>
  <c r="U69" i="15" s="1"/>
  <c r="N82" i="15"/>
  <c r="U82" i="15" s="1"/>
  <c r="N76" i="15"/>
  <c r="U76" i="15" s="1"/>
  <c r="N65" i="15"/>
  <c r="U65" i="15" s="1"/>
  <c r="N84" i="15"/>
  <c r="U84" i="15" s="1"/>
  <c r="N72" i="15"/>
  <c r="U72" i="15" s="1"/>
  <c r="N52" i="15"/>
  <c r="U52" i="15" s="1"/>
  <c r="N18" i="15"/>
  <c r="U18" i="15" s="1"/>
  <c r="N88" i="15"/>
  <c r="U88" i="15" s="1"/>
  <c r="N108" i="15"/>
  <c r="U108" i="15" s="1"/>
  <c r="N57" i="15"/>
  <c r="U57" i="15" s="1"/>
  <c r="N36" i="15"/>
  <c r="U36" i="15" s="1"/>
  <c r="N26" i="15"/>
  <c r="U26" i="15" s="1"/>
  <c r="N77" i="15"/>
  <c r="U77" i="15" s="1"/>
  <c r="N46" i="15"/>
  <c r="U46" i="15" s="1"/>
  <c r="N104" i="15"/>
  <c r="U104" i="15" s="1"/>
  <c r="N56" i="15"/>
  <c r="U56" i="15" s="1"/>
  <c r="N32" i="15"/>
  <c r="U32" i="15" s="1"/>
  <c r="N45" i="15"/>
  <c r="U45" i="15" s="1"/>
  <c r="N64" i="15"/>
  <c r="U64" i="15" s="1"/>
  <c r="N112" i="15"/>
  <c r="U112" i="15" s="1"/>
  <c r="N100" i="15"/>
  <c r="U100" i="15" s="1"/>
  <c r="N98" i="15"/>
  <c r="U98" i="15" s="1"/>
  <c r="N83" i="15"/>
  <c r="U83" i="15" s="1"/>
  <c r="N22" i="15"/>
  <c r="U22" i="15" s="1"/>
  <c r="N29" i="15"/>
  <c r="U29" i="15" s="1"/>
  <c r="N38" i="15"/>
  <c r="U38" i="15" s="1"/>
  <c r="N85" i="15"/>
  <c r="U85" i="15" s="1"/>
  <c r="N62" i="15"/>
  <c r="U62" i="15" s="1"/>
  <c r="N35" i="15"/>
  <c r="U35" i="15" s="1"/>
  <c r="N23" i="15"/>
  <c r="U23" i="15" s="1"/>
  <c r="N14" i="15"/>
  <c r="U14" i="15" s="1"/>
  <c r="AK77" i="8" l="1"/>
  <c r="AK75" i="26"/>
  <c r="AK191" i="8"/>
  <c r="AK185" i="26"/>
  <c r="AN80" i="8"/>
  <c r="AN78" i="26"/>
  <c r="AK103" i="8"/>
  <c r="AK100" i="26"/>
  <c r="AK37" i="8"/>
  <c r="AK36" i="26"/>
  <c r="AK139" i="8"/>
  <c r="AK135" i="26"/>
  <c r="AK74" i="8"/>
  <c r="AK72" i="26"/>
  <c r="AK224" i="8"/>
  <c r="AK217" i="26"/>
  <c r="AK79" i="8"/>
  <c r="AK77" i="26"/>
  <c r="AK36" i="8"/>
  <c r="AK35" i="26"/>
  <c r="AK131" i="8"/>
  <c r="AK127" i="26"/>
  <c r="AK80" i="8"/>
  <c r="AK78" i="26"/>
  <c r="AK110" i="8"/>
  <c r="AK107" i="26"/>
  <c r="AK108" i="8"/>
  <c r="AK105" i="26"/>
  <c r="AN74" i="8"/>
  <c r="AN72" i="26"/>
  <c r="AK140" i="8"/>
  <c r="AK136" i="26"/>
  <c r="AK162" i="8"/>
  <c r="AK157" i="26"/>
  <c r="AK247" i="8"/>
  <c r="AK239" i="26"/>
  <c r="AK168" i="8"/>
  <c r="AK163" i="26"/>
  <c r="AK160" i="8"/>
  <c r="AK155" i="26"/>
  <c r="AK82" i="8"/>
  <c r="AK80" i="26"/>
  <c r="AK38" i="8"/>
  <c r="AK37" i="26"/>
  <c r="AK138" i="8"/>
  <c r="AK134" i="26"/>
  <c r="AK75" i="8"/>
  <c r="AK73" i="26"/>
  <c r="V55" i="15"/>
  <c r="W55" i="15" s="1"/>
  <c r="O55" i="15" s="1"/>
  <c r="V35" i="15"/>
  <c r="W35" i="15" s="1"/>
  <c r="O35" i="15" s="1"/>
  <c r="Q35" i="15" s="1"/>
  <c r="V87" i="15"/>
  <c r="W87" i="15" s="1"/>
  <c r="O87" i="15" s="1"/>
  <c r="V71" i="15"/>
  <c r="W71" i="15" s="1"/>
  <c r="O71" i="15" s="1"/>
  <c r="Q71" i="15" s="1"/>
  <c r="V27" i="15"/>
  <c r="W27" i="15" s="1"/>
  <c r="O27" i="15" s="1"/>
  <c r="V26" i="15"/>
  <c r="W26" i="15" s="1"/>
  <c r="O26" i="15" s="1"/>
  <c r="Q26" i="15" s="1"/>
  <c r="V84" i="15"/>
  <c r="W84" i="15" s="1"/>
  <c r="O84" i="15" s="1"/>
  <c r="Q84" i="15" s="1"/>
  <c r="V33" i="15"/>
  <c r="W33" i="15" s="1"/>
  <c r="O33" i="15" s="1"/>
  <c r="Q33" i="15" s="1"/>
  <c r="V68" i="15"/>
  <c r="W68" i="15" s="1"/>
  <c r="O68" i="15" s="1"/>
  <c r="V64" i="15"/>
  <c r="W64" i="15" s="1"/>
  <c r="O64" i="15" s="1"/>
  <c r="Q64" i="15" s="1"/>
  <c r="V36" i="15"/>
  <c r="W36" i="15" s="1"/>
  <c r="O36" i="15" s="1"/>
  <c r="Q36" i="15" s="1"/>
  <c r="V65" i="15"/>
  <c r="W65" i="15" s="1"/>
  <c r="O65" i="15" s="1"/>
  <c r="Q65" i="15" s="1"/>
  <c r="V40" i="15"/>
  <c r="W40" i="15" s="1"/>
  <c r="O40" i="15" s="1"/>
  <c r="Q40" i="15" s="1"/>
  <c r="V42" i="15"/>
  <c r="W42" i="15" s="1"/>
  <c r="O42" i="15" s="1"/>
  <c r="Q42" i="15" s="1"/>
  <c r="V96" i="15"/>
  <c r="W96" i="15" s="1"/>
  <c r="O96" i="15" s="1"/>
  <c r="V110" i="15"/>
  <c r="W110" i="15" s="1"/>
  <c r="O110" i="15" s="1"/>
  <c r="Q110" i="15" s="1"/>
  <c r="V44" i="15"/>
  <c r="W44" i="15" s="1"/>
  <c r="O44" i="15" s="1"/>
  <c r="V30" i="15"/>
  <c r="W30" i="15" s="1"/>
  <c r="O30" i="15" s="1"/>
  <c r="V103" i="15"/>
  <c r="W103" i="15" s="1"/>
  <c r="O103" i="15" s="1"/>
  <c r="Q103" i="15" s="1"/>
  <c r="V23" i="15"/>
  <c r="W23" i="15" s="1"/>
  <c r="O23" i="15" s="1"/>
  <c r="Q23" i="15" s="1"/>
  <c r="V46" i="15"/>
  <c r="W46" i="15" s="1"/>
  <c r="O46" i="15" s="1"/>
  <c r="Q46" i="15" s="1"/>
  <c r="V52" i="15"/>
  <c r="W52" i="15" s="1"/>
  <c r="O52" i="15" s="1"/>
  <c r="Q52" i="15" s="1"/>
  <c r="V66" i="15"/>
  <c r="W66" i="15" s="1"/>
  <c r="O66" i="15" s="1"/>
  <c r="Q66" i="15" s="1"/>
  <c r="V105" i="15"/>
  <c r="W105" i="15" s="1"/>
  <c r="O105" i="15" s="1"/>
  <c r="Q105" i="15" s="1"/>
  <c r="V37" i="15"/>
  <c r="W37" i="15" s="1"/>
  <c r="O37" i="15" s="1"/>
  <c r="Q37" i="15" s="1"/>
  <c r="V43" i="15"/>
  <c r="W43" i="15" s="1"/>
  <c r="O43" i="15" s="1"/>
  <c r="V60" i="15"/>
  <c r="W60" i="15" s="1"/>
  <c r="O60" i="15" s="1"/>
  <c r="Q60" i="15" s="1"/>
  <c r="V77" i="15"/>
  <c r="W77" i="15" s="1"/>
  <c r="O77" i="15" s="1"/>
  <c r="Q77" i="15" s="1"/>
  <c r="V72" i="15"/>
  <c r="W72" i="15" s="1"/>
  <c r="O72" i="15" s="1"/>
  <c r="Q72" i="15" s="1"/>
  <c r="V39" i="15"/>
  <c r="W39" i="15" s="1"/>
  <c r="O39" i="15" s="1"/>
  <c r="V93" i="15"/>
  <c r="W93" i="15" s="1"/>
  <c r="O93" i="15" s="1"/>
  <c r="V61" i="15"/>
  <c r="W61" i="15" s="1"/>
  <c r="O61" i="15" s="1"/>
  <c r="Q61" i="15" s="1"/>
  <c r="V34" i="15"/>
  <c r="W34" i="15" s="1"/>
  <c r="O34" i="15" s="1"/>
  <c r="Q34" i="15" s="1"/>
  <c r="V62" i="15"/>
  <c r="W62" i="15" s="1"/>
  <c r="O62" i="15" s="1"/>
  <c r="Q62" i="15" s="1"/>
  <c r="V41" i="15"/>
  <c r="W41" i="15" s="1"/>
  <c r="O41" i="15" s="1"/>
  <c r="Q41" i="15" s="1"/>
  <c r="V67" i="15"/>
  <c r="W67" i="15" s="1"/>
  <c r="O67" i="15" s="1"/>
  <c r="Q67" i="15" s="1"/>
  <c r="V16" i="15"/>
  <c r="W16" i="15" s="1"/>
  <c r="O16" i="15" s="1"/>
  <c r="V38" i="15"/>
  <c r="W38" i="15" s="1"/>
  <c r="O38" i="15" s="1"/>
  <c r="Q38" i="15" s="1"/>
  <c r="V45" i="15"/>
  <c r="W45" i="15" s="1"/>
  <c r="O45" i="15" s="1"/>
  <c r="Q45" i="15" s="1"/>
  <c r="V57" i="15"/>
  <c r="W57" i="15" s="1"/>
  <c r="O57" i="15" s="1"/>
  <c r="Q57" i="15" s="1"/>
  <c r="V76" i="15"/>
  <c r="W76" i="15" s="1"/>
  <c r="O76" i="15" s="1"/>
  <c r="V20" i="15"/>
  <c r="V59" i="15"/>
  <c r="W59" i="15" s="1"/>
  <c r="O59" i="15" s="1"/>
  <c r="V75" i="15"/>
  <c r="W75" i="15" s="1"/>
  <c r="O75" i="15" s="1"/>
  <c r="Q75" i="15" s="1"/>
  <c r="V17" i="15"/>
  <c r="W17" i="15" s="1"/>
  <c r="O17" i="15" s="1"/>
  <c r="Q17" i="15" s="1"/>
  <c r="V58" i="15"/>
  <c r="W58" i="15" s="1"/>
  <c r="O58" i="15" s="1"/>
  <c r="V24" i="15"/>
  <c r="W24" i="15" s="1"/>
  <c r="O24" i="15" s="1"/>
  <c r="V63" i="15"/>
  <c r="W63" i="15" s="1"/>
  <c r="O63" i="15" s="1"/>
  <c r="Q63" i="15" s="1"/>
  <c r="V74" i="15"/>
  <c r="W74" i="15" s="1"/>
  <c r="O74" i="15" s="1"/>
  <c r="Q74" i="15" s="1"/>
  <c r="V29" i="15"/>
  <c r="W29" i="15" s="1"/>
  <c r="O29" i="15" s="1"/>
  <c r="V32" i="15"/>
  <c r="W32" i="15" s="1"/>
  <c r="O32" i="15" s="1"/>
  <c r="Q32" i="15" s="1"/>
  <c r="V19" i="15"/>
  <c r="W19" i="15" s="1"/>
  <c r="O19" i="15" s="1"/>
  <c r="Q19" i="15" s="1"/>
  <c r="V49" i="15"/>
  <c r="W49" i="15" s="1"/>
  <c r="O49" i="15" s="1"/>
  <c r="Q49" i="15" s="1"/>
  <c r="V70" i="15"/>
  <c r="W70" i="15" s="1"/>
  <c r="O70" i="15" s="1"/>
  <c r="V31" i="15"/>
  <c r="W31" i="15" s="1"/>
  <c r="O31" i="15" s="1"/>
  <c r="Q31" i="15" s="1"/>
  <c r="V48" i="15"/>
  <c r="W48" i="15" s="1"/>
  <c r="O48" i="15" s="1"/>
  <c r="Q48" i="15" s="1"/>
  <c r="V78" i="15"/>
  <c r="W78" i="15" s="1"/>
  <c r="O78" i="15" s="1"/>
  <c r="V15" i="15"/>
  <c r="W15" i="15" s="1"/>
  <c r="O15" i="15" s="1"/>
  <c r="Q15" i="15" s="1"/>
  <c r="V80" i="15"/>
  <c r="W80" i="15" s="1"/>
  <c r="O80" i="15" s="1"/>
  <c r="Q80" i="15" s="1"/>
  <c r="V22" i="15"/>
  <c r="W22" i="15" s="1"/>
  <c r="O22" i="15" s="1"/>
  <c r="V56" i="15"/>
  <c r="W56" i="15" s="1"/>
  <c r="O56" i="15" s="1"/>
  <c r="V69" i="15"/>
  <c r="W69" i="15" s="1"/>
  <c r="O69" i="15" s="1"/>
  <c r="V50" i="15"/>
  <c r="W50" i="15" s="1"/>
  <c r="O50" i="15" s="1"/>
  <c r="V97" i="15"/>
  <c r="W97" i="15" s="1"/>
  <c r="O97" i="15" s="1"/>
  <c r="V54" i="15"/>
  <c r="W54" i="15" s="1"/>
  <c r="O54" i="15" s="1"/>
  <c r="Q54" i="15" s="1"/>
  <c r="V21" i="15"/>
  <c r="W21" i="15" s="1"/>
  <c r="O21" i="15" s="1"/>
  <c r="Q21" i="15" s="1"/>
  <c r="V53" i="15"/>
  <c r="W53" i="15" s="1"/>
  <c r="O53" i="15" s="1"/>
  <c r="V73" i="15"/>
  <c r="W73" i="15" s="1"/>
  <c r="O73" i="15" s="1"/>
  <c r="Q73" i="15" s="1"/>
  <c r="V111" i="15"/>
  <c r="W111" i="15" s="1"/>
  <c r="O111" i="15" s="1"/>
  <c r="Q111" i="15" s="1"/>
  <c r="V14" i="15"/>
  <c r="W14" i="15" s="1"/>
  <c r="O14" i="15" s="1"/>
  <c r="Q14" i="15" s="1"/>
  <c r="V83" i="15"/>
  <c r="W83" i="15" s="1"/>
  <c r="O83" i="15" s="1"/>
  <c r="Q83" i="15" s="1"/>
  <c r="V18" i="15"/>
  <c r="W18" i="15" s="1"/>
  <c r="O18" i="15" s="1"/>
  <c r="Q18" i="15" s="1"/>
  <c r="V47" i="15"/>
  <c r="W47" i="15" s="1"/>
  <c r="O47" i="15" s="1"/>
  <c r="Q47" i="15" s="1"/>
  <c r="V28" i="15"/>
  <c r="W28" i="15" s="1"/>
  <c r="O28" i="15" s="1"/>
  <c r="Q28" i="15" s="1"/>
  <c r="V109" i="15"/>
  <c r="W109" i="15" s="1"/>
  <c r="O109" i="15" s="1"/>
  <c r="Q109" i="15" s="1"/>
  <c r="V81" i="15"/>
  <c r="W81" i="15" s="1"/>
  <c r="O81" i="15" s="1"/>
  <c r="V51" i="15"/>
  <c r="W51" i="15" s="1"/>
  <c r="O51" i="15" s="1"/>
  <c r="V79" i="15"/>
  <c r="W79" i="15" s="1"/>
  <c r="O79" i="15" s="1"/>
  <c r="Q79" i="15" s="1"/>
  <c r="V25" i="15"/>
  <c r="W25" i="15" s="1"/>
  <c r="O25" i="15" s="1"/>
  <c r="V92" i="15"/>
  <c r="W92" i="15" s="1"/>
  <c r="O92" i="15" s="1"/>
  <c r="V13" i="15"/>
  <c r="W13" i="15" s="1"/>
  <c r="O13" i="15" s="1"/>
  <c r="Q13" i="15" s="1"/>
  <c r="V106" i="15"/>
  <c r="W106" i="15" s="1"/>
  <c r="O106" i="15" s="1"/>
  <c r="V102" i="15"/>
  <c r="W102" i="15" s="1"/>
  <c r="O102" i="15" s="1"/>
  <c r="V94" i="15"/>
  <c r="W94" i="15" s="1"/>
  <c r="O94" i="15" s="1"/>
  <c r="V90" i="15"/>
  <c r="W90" i="15" s="1"/>
  <c r="O90" i="15" s="1"/>
  <c r="V95" i="15"/>
  <c r="W95" i="15" s="1"/>
  <c r="O95" i="15" s="1"/>
  <c r="V86" i="15"/>
  <c r="W86" i="15" s="1"/>
  <c r="O86" i="15" s="1"/>
  <c r="V99" i="15"/>
  <c r="W99" i="15" s="1"/>
  <c r="O99" i="15" s="1"/>
  <c r="V89" i="15"/>
  <c r="W89" i="15" s="1"/>
  <c r="O89" i="15" s="1"/>
  <c r="V101" i="15"/>
  <c r="W101" i="15" s="1"/>
  <c r="O101" i="15" s="1"/>
  <c r="V107" i="15"/>
  <c r="W107" i="15" s="1"/>
  <c r="O107" i="15" s="1"/>
  <c r="V91" i="15"/>
  <c r="W91" i="15" s="1"/>
  <c r="O91" i="15" s="1"/>
  <c r="V98" i="15"/>
  <c r="W98" i="15" s="1"/>
  <c r="O98" i="15" s="1"/>
  <c r="V104" i="15"/>
  <c r="W104" i="15" s="1"/>
  <c r="O104" i="15" s="1"/>
  <c r="V100" i="15"/>
  <c r="W100" i="15" s="1"/>
  <c r="O100" i="15" s="1"/>
  <c r="V85" i="15"/>
  <c r="W85" i="15" s="1"/>
  <c r="O85" i="15" s="1"/>
  <c r="V108" i="15"/>
  <c r="W108" i="15" s="1"/>
  <c r="O108" i="15" s="1"/>
  <c r="V112" i="15"/>
  <c r="W112" i="15" s="1"/>
  <c r="O112" i="15" s="1"/>
  <c r="V88" i="15"/>
  <c r="W88" i="15" s="1"/>
  <c r="O88" i="15" s="1"/>
  <c r="V82" i="15"/>
  <c r="W82" i="15" s="1"/>
  <c r="O82" i="15" s="1"/>
  <c r="P59" i="15" l="1"/>
  <c r="R59" i="15" s="1"/>
  <c r="Q59" i="15"/>
  <c r="S59" i="15" s="1"/>
  <c r="P96" i="15"/>
  <c r="R96" i="15" s="1"/>
  <c r="Q96" i="15"/>
  <c r="AC96" i="15" s="1"/>
  <c r="P85" i="15"/>
  <c r="R85" i="15" s="1"/>
  <c r="Q85" i="15"/>
  <c r="AC85" i="15" s="1"/>
  <c r="P70" i="15"/>
  <c r="R70" i="15" s="1"/>
  <c r="Q70" i="15"/>
  <c r="S70" i="15" s="1"/>
  <c r="P86" i="15"/>
  <c r="R86" i="15" s="1"/>
  <c r="Q86" i="15"/>
  <c r="AC86" i="15" s="1"/>
  <c r="Q22" i="15"/>
  <c r="AC22" i="15" s="1"/>
  <c r="P24" i="15"/>
  <c r="R24" i="15" s="1"/>
  <c r="Q24" i="15"/>
  <c r="S24" i="15" s="1"/>
  <c r="P43" i="15"/>
  <c r="R43" i="15" s="1"/>
  <c r="Q43" i="15"/>
  <c r="S43" i="15" s="1"/>
  <c r="P81" i="15"/>
  <c r="R81" i="15" s="1"/>
  <c r="Q81" i="15"/>
  <c r="S81" i="15" s="1"/>
  <c r="P106" i="15"/>
  <c r="R106" i="15" s="1"/>
  <c r="Q106" i="15"/>
  <c r="AC106" i="15" s="1"/>
  <c r="P108" i="15"/>
  <c r="R108" i="15" s="1"/>
  <c r="Q108" i="15"/>
  <c r="AC108" i="15" s="1"/>
  <c r="P99" i="15"/>
  <c r="R99" i="15" s="1"/>
  <c r="Q99" i="15"/>
  <c r="AC99" i="15" s="1"/>
  <c r="P76" i="15"/>
  <c r="R76" i="15" s="1"/>
  <c r="Q76" i="15"/>
  <c r="S76" i="15" s="1"/>
  <c r="P100" i="15"/>
  <c r="R100" i="15" s="1"/>
  <c r="Q100" i="15"/>
  <c r="AC100" i="15" s="1"/>
  <c r="P25" i="15"/>
  <c r="R25" i="15" s="1"/>
  <c r="Q25" i="15"/>
  <c r="S25" i="15" s="1"/>
  <c r="P104" i="15"/>
  <c r="R104" i="15" s="1"/>
  <c r="Q104" i="15"/>
  <c r="P95" i="15"/>
  <c r="R95" i="15" s="1"/>
  <c r="Q95" i="15"/>
  <c r="S95" i="15" s="1"/>
  <c r="P58" i="15"/>
  <c r="R58" i="15" s="1"/>
  <c r="Q58" i="15"/>
  <c r="S58" i="15" s="1"/>
  <c r="P55" i="15"/>
  <c r="R55" i="15" s="1"/>
  <c r="Q55" i="15"/>
  <c r="S55" i="15" s="1"/>
  <c r="P107" i="15"/>
  <c r="R107" i="15" s="1"/>
  <c r="Q107" i="15"/>
  <c r="AC107" i="15" s="1"/>
  <c r="P29" i="15"/>
  <c r="R29" i="15" s="1"/>
  <c r="Q29" i="15"/>
  <c r="S29" i="15" s="1"/>
  <c r="P101" i="15"/>
  <c r="R101" i="15" s="1"/>
  <c r="Q101" i="15"/>
  <c r="AC101" i="15" s="1"/>
  <c r="P69" i="15"/>
  <c r="R69" i="15" s="1"/>
  <c r="Q69" i="15"/>
  <c r="S69" i="15" s="1"/>
  <c r="P89" i="15"/>
  <c r="R89" i="15" s="1"/>
  <c r="Q89" i="15"/>
  <c r="AC89" i="15" s="1"/>
  <c r="P68" i="15"/>
  <c r="R68" i="15" s="1"/>
  <c r="Q68" i="15"/>
  <c r="S68" i="15" s="1"/>
  <c r="P53" i="15"/>
  <c r="R53" i="15" s="1"/>
  <c r="Q53" i="15"/>
  <c r="S53" i="15" s="1"/>
  <c r="P98" i="15"/>
  <c r="R98" i="15" s="1"/>
  <c r="Q98" i="15"/>
  <c r="AC98" i="15" s="1"/>
  <c r="P90" i="15"/>
  <c r="R90" i="15" s="1"/>
  <c r="Q90" i="15"/>
  <c r="AC90" i="15" s="1"/>
  <c r="P97" i="15"/>
  <c r="R97" i="15" s="1"/>
  <c r="Q97" i="15"/>
  <c r="AC97" i="15" s="1"/>
  <c r="P93" i="15"/>
  <c r="R93" i="15" s="1"/>
  <c r="Q93" i="15"/>
  <c r="AC93" i="15" s="1"/>
  <c r="P30" i="15"/>
  <c r="R30" i="15" s="1"/>
  <c r="Q30" i="15"/>
  <c r="S30" i="15" s="1"/>
  <c r="P92" i="15"/>
  <c r="R92" i="15" s="1"/>
  <c r="Q92" i="15"/>
  <c r="S92" i="15" s="1"/>
  <c r="P88" i="15"/>
  <c r="R88" i="15" s="1"/>
  <c r="Q88" i="15"/>
  <c r="AC88" i="15" s="1"/>
  <c r="P50" i="15"/>
  <c r="R50" i="15" s="1"/>
  <c r="Q50" i="15"/>
  <c r="S50" i="15" s="1"/>
  <c r="P112" i="15"/>
  <c r="R112" i="15" s="1"/>
  <c r="Q112" i="15"/>
  <c r="AC112" i="15" s="1"/>
  <c r="P87" i="15"/>
  <c r="R87" i="15" s="1"/>
  <c r="Q87" i="15"/>
  <c r="P56" i="15"/>
  <c r="R56" i="15" s="1"/>
  <c r="Q56" i="15"/>
  <c r="S56" i="15" s="1"/>
  <c r="P82" i="15"/>
  <c r="R82" i="15" s="1"/>
  <c r="Q82" i="15"/>
  <c r="AC82" i="15" s="1"/>
  <c r="P91" i="15"/>
  <c r="R91" i="15" s="1"/>
  <c r="Q91" i="15"/>
  <c r="AC91" i="15" s="1"/>
  <c r="P94" i="15"/>
  <c r="R94" i="15" s="1"/>
  <c r="Q94" i="15"/>
  <c r="AC94" i="15" s="1"/>
  <c r="P51" i="15"/>
  <c r="R51" i="15" s="1"/>
  <c r="Q51" i="15"/>
  <c r="S51" i="15" s="1"/>
  <c r="P78" i="15"/>
  <c r="R78" i="15" s="1"/>
  <c r="Q78" i="15"/>
  <c r="S78" i="15" s="1"/>
  <c r="P16" i="15"/>
  <c r="R16" i="15" s="1"/>
  <c r="Q16" i="15"/>
  <c r="S16" i="15" s="1"/>
  <c r="P39" i="15"/>
  <c r="R39" i="15" s="1"/>
  <c r="Q39" i="15"/>
  <c r="S39" i="15" s="1"/>
  <c r="P44" i="15"/>
  <c r="R44" i="15" s="1"/>
  <c r="Q44" i="15"/>
  <c r="AC44" i="15" s="1"/>
  <c r="P27" i="15"/>
  <c r="R27" i="15" s="1"/>
  <c r="Q27" i="15"/>
  <c r="AC27" i="15" s="1"/>
  <c r="P102" i="15"/>
  <c r="R102" i="15" s="1"/>
  <c r="Q102" i="15"/>
  <c r="AC102" i="15" s="1"/>
  <c r="S77" i="15"/>
  <c r="P77" i="15"/>
  <c r="S103" i="15"/>
  <c r="P103" i="15"/>
  <c r="S64" i="15"/>
  <c r="P64" i="15"/>
  <c r="P83" i="15"/>
  <c r="P61" i="15"/>
  <c r="P66" i="15"/>
  <c r="S71" i="15"/>
  <c r="P71" i="15"/>
  <c r="P67" i="15"/>
  <c r="S79" i="15"/>
  <c r="P79" i="15"/>
  <c r="S74" i="15"/>
  <c r="P74" i="15"/>
  <c r="P75" i="15"/>
  <c r="S110" i="15"/>
  <c r="P110" i="15"/>
  <c r="S65" i="15"/>
  <c r="P65" i="15"/>
  <c r="P84" i="15"/>
  <c r="S111" i="15"/>
  <c r="P111" i="15"/>
  <c r="P73" i="15"/>
  <c r="P80" i="15"/>
  <c r="P62" i="15"/>
  <c r="P72" i="15"/>
  <c r="S60" i="15"/>
  <c r="P60" i="15"/>
  <c r="S109" i="15"/>
  <c r="P109" i="15"/>
  <c r="S63" i="15"/>
  <c r="P63" i="15"/>
  <c r="S105" i="15"/>
  <c r="P105" i="15"/>
  <c r="P54" i="15"/>
  <c r="P48" i="15"/>
  <c r="P57" i="15"/>
  <c r="S41" i="15"/>
  <c r="P41" i="15"/>
  <c r="S49" i="15"/>
  <c r="P49" i="15"/>
  <c r="P46" i="15"/>
  <c r="S52" i="15"/>
  <c r="P52" i="15"/>
  <c r="S47" i="15"/>
  <c r="P47" i="15"/>
  <c r="S45" i="15"/>
  <c r="P45" i="15"/>
  <c r="P42" i="15"/>
  <c r="S40" i="15"/>
  <c r="P40" i="15"/>
  <c r="P37" i="15"/>
  <c r="S38" i="15"/>
  <c r="P38" i="15"/>
  <c r="P26" i="15"/>
  <c r="S35" i="15"/>
  <c r="P35" i="15"/>
  <c r="S36" i="15"/>
  <c r="P36" i="15"/>
  <c r="P31" i="15"/>
  <c r="S32" i="15"/>
  <c r="P32" i="15"/>
  <c r="S28" i="15"/>
  <c r="P28" i="15"/>
  <c r="P34" i="15"/>
  <c r="S33" i="15"/>
  <c r="P33" i="15"/>
  <c r="S17" i="15"/>
  <c r="P17" i="15"/>
  <c r="P19" i="15"/>
  <c r="P23" i="15"/>
  <c r="P22" i="15"/>
  <c r="R22" i="15" s="1"/>
  <c r="P18" i="15"/>
  <c r="AC21" i="15"/>
  <c r="P21" i="15"/>
  <c r="R21" i="15" s="1"/>
  <c r="W20" i="15"/>
  <c r="O20" i="15" s="1"/>
  <c r="Q20" i="15" s="1"/>
  <c r="P14" i="15"/>
  <c r="S14" i="15"/>
  <c r="P15" i="15"/>
  <c r="P13" i="15"/>
  <c r="S19" i="15"/>
  <c r="S23" i="15"/>
  <c r="S18" i="15"/>
  <c r="S22" i="15" l="1"/>
  <c r="T22" i="15" s="1"/>
  <c r="T25" i="15"/>
  <c r="T51" i="15"/>
  <c r="T59" i="15"/>
  <c r="T55" i="15"/>
  <c r="T30" i="15"/>
  <c r="AC53" i="15"/>
  <c r="AJ53" i="15" s="1"/>
  <c r="CC165" i="8" s="1"/>
  <c r="AC69" i="15"/>
  <c r="AH69" i="15" s="1"/>
  <c r="BY219" i="8" s="1"/>
  <c r="T24" i="15"/>
  <c r="AC81" i="15"/>
  <c r="AD81" i="15" s="1"/>
  <c r="BQ250" i="8" s="1"/>
  <c r="T76" i="15"/>
  <c r="AC43" i="15"/>
  <c r="AE43" i="15" s="1"/>
  <c r="BS136" i="8" s="1"/>
  <c r="AC92" i="15"/>
  <c r="AC16" i="15"/>
  <c r="AI16" i="15" s="1"/>
  <c r="CA39" i="8" s="1"/>
  <c r="AC70" i="15"/>
  <c r="AJ70" i="15" s="1"/>
  <c r="CC220" i="8" s="1"/>
  <c r="AC68" i="15"/>
  <c r="AH68" i="15" s="1"/>
  <c r="BY218" i="8" s="1"/>
  <c r="T43" i="15"/>
  <c r="AC50" i="15"/>
  <c r="AG50" i="15" s="1"/>
  <c r="BW162" i="8" s="1"/>
  <c r="T56" i="15"/>
  <c r="T39" i="15"/>
  <c r="T58" i="15"/>
  <c r="AC55" i="15"/>
  <c r="AI55" i="15" s="1"/>
  <c r="CA167" i="8" s="1"/>
  <c r="T29" i="15"/>
  <c r="AC24" i="15"/>
  <c r="AD24" i="15" s="1"/>
  <c r="BQ79" i="8" s="1"/>
  <c r="T69" i="15"/>
  <c r="AC51" i="15"/>
  <c r="AJ51" i="15" s="1"/>
  <c r="CC163" i="8" s="1"/>
  <c r="T16" i="15"/>
  <c r="AC104" i="15"/>
  <c r="AJ104" i="15" s="1"/>
  <c r="CC311" i="8" s="1"/>
  <c r="AC95" i="15"/>
  <c r="AC30" i="15"/>
  <c r="AG30" i="15" s="1"/>
  <c r="BW104" i="8" s="1"/>
  <c r="AC39" i="15"/>
  <c r="AG39" i="15" s="1"/>
  <c r="BW132" i="8" s="1"/>
  <c r="AC25" i="15"/>
  <c r="AH25" i="15" s="1"/>
  <c r="BY80" i="8" s="1"/>
  <c r="AC29" i="15"/>
  <c r="AH29" i="15" s="1"/>
  <c r="BY103" i="8" s="1"/>
  <c r="AC56" i="15"/>
  <c r="AI56" i="15" s="1"/>
  <c r="CA168" i="8" s="1"/>
  <c r="AC58" i="15"/>
  <c r="AF58" i="15" s="1"/>
  <c r="BU189" i="8" s="1"/>
  <c r="AC59" i="15"/>
  <c r="AJ59" i="15" s="1"/>
  <c r="CC190" i="8" s="1"/>
  <c r="AC76" i="15"/>
  <c r="AG76" i="15" s="1"/>
  <c r="BW226" i="8" s="1"/>
  <c r="AC78" i="15"/>
  <c r="AD78" i="15" s="1"/>
  <c r="BQ247" i="8" s="1"/>
  <c r="AC87" i="15"/>
  <c r="AJ87" i="15" s="1"/>
  <c r="CC256" i="8" s="1"/>
  <c r="T81" i="15"/>
  <c r="R37" i="15"/>
  <c r="AC37" i="15"/>
  <c r="AG37" i="15" s="1"/>
  <c r="BW111" i="8" s="1"/>
  <c r="R105" i="15"/>
  <c r="T105" i="15" s="1"/>
  <c r="AC105" i="15"/>
  <c r="AI105" i="15" s="1"/>
  <c r="CA312" i="8" s="1"/>
  <c r="R75" i="15"/>
  <c r="AC75" i="15"/>
  <c r="AJ75" i="15" s="1"/>
  <c r="CC225" i="8" s="1"/>
  <c r="R35" i="15"/>
  <c r="T35" i="15" s="1"/>
  <c r="AC35" i="15"/>
  <c r="AJ35" i="15" s="1"/>
  <c r="CC109" i="8" s="1"/>
  <c r="R19" i="15"/>
  <c r="T19" i="15" s="1"/>
  <c r="AC19" i="15"/>
  <c r="AE19" i="15" s="1"/>
  <c r="BS74" i="8" s="1"/>
  <c r="R57" i="15"/>
  <c r="AC57" i="15"/>
  <c r="AJ57" i="15" s="1"/>
  <c r="CC169" i="8" s="1"/>
  <c r="R84" i="15"/>
  <c r="AC84" i="15"/>
  <c r="AJ84" i="15" s="1"/>
  <c r="CC253" i="8" s="1"/>
  <c r="R103" i="15"/>
  <c r="T103" i="15" s="1"/>
  <c r="AC103" i="15"/>
  <c r="T70" i="15"/>
  <c r="T50" i="15"/>
  <c r="R48" i="15"/>
  <c r="AC48" i="15"/>
  <c r="AF48" i="15" s="1"/>
  <c r="BU160" i="8" s="1"/>
  <c r="R65" i="15"/>
  <c r="T65" i="15" s="1"/>
  <c r="AC65" i="15"/>
  <c r="AJ65" i="15" s="1"/>
  <c r="CC196" i="8" s="1"/>
  <c r="R77" i="15"/>
  <c r="T77" i="15" s="1"/>
  <c r="AC77" i="15"/>
  <c r="AJ77" i="15" s="1"/>
  <c r="CC227" i="8" s="1"/>
  <c r="T53" i="15"/>
  <c r="R33" i="15"/>
  <c r="T33" i="15" s="1"/>
  <c r="AC33" i="15"/>
  <c r="AJ33" i="15" s="1"/>
  <c r="CC107" i="8" s="1"/>
  <c r="R31" i="15"/>
  <c r="AC31" i="15"/>
  <c r="AJ31" i="15" s="1"/>
  <c r="CC105" i="8" s="1"/>
  <c r="AJ27" i="15"/>
  <c r="CC82" i="8" s="1"/>
  <c r="R15" i="15"/>
  <c r="AC15" i="15"/>
  <c r="R47" i="15"/>
  <c r="T47" i="15" s="1"/>
  <c r="AC47" i="15"/>
  <c r="AJ47" i="15" s="1"/>
  <c r="CC140" i="8" s="1"/>
  <c r="R72" i="15"/>
  <c r="AC72" i="15"/>
  <c r="AJ72" i="15" s="1"/>
  <c r="CC222" i="8" s="1"/>
  <c r="R71" i="15"/>
  <c r="T71" i="15" s="1"/>
  <c r="AC71" i="15"/>
  <c r="AJ71" i="15" s="1"/>
  <c r="CC221" i="8" s="1"/>
  <c r="R28" i="15"/>
  <c r="T28" i="15" s="1"/>
  <c r="AC28" i="15"/>
  <c r="AJ28" i="15" s="1"/>
  <c r="CC102" i="8" s="1"/>
  <c r="R40" i="15"/>
  <c r="T40" i="15" s="1"/>
  <c r="AC40" i="15"/>
  <c r="AJ40" i="15" s="1"/>
  <c r="CC133" i="8" s="1"/>
  <c r="R63" i="15"/>
  <c r="T63" i="15" s="1"/>
  <c r="AC63" i="15"/>
  <c r="AJ63" i="15" s="1"/>
  <c r="CC194" i="8" s="1"/>
  <c r="R74" i="15"/>
  <c r="T74" i="15" s="1"/>
  <c r="AC74" i="15"/>
  <c r="AF74" i="15" s="1"/>
  <c r="BU224" i="8" s="1"/>
  <c r="R32" i="15"/>
  <c r="T32" i="15" s="1"/>
  <c r="AC32" i="15"/>
  <c r="AJ32" i="15" s="1"/>
  <c r="CC106" i="8" s="1"/>
  <c r="R46" i="15"/>
  <c r="AC46" i="15"/>
  <c r="AJ46" i="15" s="1"/>
  <c r="CC139" i="8" s="1"/>
  <c r="R80" i="15"/>
  <c r="AC80" i="15"/>
  <c r="AE80" i="15" s="1"/>
  <c r="BS249" i="8" s="1"/>
  <c r="R61" i="15"/>
  <c r="AC61" i="15"/>
  <c r="AJ61" i="15" s="1"/>
  <c r="CC192" i="8" s="1"/>
  <c r="R38" i="15"/>
  <c r="T38" i="15" s="1"/>
  <c r="AC38" i="15"/>
  <c r="AJ38" i="15" s="1"/>
  <c r="CC131" i="8" s="1"/>
  <c r="R45" i="15"/>
  <c r="T45" i="15" s="1"/>
  <c r="AC45" i="15"/>
  <c r="AJ45" i="15" s="1"/>
  <c r="CC138" i="8" s="1"/>
  <c r="R49" i="15"/>
  <c r="T49" i="15" s="1"/>
  <c r="AC49" i="15"/>
  <c r="AD49" i="15" s="1"/>
  <c r="BQ161" i="8" s="1"/>
  <c r="R54" i="15"/>
  <c r="AC54" i="15"/>
  <c r="AJ54" i="15" s="1"/>
  <c r="CC166" i="8" s="1"/>
  <c r="R60" i="15"/>
  <c r="T60" i="15" s="1"/>
  <c r="AC60" i="15"/>
  <c r="AJ60" i="15" s="1"/>
  <c r="CC191" i="8" s="1"/>
  <c r="R73" i="15"/>
  <c r="AC73" i="15"/>
  <c r="AE73" i="15" s="1"/>
  <c r="BS223" i="8" s="1"/>
  <c r="R110" i="15"/>
  <c r="T110" i="15" s="1"/>
  <c r="AC110" i="15"/>
  <c r="R67" i="15"/>
  <c r="AC67" i="15"/>
  <c r="AJ67" i="15" s="1"/>
  <c r="CC198" i="8" s="1"/>
  <c r="R83" i="15"/>
  <c r="AC83" i="15"/>
  <c r="AJ83" i="15" s="1"/>
  <c r="CC252" i="8" s="1"/>
  <c r="R41" i="15"/>
  <c r="T41" i="15" s="1"/>
  <c r="AC41" i="15"/>
  <c r="AJ41" i="15" s="1"/>
  <c r="CC134" i="8" s="1"/>
  <c r="R111" i="15"/>
  <c r="T111" i="15" s="1"/>
  <c r="AC111" i="15"/>
  <c r="R64" i="15"/>
  <c r="T64" i="15" s="1"/>
  <c r="AC64" i="15"/>
  <c r="AD64" i="15" s="1"/>
  <c r="BQ195" i="8" s="1"/>
  <c r="R23" i="15"/>
  <c r="T23" i="15" s="1"/>
  <c r="AC23" i="15"/>
  <c r="AJ23" i="15" s="1"/>
  <c r="CC78" i="8" s="1"/>
  <c r="R52" i="15"/>
  <c r="T52" i="15" s="1"/>
  <c r="AC52" i="15"/>
  <c r="AJ52" i="15" s="1"/>
  <c r="CC164" i="8" s="1"/>
  <c r="R62" i="15"/>
  <c r="AC62" i="15"/>
  <c r="AJ62" i="15" s="1"/>
  <c r="CC193" i="8" s="1"/>
  <c r="R66" i="15"/>
  <c r="AC66" i="15"/>
  <c r="AH66" i="15" s="1"/>
  <c r="BY197" i="8" s="1"/>
  <c r="R26" i="15"/>
  <c r="AC26" i="15"/>
  <c r="AJ26" i="15" s="1"/>
  <c r="CC81" i="8" s="1"/>
  <c r="T68" i="15"/>
  <c r="R42" i="15"/>
  <c r="AC42" i="15"/>
  <c r="AJ42" i="15" s="1"/>
  <c r="CC135" i="8" s="1"/>
  <c r="R109" i="15"/>
  <c r="T109" i="15" s="1"/>
  <c r="AC109" i="15"/>
  <c r="R79" i="15"/>
  <c r="T79" i="15" s="1"/>
  <c r="AC79" i="15"/>
  <c r="T78" i="15"/>
  <c r="R18" i="15"/>
  <c r="T18" i="15" s="1"/>
  <c r="AC18" i="15"/>
  <c r="AJ18" i="15" s="1"/>
  <c r="CC73" i="8" s="1"/>
  <c r="R34" i="15"/>
  <c r="AC34" i="15"/>
  <c r="AJ34" i="15" s="1"/>
  <c r="CC108" i="8" s="1"/>
  <c r="R36" i="15"/>
  <c r="T36" i="15" s="1"/>
  <c r="AC36" i="15"/>
  <c r="AJ36" i="15" s="1"/>
  <c r="CC110" i="8" s="1"/>
  <c r="R14" i="15"/>
  <c r="T14" i="15" s="1"/>
  <c r="AC14" i="15"/>
  <c r="AJ14" i="15" s="1"/>
  <c r="CC37" i="8" s="1"/>
  <c r="R17" i="15"/>
  <c r="T17" i="15" s="1"/>
  <c r="AC17" i="15"/>
  <c r="AH17" i="15" s="1"/>
  <c r="BY40" i="8" s="1"/>
  <c r="S54" i="15"/>
  <c r="S72" i="15"/>
  <c r="S61" i="15"/>
  <c r="S62" i="15"/>
  <c r="S84" i="15"/>
  <c r="S80" i="15"/>
  <c r="S75" i="15"/>
  <c r="S83" i="15"/>
  <c r="S67" i="15"/>
  <c r="S73" i="15"/>
  <c r="S66" i="15"/>
  <c r="S48" i="15"/>
  <c r="S42" i="15"/>
  <c r="S46" i="15"/>
  <c r="S57" i="15"/>
  <c r="S37" i="15"/>
  <c r="S27" i="15"/>
  <c r="T27" i="15" s="1"/>
  <c r="S26" i="15"/>
  <c r="S34" i="15"/>
  <c r="S31" i="15"/>
  <c r="AJ21" i="15"/>
  <c r="CC76" i="8" s="1"/>
  <c r="P20" i="15"/>
  <c r="AJ22" i="15"/>
  <c r="CC77" i="8" s="1"/>
  <c r="S20" i="15"/>
  <c r="S21" i="15"/>
  <c r="T21" i="15" s="1"/>
  <c r="S44" i="15"/>
  <c r="T44" i="15" s="1"/>
  <c r="AJ86" i="15"/>
  <c r="CC255" i="8" s="1"/>
  <c r="AJ106" i="15"/>
  <c r="CC313" i="8" s="1"/>
  <c r="AJ85" i="15"/>
  <c r="CC254" i="8" s="1"/>
  <c r="AJ82" i="15"/>
  <c r="CC251" i="8" s="1"/>
  <c r="AJ102" i="15"/>
  <c r="CC309" i="8" s="1"/>
  <c r="S15" i="15"/>
  <c r="S89" i="15"/>
  <c r="T89" i="15" s="1"/>
  <c r="S97" i="15"/>
  <c r="T97" i="15" s="1"/>
  <c r="AJ97" i="15"/>
  <c r="CC285" i="8" s="1"/>
  <c r="S99" i="15"/>
  <c r="T99" i="15" s="1"/>
  <c r="T92" i="15"/>
  <c r="T95" i="15"/>
  <c r="S102" i="15"/>
  <c r="T102" i="15" s="1"/>
  <c r="S106" i="15"/>
  <c r="T106" i="15" s="1"/>
  <c r="S94" i="15"/>
  <c r="T94" i="15" s="1"/>
  <c r="AC13" i="15"/>
  <c r="R13" i="15"/>
  <c r="AE27" i="15"/>
  <c r="BS82" i="8" s="1"/>
  <c r="AI27" i="15"/>
  <c r="CA82" i="8" s="1"/>
  <c r="AF27" i="15"/>
  <c r="BU82" i="8" s="1"/>
  <c r="AH27" i="15"/>
  <c r="BY82" i="8" s="1"/>
  <c r="AG27" i="15"/>
  <c r="BW82" i="8" s="1"/>
  <c r="AD27" i="15"/>
  <c r="BQ82" i="8" s="1"/>
  <c r="S96" i="15"/>
  <c r="T96" i="15" s="1"/>
  <c r="S90" i="15"/>
  <c r="T90" i="15" s="1"/>
  <c r="S93" i="15"/>
  <c r="T93" i="15" s="1"/>
  <c r="S86" i="15"/>
  <c r="T86" i="15" s="1"/>
  <c r="S87" i="15"/>
  <c r="T87" i="15" s="1"/>
  <c r="S107" i="15"/>
  <c r="T107" i="15" s="1"/>
  <c r="S101" i="15"/>
  <c r="T101" i="15" s="1"/>
  <c r="S91" i="15"/>
  <c r="T91" i="15" s="1"/>
  <c r="S88" i="15"/>
  <c r="T88" i="15" s="1"/>
  <c r="S108" i="15"/>
  <c r="T108" i="15" s="1"/>
  <c r="S82" i="15"/>
  <c r="T82" i="15" s="1"/>
  <c r="S104" i="15"/>
  <c r="T104" i="15" s="1"/>
  <c r="S112" i="15"/>
  <c r="T112" i="15" s="1"/>
  <c r="S100" i="15"/>
  <c r="T100" i="15" s="1"/>
  <c r="S85" i="15"/>
  <c r="T85" i="15" s="1"/>
  <c r="S98" i="15"/>
  <c r="T98" i="15" s="1"/>
  <c r="T42" i="15" l="1"/>
  <c r="T37" i="15"/>
  <c r="T73" i="15"/>
  <c r="T62" i="15"/>
  <c r="AI34" i="15"/>
  <c r="CA108" i="8" s="1"/>
  <c r="AI18" i="15"/>
  <c r="CA73" i="8" s="1"/>
  <c r="T34" i="15"/>
  <c r="T57" i="15"/>
  <c r="T84" i="15"/>
  <c r="T54" i="15"/>
  <c r="T67" i="15"/>
  <c r="T61" i="15"/>
  <c r="AF18" i="15"/>
  <c r="BU73" i="8" s="1"/>
  <c r="AD34" i="15"/>
  <c r="BQ108" i="8" s="1"/>
  <c r="T72" i="15"/>
  <c r="T48" i="15"/>
  <c r="T46" i="15"/>
  <c r="T75" i="15"/>
  <c r="AG34" i="15"/>
  <c r="BW108" i="8" s="1"/>
  <c r="AE34" i="15"/>
  <c r="BS108" i="8" s="1"/>
  <c r="AF34" i="15"/>
  <c r="BU108" i="8" s="1"/>
  <c r="AD18" i="15"/>
  <c r="BQ73" i="8" s="1"/>
  <c r="AG18" i="15"/>
  <c r="BW73" i="8" s="1"/>
  <c r="AH34" i="15"/>
  <c r="BY108" i="8" s="1"/>
  <c r="T26" i="15"/>
  <c r="T83" i="15"/>
  <c r="T31" i="15"/>
  <c r="T66" i="15"/>
  <c r="AE18" i="15"/>
  <c r="BS73" i="8" s="1"/>
  <c r="AH18" i="15"/>
  <c r="BY73" i="8" s="1"/>
  <c r="T15" i="15"/>
  <c r="T80" i="15"/>
  <c r="R20" i="15"/>
  <c r="T20" i="15" s="1"/>
  <c r="AC20" i="15"/>
  <c r="AJ20" i="15" s="1"/>
  <c r="CC75" i="8" s="1"/>
  <c r="AI54" i="15"/>
  <c r="CA166" i="8" s="1"/>
  <c r="AH54" i="15"/>
  <c r="BY166" i="8" s="1"/>
  <c r="AG54" i="15"/>
  <c r="BW166" i="8" s="1"/>
  <c r="AD54" i="15"/>
  <c r="BQ166" i="8" s="1"/>
  <c r="AF54" i="15"/>
  <c r="BU166" i="8" s="1"/>
  <c r="AE54" i="15"/>
  <c r="BS166" i="8" s="1"/>
  <c r="AE60" i="15"/>
  <c r="BS191" i="8" s="1"/>
  <c r="AH62" i="15"/>
  <c r="BY193" i="8" s="1"/>
  <c r="AI62" i="15"/>
  <c r="CA193" i="8" s="1"/>
  <c r="AI66" i="15"/>
  <c r="CA197" i="8" s="1"/>
  <c r="AD45" i="15"/>
  <c r="BQ138" i="8" s="1"/>
  <c r="AI26" i="15"/>
  <c r="CA81" i="8" s="1"/>
  <c r="AD66" i="15"/>
  <c r="BQ197" i="8" s="1"/>
  <c r="AG60" i="15"/>
  <c r="BW191" i="8" s="1"/>
  <c r="AH60" i="15"/>
  <c r="BY191" i="8" s="1"/>
  <c r="AD62" i="15"/>
  <c r="BQ193" i="8" s="1"/>
  <c r="AF60" i="15"/>
  <c r="BU191" i="8" s="1"/>
  <c r="AD60" i="15"/>
  <c r="BQ191" i="8" s="1"/>
  <c r="AE66" i="15"/>
  <c r="BS197" i="8" s="1"/>
  <c r="AF62" i="15"/>
  <c r="BU193" i="8" s="1"/>
  <c r="AF66" i="15"/>
  <c r="BU197" i="8" s="1"/>
  <c r="AE62" i="15"/>
  <c r="BS193" i="8" s="1"/>
  <c r="AI60" i="15"/>
  <c r="CA191" i="8" s="1"/>
  <c r="AG66" i="15"/>
  <c r="BW197" i="8" s="1"/>
  <c r="AJ66" i="15"/>
  <c r="CC197" i="8" s="1"/>
  <c r="AG62" i="15"/>
  <c r="BW193" i="8" s="1"/>
  <c r="AH45" i="15"/>
  <c r="BY138" i="8" s="1"/>
  <c r="AE45" i="15"/>
  <c r="BS138" i="8" s="1"/>
  <c r="AG45" i="15"/>
  <c r="BW138" i="8" s="1"/>
  <c r="AF45" i="15"/>
  <c r="BU138" i="8" s="1"/>
  <c r="AI45" i="15"/>
  <c r="CA138" i="8" s="1"/>
  <c r="AG84" i="15"/>
  <c r="BW253" i="8" s="1"/>
  <c r="AF26" i="15"/>
  <c r="BU81" i="8" s="1"/>
  <c r="AG26" i="15"/>
  <c r="BW81" i="8" s="1"/>
  <c r="AD26" i="15"/>
  <c r="BQ81" i="8" s="1"/>
  <c r="AD84" i="15"/>
  <c r="BQ253" i="8" s="1"/>
  <c r="AE84" i="15"/>
  <c r="BS253" i="8" s="1"/>
  <c r="AG75" i="15"/>
  <c r="BW225" i="8" s="1"/>
  <c r="AH61" i="15"/>
  <c r="BY192" i="8" s="1"/>
  <c r="AH83" i="15"/>
  <c r="BY252" i="8" s="1"/>
  <c r="AH37" i="15"/>
  <c r="BY111" i="8" s="1"/>
  <c r="AI73" i="15"/>
  <c r="CA223" i="8" s="1"/>
  <c r="AH26" i="15"/>
  <c r="BY81" i="8" s="1"/>
  <c r="AF84" i="15"/>
  <c r="BU253" i="8" s="1"/>
  <c r="AI84" i="15"/>
  <c r="CA253" i="8" s="1"/>
  <c r="AE26" i="15"/>
  <c r="BS81" i="8" s="1"/>
  <c r="AH84" i="15"/>
  <c r="BY253" i="8" s="1"/>
  <c r="AD75" i="15"/>
  <c r="BQ225" i="8" s="1"/>
  <c r="AE75" i="15"/>
  <c r="BS225" i="8" s="1"/>
  <c r="AJ74" i="15"/>
  <c r="CC224" i="8" s="1"/>
  <c r="AI75" i="15"/>
  <c r="CA225" i="8" s="1"/>
  <c r="AH74" i="15"/>
  <c r="BY224" i="8" s="1"/>
  <c r="AF73" i="15"/>
  <c r="BU223" i="8" s="1"/>
  <c r="AE61" i="15"/>
  <c r="BS192" i="8" s="1"/>
  <c r="AF83" i="15"/>
  <c r="BU252" i="8" s="1"/>
  <c r="AF75" i="15"/>
  <c r="BU225" i="8" s="1"/>
  <c r="AH75" i="15"/>
  <c r="BY225" i="8" s="1"/>
  <c r="AI61" i="15"/>
  <c r="CA192" i="8" s="1"/>
  <c r="AE48" i="15"/>
  <c r="BS160" i="8" s="1"/>
  <c r="AG72" i="15"/>
  <c r="BW222" i="8" s="1"/>
  <c r="AF61" i="15"/>
  <c r="BU192" i="8" s="1"/>
  <c r="AE83" i="15"/>
  <c r="BS252" i="8" s="1"/>
  <c r="AJ80" i="15"/>
  <c r="CC249" i="8" s="1"/>
  <c r="AD31" i="15"/>
  <c r="BQ105" i="8" s="1"/>
  <c r="AE77" i="15"/>
  <c r="BS227" i="8" s="1"/>
  <c r="AG80" i="15"/>
  <c r="BW249" i="8" s="1"/>
  <c r="AG83" i="15"/>
  <c r="BW252" i="8" s="1"/>
  <c r="AH65" i="15"/>
  <c r="BY196" i="8" s="1"/>
  <c r="AI80" i="15"/>
  <c r="CA249" i="8" s="1"/>
  <c r="AI83" i="15"/>
  <c r="CA252" i="8" s="1"/>
  <c r="AG48" i="15"/>
  <c r="BW160" i="8" s="1"/>
  <c r="AF37" i="15"/>
  <c r="BU111" i="8" s="1"/>
  <c r="AD83" i="15"/>
  <c r="BQ252" i="8" s="1"/>
  <c r="AG31" i="15"/>
  <c r="BW105" i="8" s="1"/>
  <c r="AG67" i="15"/>
  <c r="BW198" i="8" s="1"/>
  <c r="AH80" i="15"/>
  <c r="BY249" i="8" s="1"/>
  <c r="AI57" i="15"/>
  <c r="CA169" i="8" s="1"/>
  <c r="AH72" i="15"/>
  <c r="BY222" i="8" s="1"/>
  <c r="AH46" i="15"/>
  <c r="BY139" i="8" s="1"/>
  <c r="AD65" i="15"/>
  <c r="BQ196" i="8" s="1"/>
  <c r="AD80" i="15"/>
  <c r="BQ249" i="8" s="1"/>
  <c r="AI37" i="15"/>
  <c r="CA111" i="8" s="1"/>
  <c r="AJ37" i="15"/>
  <c r="CC111" i="8" s="1"/>
  <c r="AH42" i="15"/>
  <c r="BY135" i="8" s="1"/>
  <c r="AD67" i="15"/>
  <c r="BQ198" i="8" s="1"/>
  <c r="AF65" i="15"/>
  <c r="BU196" i="8" s="1"/>
  <c r="AH31" i="15"/>
  <c r="BY105" i="8" s="1"/>
  <c r="AG42" i="15"/>
  <c r="BW135" i="8" s="1"/>
  <c r="AE67" i="15"/>
  <c r="BS198" i="8" s="1"/>
  <c r="AF80" i="15"/>
  <c r="BU249" i="8" s="1"/>
  <c r="AD37" i="15"/>
  <c r="BQ111" i="8" s="1"/>
  <c r="AI65" i="15"/>
  <c r="CA196" i="8" s="1"/>
  <c r="AE46" i="15"/>
  <c r="BS139" i="8" s="1"/>
  <c r="AH67" i="15"/>
  <c r="BY198" i="8" s="1"/>
  <c r="AE37" i="15"/>
  <c r="BS111" i="8" s="1"/>
  <c r="AG73" i="15"/>
  <c r="BW223" i="8" s="1"/>
  <c r="AD57" i="15"/>
  <c r="BQ169" i="8" s="1"/>
  <c r="AF67" i="15"/>
  <c r="BU198" i="8" s="1"/>
  <c r="AD72" i="15"/>
  <c r="BQ222" i="8" s="1"/>
  <c r="AI67" i="15"/>
  <c r="CA198" i="8" s="1"/>
  <c r="AH73" i="15"/>
  <c r="BY223" i="8" s="1"/>
  <c r="AG57" i="15"/>
  <c r="BW169" i="8" s="1"/>
  <c r="AI72" i="15"/>
  <c r="CA222" i="8" s="1"/>
  <c r="AF46" i="15"/>
  <c r="BU139" i="8" s="1"/>
  <c r="AE42" i="15"/>
  <c r="BS135" i="8" s="1"/>
  <c r="AI48" i="15"/>
  <c r="CA160" i="8" s="1"/>
  <c r="AG61" i="15"/>
  <c r="BW192" i="8" s="1"/>
  <c r="AJ73" i="15"/>
  <c r="CC223" i="8" s="1"/>
  <c r="AD73" i="15"/>
  <c r="BQ223" i="8" s="1"/>
  <c r="AD48" i="15"/>
  <c r="BQ160" i="8" s="1"/>
  <c r="AE72" i="15"/>
  <c r="BS222" i="8" s="1"/>
  <c r="AE31" i="15"/>
  <c r="BS105" i="8" s="1"/>
  <c r="AI46" i="15"/>
  <c r="CA139" i="8" s="1"/>
  <c r="AF42" i="15"/>
  <c r="BU135" i="8" s="1"/>
  <c r="AF57" i="15"/>
  <c r="BU169" i="8" s="1"/>
  <c r="AH48" i="15"/>
  <c r="BY160" i="8" s="1"/>
  <c r="AD61" i="15"/>
  <c r="BQ192" i="8" s="1"/>
  <c r="AH57" i="15"/>
  <c r="BY169" i="8" s="1"/>
  <c r="AF72" i="15"/>
  <c r="BU222" i="8" s="1"/>
  <c r="AG65" i="15"/>
  <c r="BW196" i="8" s="1"/>
  <c r="AF31" i="15"/>
  <c r="BU105" i="8" s="1"/>
  <c r="AG46" i="15"/>
  <c r="BW139" i="8" s="1"/>
  <c r="AI77" i="15"/>
  <c r="CA227" i="8" s="1"/>
  <c r="AH77" i="15"/>
  <c r="BY227" i="8" s="1"/>
  <c r="AD42" i="15"/>
  <c r="BQ135" i="8" s="1"/>
  <c r="AE65" i="15"/>
  <c r="BS196" i="8" s="1"/>
  <c r="AI31" i="15"/>
  <c r="CA105" i="8" s="1"/>
  <c r="AD46" i="15"/>
  <c r="BQ139" i="8" s="1"/>
  <c r="AI42" i="15"/>
  <c r="CA135" i="8" s="1"/>
  <c r="AE57" i="15"/>
  <c r="BS169" i="8" s="1"/>
  <c r="AG71" i="15"/>
  <c r="BW221" i="8" s="1"/>
  <c r="AJ48" i="15"/>
  <c r="CC160" i="8" s="1"/>
  <c r="AG77" i="15"/>
  <c r="BW227" i="8" s="1"/>
  <c r="AF77" i="15"/>
  <c r="BU227" i="8" s="1"/>
  <c r="AD77" i="15"/>
  <c r="BQ227" i="8" s="1"/>
  <c r="AH71" i="15"/>
  <c r="BY221" i="8" s="1"/>
  <c r="AI71" i="15"/>
  <c r="CA221" i="8" s="1"/>
  <c r="AD71" i="15"/>
  <c r="BQ221" i="8" s="1"/>
  <c r="AE71" i="15"/>
  <c r="BS221" i="8" s="1"/>
  <c r="AF71" i="15"/>
  <c r="BU221" i="8" s="1"/>
  <c r="AI74" i="15"/>
  <c r="CA224" i="8" s="1"/>
  <c r="AG74" i="15"/>
  <c r="BW224" i="8" s="1"/>
  <c r="AH64" i="15"/>
  <c r="BY195" i="8" s="1"/>
  <c r="AI64" i="15"/>
  <c r="CA195" i="8" s="1"/>
  <c r="AG64" i="15"/>
  <c r="BW195" i="8" s="1"/>
  <c r="AI63" i="15"/>
  <c r="CA194" i="8" s="1"/>
  <c r="AD74" i="15"/>
  <c r="BQ224" i="8" s="1"/>
  <c r="AJ64" i="15"/>
  <c r="CC195" i="8" s="1"/>
  <c r="AE74" i="15"/>
  <c r="BS224" i="8" s="1"/>
  <c r="AF64" i="15"/>
  <c r="BU195" i="8" s="1"/>
  <c r="AE64" i="15"/>
  <c r="BS195" i="8" s="1"/>
  <c r="AH63" i="15"/>
  <c r="BY194" i="8" s="1"/>
  <c r="AG63" i="15"/>
  <c r="BW194" i="8" s="1"/>
  <c r="AE63" i="15"/>
  <c r="BS194" i="8" s="1"/>
  <c r="AD63" i="15"/>
  <c r="BQ194" i="8" s="1"/>
  <c r="AF63" i="15"/>
  <c r="BU194" i="8" s="1"/>
  <c r="AI41" i="15"/>
  <c r="CA134" i="8" s="1"/>
  <c r="AD41" i="15"/>
  <c r="BQ134" i="8" s="1"/>
  <c r="AE41" i="15"/>
  <c r="BS134" i="8" s="1"/>
  <c r="AG41" i="15"/>
  <c r="BW134" i="8" s="1"/>
  <c r="AH41" i="15"/>
  <c r="BY134" i="8" s="1"/>
  <c r="AF41" i="15"/>
  <c r="BU134" i="8" s="1"/>
  <c r="AI47" i="15"/>
  <c r="CA140" i="8" s="1"/>
  <c r="AE47" i="15"/>
  <c r="BS140" i="8" s="1"/>
  <c r="AG47" i="15"/>
  <c r="BW140" i="8" s="1"/>
  <c r="AF47" i="15"/>
  <c r="BU140" i="8" s="1"/>
  <c r="AH47" i="15"/>
  <c r="BY140" i="8" s="1"/>
  <c r="AD47" i="15"/>
  <c r="BQ140" i="8" s="1"/>
  <c r="AE49" i="15"/>
  <c r="BS161" i="8" s="1"/>
  <c r="AD40" i="15"/>
  <c r="BQ133" i="8" s="1"/>
  <c r="AH49" i="15"/>
  <c r="BY161" i="8" s="1"/>
  <c r="AI49" i="15"/>
  <c r="CA161" i="8" s="1"/>
  <c r="AE40" i="15"/>
  <c r="BS133" i="8" s="1"/>
  <c r="AG49" i="15"/>
  <c r="BW161" i="8" s="1"/>
  <c r="AF49" i="15"/>
  <c r="BU161" i="8" s="1"/>
  <c r="AJ49" i="15"/>
  <c r="CC161" i="8" s="1"/>
  <c r="AD52" i="15"/>
  <c r="BQ164" i="8" s="1"/>
  <c r="AH40" i="15"/>
  <c r="BY133" i="8" s="1"/>
  <c r="AF52" i="15"/>
  <c r="BU164" i="8" s="1"/>
  <c r="AI40" i="15"/>
  <c r="CA133" i="8" s="1"/>
  <c r="AI52" i="15"/>
  <c r="CA164" i="8" s="1"/>
  <c r="AF40" i="15"/>
  <c r="BU133" i="8" s="1"/>
  <c r="AG52" i="15"/>
  <c r="BW164" i="8" s="1"/>
  <c r="AG40" i="15"/>
  <c r="BW133" i="8" s="1"/>
  <c r="AH52" i="15"/>
  <c r="BY164" i="8" s="1"/>
  <c r="AE52" i="15"/>
  <c r="BS164" i="8" s="1"/>
  <c r="AF38" i="15"/>
  <c r="BU131" i="8" s="1"/>
  <c r="AI38" i="15"/>
  <c r="CA131" i="8" s="1"/>
  <c r="AD38" i="15"/>
  <c r="BQ131" i="8" s="1"/>
  <c r="AH38" i="15"/>
  <c r="BY131" i="8" s="1"/>
  <c r="AG38" i="15"/>
  <c r="BW131" i="8" s="1"/>
  <c r="AE38" i="15"/>
  <c r="BS131" i="8" s="1"/>
  <c r="AH32" i="15"/>
  <c r="BY106" i="8" s="1"/>
  <c r="AE32" i="15"/>
  <c r="BS106" i="8" s="1"/>
  <c r="AF32" i="15"/>
  <c r="BU106" i="8" s="1"/>
  <c r="AI32" i="15"/>
  <c r="CA106" i="8" s="1"/>
  <c r="AD32" i="15"/>
  <c r="BQ106" i="8" s="1"/>
  <c r="AE36" i="15"/>
  <c r="BS110" i="8" s="1"/>
  <c r="AD36" i="15"/>
  <c r="BQ110" i="8" s="1"/>
  <c r="AG36" i="15"/>
  <c r="BW110" i="8" s="1"/>
  <c r="AI36" i="15"/>
  <c r="CA110" i="8" s="1"/>
  <c r="AH36" i="15"/>
  <c r="BY110" i="8" s="1"/>
  <c r="AG32" i="15"/>
  <c r="BW106" i="8" s="1"/>
  <c r="AF36" i="15"/>
  <c r="BU110" i="8" s="1"/>
  <c r="AG28" i="15"/>
  <c r="BW102" i="8" s="1"/>
  <c r="AF35" i="15"/>
  <c r="BU109" i="8" s="1"/>
  <c r="AE35" i="15"/>
  <c r="BS109" i="8" s="1"/>
  <c r="AG35" i="15"/>
  <c r="BW109" i="8" s="1"/>
  <c r="AD35" i="15"/>
  <c r="BQ109" i="8" s="1"/>
  <c r="AI35" i="15"/>
  <c r="CA109" i="8" s="1"/>
  <c r="AH35" i="15"/>
  <c r="BY109" i="8" s="1"/>
  <c r="AF70" i="15"/>
  <c r="BU220" i="8" s="1"/>
  <c r="AE28" i="15"/>
  <c r="BS102" i="8" s="1"/>
  <c r="AD28" i="15"/>
  <c r="BQ102" i="8" s="1"/>
  <c r="AE70" i="15"/>
  <c r="BS220" i="8" s="1"/>
  <c r="AI70" i="15"/>
  <c r="CA220" i="8" s="1"/>
  <c r="AI28" i="15"/>
  <c r="CA102" i="8" s="1"/>
  <c r="AH28" i="15"/>
  <c r="BY102" i="8" s="1"/>
  <c r="AH70" i="15"/>
  <c r="BY220" i="8" s="1"/>
  <c r="AG70" i="15"/>
  <c r="BW220" i="8" s="1"/>
  <c r="AF28" i="15"/>
  <c r="BU102" i="8" s="1"/>
  <c r="AD70" i="15"/>
  <c r="BQ220" i="8" s="1"/>
  <c r="AH33" i="15"/>
  <c r="BY107" i="8" s="1"/>
  <c r="AE16" i="15"/>
  <c r="BS39" i="8" s="1"/>
  <c r="AF29" i="15"/>
  <c r="BU103" i="8" s="1"/>
  <c r="AG16" i="15"/>
  <c r="BW39" i="8" s="1"/>
  <c r="AF33" i="15"/>
  <c r="BU107" i="8" s="1"/>
  <c r="AI33" i="15"/>
  <c r="CA107" i="8" s="1"/>
  <c r="AD33" i="15"/>
  <c r="BQ107" i="8" s="1"/>
  <c r="AD21" i="15"/>
  <c r="BQ76" i="8" s="1"/>
  <c r="AI21" i="15"/>
  <c r="CA76" i="8" s="1"/>
  <c r="AE21" i="15"/>
  <c r="BS76" i="8" s="1"/>
  <c r="AH21" i="15"/>
  <c r="BY76" i="8" s="1"/>
  <c r="AG21" i="15"/>
  <c r="BW76" i="8" s="1"/>
  <c r="AF21" i="15"/>
  <c r="BU76" i="8" s="1"/>
  <c r="AG33" i="15"/>
  <c r="BW107" i="8" s="1"/>
  <c r="AE33" i="15"/>
  <c r="BS107" i="8" s="1"/>
  <c r="AD22" i="15"/>
  <c r="BQ77" i="8" s="1"/>
  <c r="AF22" i="15"/>
  <c r="BU77" i="8" s="1"/>
  <c r="AI22" i="15"/>
  <c r="CA77" i="8" s="1"/>
  <c r="AG29" i="15"/>
  <c r="BW103" i="8" s="1"/>
  <c r="AF16" i="15"/>
  <c r="BU39" i="8" s="1"/>
  <c r="AI29" i="15"/>
  <c r="CA103" i="8" s="1"/>
  <c r="AJ16" i="15"/>
  <c r="CC39" i="8" s="1"/>
  <c r="AH16" i="15"/>
  <c r="BY39" i="8" s="1"/>
  <c r="AH76" i="15"/>
  <c r="BY226" i="8" s="1"/>
  <c r="AD16" i="15"/>
  <c r="BQ39" i="8" s="1"/>
  <c r="AH23" i="15"/>
  <c r="BY78" i="8" s="1"/>
  <c r="AE22" i="15"/>
  <c r="BS77" i="8" s="1"/>
  <c r="AG24" i="15"/>
  <c r="BW79" i="8" s="1"/>
  <c r="AE68" i="15"/>
  <c r="BS218" i="8" s="1"/>
  <c r="AG22" i="15"/>
  <c r="BW77" i="8" s="1"/>
  <c r="AH22" i="15"/>
  <c r="BY77" i="8" s="1"/>
  <c r="AJ29" i="15"/>
  <c r="CC103" i="8" s="1"/>
  <c r="AD29" i="15"/>
  <c r="BQ103" i="8" s="1"/>
  <c r="AE29" i="15"/>
  <c r="BS103" i="8" s="1"/>
  <c r="AJ19" i="15"/>
  <c r="CC74" i="8" s="1"/>
  <c r="AD17" i="15"/>
  <c r="BQ40" i="8" s="1"/>
  <c r="AD19" i="15"/>
  <c r="BQ74" i="8" s="1"/>
  <c r="AI17" i="15"/>
  <c r="CA40" i="8" s="1"/>
  <c r="AE30" i="15"/>
  <c r="BS104" i="8" s="1"/>
  <c r="AD50" i="15"/>
  <c r="BQ162" i="8" s="1"/>
  <c r="AF76" i="15"/>
  <c r="BU226" i="8" s="1"/>
  <c r="AF30" i="15"/>
  <c r="BU104" i="8" s="1"/>
  <c r="AJ17" i="15"/>
  <c r="CC40" i="8" s="1"/>
  <c r="AG17" i="15"/>
  <c r="BW40" i="8" s="1"/>
  <c r="AF50" i="15"/>
  <c r="BU162" i="8" s="1"/>
  <c r="AJ50" i="15"/>
  <c r="CC162" i="8" s="1"/>
  <c r="AI19" i="15"/>
  <c r="CA74" i="8" s="1"/>
  <c r="AE17" i="15"/>
  <c r="BS40" i="8" s="1"/>
  <c r="AI50" i="15"/>
  <c r="CA162" i="8" s="1"/>
  <c r="AJ58" i="15"/>
  <c r="CC189" i="8" s="1"/>
  <c r="AF19" i="15"/>
  <c r="BU74" i="8" s="1"/>
  <c r="AF17" i="15"/>
  <c r="BU40" i="8" s="1"/>
  <c r="AH19" i="15"/>
  <c r="BY74" i="8" s="1"/>
  <c r="AG19" i="15"/>
  <c r="BW74" i="8" s="1"/>
  <c r="AG23" i="15"/>
  <c r="BW78" i="8" s="1"/>
  <c r="AF23" i="15"/>
  <c r="BU78" i="8" s="1"/>
  <c r="AE50" i="15"/>
  <c r="BS162" i="8" s="1"/>
  <c r="AD23" i="15"/>
  <c r="BQ78" i="8" s="1"/>
  <c r="AD30" i="15"/>
  <c r="BQ104" i="8" s="1"/>
  <c r="AI23" i="15"/>
  <c r="CA78" i="8" s="1"/>
  <c r="AH50" i="15"/>
  <c r="BY162" i="8" s="1"/>
  <c r="AE23" i="15"/>
  <c r="BS78" i="8" s="1"/>
  <c r="AJ43" i="15"/>
  <c r="CC136" i="8" s="1"/>
  <c r="AD53" i="15"/>
  <c r="BQ165" i="8" s="1"/>
  <c r="AF68" i="15"/>
  <c r="BU218" i="8" s="1"/>
  <c r="AH30" i="15"/>
  <c r="BY104" i="8" s="1"/>
  <c r="AF14" i="15"/>
  <c r="BU37" i="8" s="1"/>
  <c r="AI14" i="15"/>
  <c r="CA37" i="8" s="1"/>
  <c r="AI30" i="15"/>
  <c r="CA104" i="8" s="1"/>
  <c r="AD69" i="15"/>
  <c r="BQ219" i="8" s="1"/>
  <c r="AJ30" i="15"/>
  <c r="CC104" i="8" s="1"/>
  <c r="AG43" i="15"/>
  <c r="BW136" i="8" s="1"/>
  <c r="AI43" i="15"/>
  <c r="CA136" i="8" s="1"/>
  <c r="AH58" i="15"/>
  <c r="BY189" i="8" s="1"/>
  <c r="AD43" i="15"/>
  <c r="BQ136" i="8" s="1"/>
  <c r="AF43" i="15"/>
  <c r="BU136" i="8" s="1"/>
  <c r="AE58" i="15"/>
  <c r="BS189" i="8" s="1"/>
  <c r="AH43" i="15"/>
  <c r="BY136" i="8" s="1"/>
  <c r="AI39" i="15"/>
  <c r="CA132" i="8" s="1"/>
  <c r="AE56" i="15"/>
  <c r="BS168" i="8" s="1"/>
  <c r="AF56" i="15"/>
  <c r="BU168" i="8" s="1"/>
  <c r="AJ76" i="15"/>
  <c r="CC226" i="8" s="1"/>
  <c r="AH39" i="15"/>
  <c r="BY132" i="8" s="1"/>
  <c r="AI81" i="15"/>
  <c r="CA250" i="8" s="1"/>
  <c r="AJ68" i="15"/>
  <c r="CC218" i="8" s="1"/>
  <c r="AI68" i="15"/>
  <c r="CA218" i="8" s="1"/>
  <c r="AF39" i="15"/>
  <c r="BU132" i="8" s="1"/>
  <c r="AE25" i="15"/>
  <c r="BS80" i="8" s="1"/>
  <c r="AG69" i="15"/>
  <c r="BW219" i="8" s="1"/>
  <c r="AJ69" i="15"/>
  <c r="CC219" i="8" s="1"/>
  <c r="AD58" i="15"/>
  <c r="BQ189" i="8" s="1"/>
  <c r="AI25" i="15"/>
  <c r="CA80" i="8" s="1"/>
  <c r="AD68" i="15"/>
  <c r="BQ218" i="8" s="1"/>
  <c r="AE39" i="15"/>
  <c r="BS132" i="8" s="1"/>
  <c r="AG58" i="15"/>
  <c r="BW189" i="8" s="1"/>
  <c r="AI58" i="15"/>
  <c r="CA189" i="8" s="1"/>
  <c r="AH78" i="15"/>
  <c r="BY247" i="8" s="1"/>
  <c r="AG56" i="15"/>
  <c r="BW168" i="8" s="1"/>
  <c r="AF81" i="15"/>
  <c r="BU250" i="8" s="1"/>
  <c r="AJ39" i="15"/>
  <c r="CC132" i="8" s="1"/>
  <c r="AG68" i="15"/>
  <c r="BW218" i="8" s="1"/>
  <c r="AG14" i="15"/>
  <c r="BW37" i="8" s="1"/>
  <c r="AH56" i="15"/>
  <c r="BY168" i="8" s="1"/>
  <c r="AI78" i="15"/>
  <c r="CA247" i="8" s="1"/>
  <c r="AF69" i="15"/>
  <c r="BU219" i="8" s="1"/>
  <c r="AD39" i="15"/>
  <c r="BQ132" i="8" s="1"/>
  <c r="AJ81" i="15"/>
  <c r="CC250" i="8" s="1"/>
  <c r="AD25" i="15"/>
  <c r="BQ80" i="8" s="1"/>
  <c r="AI24" i="15"/>
  <c r="CA79" i="8" s="1"/>
  <c r="AF78" i="15"/>
  <c r="BU247" i="8" s="1"/>
  <c r="AG81" i="15"/>
  <c r="BW250" i="8" s="1"/>
  <c r="AE24" i="15"/>
  <c r="BS79" i="8" s="1"/>
  <c r="AH24" i="15"/>
  <c r="BY79" i="8" s="1"/>
  <c r="AF24" i="15"/>
  <c r="BU79" i="8" s="1"/>
  <c r="AH81" i="15"/>
  <c r="BY250" i="8" s="1"/>
  <c r="AE81" i="15"/>
  <c r="BS250" i="8" s="1"/>
  <c r="AJ24" i="15"/>
  <c r="CC79" i="8" s="1"/>
  <c r="AF53" i="15"/>
  <c r="BU165" i="8" s="1"/>
  <c r="AF59" i="15"/>
  <c r="BU190" i="8" s="1"/>
  <c r="AE78" i="15"/>
  <c r="BS247" i="8" s="1"/>
  <c r="AH59" i="15"/>
  <c r="BY190" i="8" s="1"/>
  <c r="AG59" i="15"/>
  <c r="BW190" i="8" s="1"/>
  <c r="AI69" i="15"/>
  <c r="CA219" i="8" s="1"/>
  <c r="AJ78" i="15"/>
  <c r="CC247" i="8" s="1"/>
  <c r="AJ56" i="15"/>
  <c r="CC168" i="8" s="1"/>
  <c r="AE59" i="15"/>
  <c r="BS190" i="8" s="1"/>
  <c r="AG78" i="15"/>
  <c r="BW247" i="8" s="1"/>
  <c r="AH55" i="15"/>
  <c r="BY167" i="8" s="1"/>
  <c r="AG55" i="15"/>
  <c r="BW167" i="8" s="1"/>
  <c r="AG25" i="15"/>
  <c r="BW80" i="8" s="1"/>
  <c r="AE69" i="15"/>
  <c r="BS219" i="8" s="1"/>
  <c r="AJ55" i="15"/>
  <c r="CC167" i="8" s="1"/>
  <c r="AI59" i="15"/>
  <c r="CA190" i="8" s="1"/>
  <c r="AD59" i="15"/>
  <c r="BQ190" i="8" s="1"/>
  <c r="AG51" i="15"/>
  <c r="BW163" i="8" s="1"/>
  <c r="AD56" i="15"/>
  <c r="BQ168" i="8" s="1"/>
  <c r="AD51" i="15"/>
  <c r="BQ163" i="8" s="1"/>
  <c r="AE51" i="15"/>
  <c r="BS163" i="8" s="1"/>
  <c r="AI76" i="15"/>
  <c r="CA226" i="8" s="1"/>
  <c r="AD76" i="15"/>
  <c r="BQ226" i="8" s="1"/>
  <c r="AF55" i="15"/>
  <c r="BU167" i="8" s="1"/>
  <c r="AF51" i="15"/>
  <c r="BU163" i="8" s="1"/>
  <c r="AD14" i="15"/>
  <c r="BQ37" i="8" s="1"/>
  <c r="AH14" i="15"/>
  <c r="BY37" i="8" s="1"/>
  <c r="AE76" i="15"/>
  <c r="BS226" i="8" s="1"/>
  <c r="AE53" i="15"/>
  <c r="BS165" i="8" s="1"/>
  <c r="AE14" i="15"/>
  <c r="BS37" i="8" s="1"/>
  <c r="AI51" i="15"/>
  <c r="CA163" i="8" s="1"/>
  <c r="AD55" i="15"/>
  <c r="BQ167" i="8" s="1"/>
  <c r="AE55" i="15"/>
  <c r="BS167" i="8" s="1"/>
  <c r="AG53" i="15"/>
  <c r="BW165" i="8" s="1"/>
  <c r="AH51" i="15"/>
  <c r="BY163" i="8" s="1"/>
  <c r="AH53" i="15"/>
  <c r="BY165" i="8" s="1"/>
  <c r="AI53" i="15"/>
  <c r="CA165" i="8" s="1"/>
  <c r="AG44" i="15"/>
  <c r="BW137" i="8" s="1"/>
  <c r="AE44" i="15"/>
  <c r="BS137" i="8" s="1"/>
  <c r="AH44" i="15"/>
  <c r="BY137" i="8" s="1"/>
  <c r="AD44" i="15"/>
  <c r="BQ137" i="8" s="1"/>
  <c r="AI44" i="15"/>
  <c r="CA137" i="8" s="1"/>
  <c r="AF44" i="15"/>
  <c r="BU137" i="8" s="1"/>
  <c r="AJ44" i="15"/>
  <c r="CC137" i="8" s="1"/>
  <c r="AJ25" i="15"/>
  <c r="CC80" i="8" s="1"/>
  <c r="AF25" i="15"/>
  <c r="BU80" i="8" s="1"/>
  <c r="AJ13" i="15"/>
  <c r="CC36" i="8" s="1"/>
  <c r="AJ98" i="15"/>
  <c r="CC305" i="8" s="1"/>
  <c r="AE94" i="15"/>
  <c r="BS282" i="8" s="1"/>
  <c r="AJ94" i="15"/>
  <c r="CC282" i="8" s="1"/>
  <c r="AJ90" i="15"/>
  <c r="CC278" i="8" s="1"/>
  <c r="AJ100" i="15"/>
  <c r="CC307" i="8" s="1"/>
  <c r="AJ91" i="15"/>
  <c r="CC279" i="8" s="1"/>
  <c r="AJ96" i="15"/>
  <c r="CC284" i="8" s="1"/>
  <c r="AD15" i="15"/>
  <c r="BQ38" i="8" s="1"/>
  <c r="AJ15" i="15"/>
  <c r="CC38" i="8" s="1"/>
  <c r="AD105" i="15"/>
  <c r="BQ312" i="8" s="1"/>
  <c r="AJ105" i="15"/>
  <c r="CC312" i="8" s="1"/>
  <c r="AG95" i="15"/>
  <c r="BW283" i="8" s="1"/>
  <c r="AJ95" i="15"/>
  <c r="CC283" i="8" s="1"/>
  <c r="AJ89" i="15"/>
  <c r="CC277" i="8" s="1"/>
  <c r="AI110" i="15"/>
  <c r="CA336" i="8" s="1"/>
  <c r="AJ110" i="15"/>
  <c r="CC336" i="8" s="1"/>
  <c r="AJ103" i="15"/>
  <c r="CC310" i="8" s="1"/>
  <c r="AJ107" i="15"/>
  <c r="CC314" i="8" s="1"/>
  <c r="AJ92" i="15"/>
  <c r="CC280" i="8" s="1"/>
  <c r="AD103" i="15"/>
  <c r="BQ310" i="8" s="1"/>
  <c r="AJ93" i="15"/>
  <c r="CC281" i="8" s="1"/>
  <c r="AJ108" i="15"/>
  <c r="CC334" i="8" s="1"/>
  <c r="AJ112" i="15"/>
  <c r="CC338" i="8" s="1"/>
  <c r="AJ111" i="15"/>
  <c r="CC337" i="8" s="1"/>
  <c r="AJ101" i="15"/>
  <c r="CC308" i="8" s="1"/>
  <c r="AE99" i="15"/>
  <c r="BS306" i="8" s="1"/>
  <c r="AJ99" i="15"/>
  <c r="CC306" i="8" s="1"/>
  <c r="AD109" i="15"/>
  <c r="BQ335" i="8" s="1"/>
  <c r="AJ109" i="15"/>
  <c r="CC335" i="8" s="1"/>
  <c r="AJ88" i="15"/>
  <c r="CC276" i="8" s="1"/>
  <c r="AD79" i="15"/>
  <c r="BQ248" i="8" s="1"/>
  <c r="AJ79" i="15"/>
  <c r="CC248" i="8" s="1"/>
  <c r="AI92" i="15"/>
  <c r="CA280" i="8" s="1"/>
  <c r="AD92" i="15"/>
  <c r="BQ280" i="8" s="1"/>
  <c r="AD111" i="15"/>
  <c r="BQ337" i="8" s="1"/>
  <c r="AG111" i="15"/>
  <c r="BW337" i="8" s="1"/>
  <c r="AF79" i="15"/>
  <c r="BU248" i="8" s="1"/>
  <c r="AI79" i="15"/>
  <c r="CA248" i="8" s="1"/>
  <c r="AG79" i="15"/>
  <c r="BW248" i="8" s="1"/>
  <c r="AE79" i="15"/>
  <c r="BS248" i="8" s="1"/>
  <c r="AH79" i="15"/>
  <c r="BY248" i="8" s="1"/>
  <c r="AF103" i="15"/>
  <c r="BU310" i="8" s="1"/>
  <c r="AD110" i="15"/>
  <c r="BQ336" i="8" s="1"/>
  <c r="AH103" i="15"/>
  <c r="BY310" i="8" s="1"/>
  <c r="AH92" i="15"/>
  <c r="BY280" i="8" s="1"/>
  <c r="AF105" i="15"/>
  <c r="BU312" i="8" s="1"/>
  <c r="AE105" i="15"/>
  <c r="BS312" i="8" s="1"/>
  <c r="AF92" i="15"/>
  <c r="BU280" i="8" s="1"/>
  <c r="AE92" i="15"/>
  <c r="BS280" i="8" s="1"/>
  <c r="AG110" i="15"/>
  <c r="BW336" i="8" s="1"/>
  <c r="AG105" i="15"/>
  <c r="BW312" i="8" s="1"/>
  <c r="AH105" i="15"/>
  <c r="BY312" i="8" s="1"/>
  <c r="AG109" i="15"/>
  <c r="BW335" i="8" s="1"/>
  <c r="AG92" i="15"/>
  <c r="BW280" i="8" s="1"/>
  <c r="AF95" i="15"/>
  <c r="BU283" i="8" s="1"/>
  <c r="AE109" i="15"/>
  <c r="BS335" i="8" s="1"/>
  <c r="AI95" i="15"/>
  <c r="CA283" i="8" s="1"/>
  <c r="AE110" i="15"/>
  <c r="BS336" i="8" s="1"/>
  <c r="AF110" i="15"/>
  <c r="BU336" i="8" s="1"/>
  <c r="AH110" i="15"/>
  <c r="BY336" i="8" s="1"/>
  <c r="AH111" i="15"/>
  <c r="BY337" i="8" s="1"/>
  <c r="AF109" i="15"/>
  <c r="BU335" i="8" s="1"/>
  <c r="AH109" i="15"/>
  <c r="BY335" i="8" s="1"/>
  <c r="AE111" i="15"/>
  <c r="BS337" i="8" s="1"/>
  <c r="AG103" i="15"/>
  <c r="BW310" i="8" s="1"/>
  <c r="AI103" i="15"/>
  <c r="CA310" i="8" s="1"/>
  <c r="AF111" i="15"/>
  <c r="BU337" i="8" s="1"/>
  <c r="AE95" i="15"/>
  <c r="BS283" i="8" s="1"/>
  <c r="AI111" i="15"/>
  <c r="CA337" i="8" s="1"/>
  <c r="AI109" i="15"/>
  <c r="CA335" i="8" s="1"/>
  <c r="AE103" i="15"/>
  <c r="BS310" i="8" s="1"/>
  <c r="AD95" i="15"/>
  <c r="BQ283" i="8" s="1"/>
  <c r="AH95" i="15"/>
  <c r="BY283" i="8" s="1"/>
  <c r="AG94" i="15"/>
  <c r="BW282" i="8" s="1"/>
  <c r="AI94" i="15"/>
  <c r="CA282" i="8" s="1"/>
  <c r="AF94" i="15"/>
  <c r="BU282" i="8" s="1"/>
  <c r="AD94" i="15"/>
  <c r="BQ282" i="8" s="1"/>
  <c r="AH94" i="15"/>
  <c r="BY282" i="8" s="1"/>
  <c r="C7" i="15"/>
  <c r="V4" i="2" s="1"/>
  <c r="AG99" i="15"/>
  <c r="BW306" i="8" s="1"/>
  <c r="AE89" i="15"/>
  <c r="BS277" i="8" s="1"/>
  <c r="AH99" i="15"/>
  <c r="BY306" i="8" s="1"/>
  <c r="AF89" i="15"/>
  <c r="BU277" i="8" s="1"/>
  <c r="AG89" i="15"/>
  <c r="BW277" i="8" s="1"/>
  <c r="AI89" i="15"/>
  <c r="CA277" i="8" s="1"/>
  <c r="AD89" i="15"/>
  <c r="BQ277" i="8" s="1"/>
  <c r="AH89" i="15"/>
  <c r="BY277" i="8" s="1"/>
  <c r="AF99" i="15"/>
  <c r="BU306" i="8" s="1"/>
  <c r="AI102" i="15"/>
  <c r="CA309" i="8" s="1"/>
  <c r="AF102" i="15"/>
  <c r="BU309" i="8" s="1"/>
  <c r="AD102" i="15"/>
  <c r="BQ309" i="8" s="1"/>
  <c r="AG102" i="15"/>
  <c r="BW309" i="8" s="1"/>
  <c r="AE102" i="15"/>
  <c r="BS309" i="8" s="1"/>
  <c r="AH102" i="15"/>
  <c r="BY309" i="8" s="1"/>
  <c r="AD99" i="15"/>
  <c r="BQ306" i="8" s="1"/>
  <c r="AI99" i="15"/>
  <c r="CA306" i="8" s="1"/>
  <c r="AF106" i="15"/>
  <c r="BU313" i="8" s="1"/>
  <c r="AG106" i="15"/>
  <c r="BW313" i="8" s="1"/>
  <c r="AI106" i="15"/>
  <c r="CA313" i="8" s="1"/>
  <c r="AD106" i="15"/>
  <c r="BQ313" i="8" s="1"/>
  <c r="AH106" i="15"/>
  <c r="BY313" i="8" s="1"/>
  <c r="AE106" i="15"/>
  <c r="BS313" i="8" s="1"/>
  <c r="AH15" i="15"/>
  <c r="BY38" i="8" s="1"/>
  <c r="AI15" i="15"/>
  <c r="CA38" i="8" s="1"/>
  <c r="AE15" i="15"/>
  <c r="BS38" i="8" s="1"/>
  <c r="AG15" i="15"/>
  <c r="BW38" i="8" s="1"/>
  <c r="AF15" i="15"/>
  <c r="BU38" i="8" s="1"/>
  <c r="C6" i="15"/>
  <c r="S13" i="15"/>
  <c r="T13" i="15" s="1"/>
  <c r="AD97" i="15"/>
  <c r="BQ285" i="8" s="1"/>
  <c r="AH97" i="15"/>
  <c r="BY285" i="8" s="1"/>
  <c r="AI97" i="15"/>
  <c r="CA285" i="8" s="1"/>
  <c r="AG97" i="15"/>
  <c r="BW285" i="8" s="1"/>
  <c r="AF97" i="15"/>
  <c r="BU285" i="8" s="1"/>
  <c r="AE97" i="15"/>
  <c r="BS285" i="8" s="1"/>
  <c r="AI93" i="15"/>
  <c r="CA281" i="8" s="1"/>
  <c r="AD93" i="15"/>
  <c r="BQ281" i="8" s="1"/>
  <c r="AF93" i="15"/>
  <c r="BU281" i="8" s="1"/>
  <c r="AH93" i="15"/>
  <c r="BY281" i="8" s="1"/>
  <c r="AE93" i="15"/>
  <c r="BS281" i="8" s="1"/>
  <c r="AG93" i="15"/>
  <c r="BW281" i="8" s="1"/>
  <c r="AE90" i="15"/>
  <c r="BS278" i="8" s="1"/>
  <c r="AD90" i="15"/>
  <c r="BQ278" i="8" s="1"/>
  <c r="AI90" i="15"/>
  <c r="CA278" i="8" s="1"/>
  <c r="AF90" i="15"/>
  <c r="BU278" i="8" s="1"/>
  <c r="AH90" i="15"/>
  <c r="BY278" i="8" s="1"/>
  <c r="AG90" i="15"/>
  <c r="BW278" i="8" s="1"/>
  <c r="AI96" i="15"/>
  <c r="CA284" i="8" s="1"/>
  <c r="AH96" i="15"/>
  <c r="BY284" i="8" s="1"/>
  <c r="AD96" i="15"/>
  <c r="BQ284" i="8" s="1"/>
  <c r="AF96" i="15"/>
  <c r="BU284" i="8" s="1"/>
  <c r="AG96" i="15"/>
  <c r="BW284" i="8" s="1"/>
  <c r="AE96" i="15"/>
  <c r="BS284" i="8" s="1"/>
  <c r="AH87" i="15"/>
  <c r="BY256" i="8" s="1"/>
  <c r="AD87" i="15"/>
  <c r="BQ256" i="8" s="1"/>
  <c r="AF87" i="15"/>
  <c r="BU256" i="8" s="1"/>
  <c r="AE87" i="15"/>
  <c r="BS256" i="8" s="1"/>
  <c r="AI87" i="15"/>
  <c r="CA256" i="8" s="1"/>
  <c r="AG87" i="15"/>
  <c r="BW256" i="8" s="1"/>
  <c r="AI86" i="15"/>
  <c r="CA255" i="8" s="1"/>
  <c r="AG86" i="15"/>
  <c r="BW255" i="8" s="1"/>
  <c r="AH86" i="15"/>
  <c r="BY255" i="8" s="1"/>
  <c r="AD86" i="15"/>
  <c r="BQ255" i="8" s="1"/>
  <c r="AE86" i="15"/>
  <c r="BS255" i="8" s="1"/>
  <c r="AF86" i="15"/>
  <c r="BU255" i="8" s="1"/>
  <c r="AD107" i="15"/>
  <c r="BQ314" i="8" s="1"/>
  <c r="AH107" i="15"/>
  <c r="BY314" i="8" s="1"/>
  <c r="AF107" i="15"/>
  <c r="BU314" i="8" s="1"/>
  <c r="AE107" i="15"/>
  <c r="BS314" i="8" s="1"/>
  <c r="AI107" i="15"/>
  <c r="CA314" i="8" s="1"/>
  <c r="AG107" i="15"/>
  <c r="BW314" i="8" s="1"/>
  <c r="AI91" i="15"/>
  <c r="CA279" i="8" s="1"/>
  <c r="AD91" i="15"/>
  <c r="BQ279" i="8" s="1"/>
  <c r="AF91" i="15"/>
  <c r="BU279" i="8" s="1"/>
  <c r="AH91" i="15"/>
  <c r="BY279" i="8" s="1"/>
  <c r="AG91" i="15"/>
  <c r="BW279" i="8" s="1"/>
  <c r="AE91" i="15"/>
  <c r="BS279" i="8" s="1"/>
  <c r="AH101" i="15"/>
  <c r="BY308" i="8" s="1"/>
  <c r="AG101" i="15"/>
  <c r="BW308" i="8" s="1"/>
  <c r="AI101" i="15"/>
  <c r="CA308" i="8" s="1"/>
  <c r="AE101" i="15"/>
  <c r="BS308" i="8" s="1"/>
  <c r="AD101" i="15"/>
  <c r="BQ308" i="8" s="1"/>
  <c r="AF101" i="15"/>
  <c r="BU308" i="8" s="1"/>
  <c r="AE112" i="15"/>
  <c r="BS338" i="8" s="1"/>
  <c r="AI112" i="15"/>
  <c r="CA338" i="8" s="1"/>
  <c r="AG112" i="15"/>
  <c r="BW338" i="8" s="1"/>
  <c r="AH112" i="15"/>
  <c r="BY338" i="8" s="1"/>
  <c r="AF112" i="15"/>
  <c r="BU338" i="8" s="1"/>
  <c r="AD112" i="15"/>
  <c r="BQ338" i="8" s="1"/>
  <c r="AE100" i="15"/>
  <c r="BS307" i="8" s="1"/>
  <c r="AG100" i="15"/>
  <c r="BW307" i="8" s="1"/>
  <c r="AD100" i="15"/>
  <c r="BQ307" i="8" s="1"/>
  <c r="AH100" i="15"/>
  <c r="BY307" i="8" s="1"/>
  <c r="AF100" i="15"/>
  <c r="BU307" i="8" s="1"/>
  <c r="AI100" i="15"/>
  <c r="CA307" i="8" s="1"/>
  <c r="AI88" i="15"/>
  <c r="CA276" i="8" s="1"/>
  <c r="AF88" i="15"/>
  <c r="BU276" i="8" s="1"/>
  <c r="AH88" i="15"/>
  <c r="BY276" i="8" s="1"/>
  <c r="AG88" i="15"/>
  <c r="BW276" i="8" s="1"/>
  <c r="AE88" i="15"/>
  <c r="BS276" i="8" s="1"/>
  <c r="AD88" i="15"/>
  <c r="BQ276" i="8" s="1"/>
  <c r="AG104" i="15"/>
  <c r="BW311" i="8" s="1"/>
  <c r="AH104" i="15"/>
  <c r="BY311" i="8" s="1"/>
  <c r="AE104" i="15"/>
  <c r="BS311" i="8" s="1"/>
  <c r="AI104" i="15"/>
  <c r="CA311" i="8" s="1"/>
  <c r="AF104" i="15"/>
  <c r="BU311" i="8" s="1"/>
  <c r="AD104" i="15"/>
  <c r="BQ311" i="8" s="1"/>
  <c r="AF98" i="15"/>
  <c r="BU305" i="8" s="1"/>
  <c r="AG98" i="15"/>
  <c r="BW305" i="8" s="1"/>
  <c r="AI98" i="15"/>
  <c r="CA305" i="8" s="1"/>
  <c r="AE98" i="15"/>
  <c r="BS305" i="8" s="1"/>
  <c r="AD98" i="15"/>
  <c r="BQ305" i="8" s="1"/>
  <c r="AH98" i="15"/>
  <c r="BY305" i="8" s="1"/>
  <c r="AH82" i="15"/>
  <c r="BY251" i="8" s="1"/>
  <c r="AE82" i="15"/>
  <c r="BS251" i="8" s="1"/>
  <c r="AG82" i="15"/>
  <c r="BW251" i="8" s="1"/>
  <c r="AI82" i="15"/>
  <c r="CA251" i="8" s="1"/>
  <c r="AF82" i="15"/>
  <c r="BU251" i="8" s="1"/>
  <c r="AD82" i="15"/>
  <c r="BQ251" i="8" s="1"/>
  <c r="AE108" i="15"/>
  <c r="BS334" i="8" s="1"/>
  <c r="AI108" i="15"/>
  <c r="CA334" i="8" s="1"/>
  <c r="AF108" i="15"/>
  <c r="BU334" i="8" s="1"/>
  <c r="AD108" i="15"/>
  <c r="BQ334" i="8" s="1"/>
  <c r="AH108" i="15"/>
  <c r="BY334" i="8" s="1"/>
  <c r="AG108" i="15"/>
  <c r="BW334" i="8" s="1"/>
  <c r="AI85" i="15"/>
  <c r="CA254" i="8" s="1"/>
  <c r="AD85" i="15"/>
  <c r="BQ254" i="8" s="1"/>
  <c r="AF85" i="15"/>
  <c r="BU254" i="8" s="1"/>
  <c r="AH85" i="15"/>
  <c r="BY254" i="8" s="1"/>
  <c r="AG85" i="15"/>
  <c r="BW254" i="8" s="1"/>
  <c r="AE85" i="15"/>
  <c r="BS254" i="8" s="1"/>
  <c r="D7" i="15" l="1"/>
  <c r="AI20" i="15"/>
  <c r="CA75" i="8" s="1"/>
  <c r="AD20" i="15"/>
  <c r="BQ75" i="8" s="1"/>
  <c r="AG20" i="15"/>
  <c r="BW75" i="8" s="1"/>
  <c r="AJ9" i="15"/>
  <c r="AE20" i="15"/>
  <c r="BS75" i="8" s="1"/>
  <c r="AF20" i="15"/>
  <c r="BU75" i="8" s="1"/>
  <c r="AH20" i="15"/>
  <c r="BY75" i="8" s="1"/>
  <c r="AA113" i="15"/>
  <c r="AB113" i="15" s="1"/>
  <c r="BM315" i="8" s="1"/>
  <c r="D6" i="15"/>
  <c r="C8" i="15"/>
  <c r="AF13" i="15"/>
  <c r="BU36" i="8" s="1"/>
  <c r="AE13" i="15"/>
  <c r="BS36" i="8" s="1"/>
  <c r="AI13" i="15"/>
  <c r="CA36" i="8" s="1"/>
  <c r="AG13" i="15"/>
  <c r="BW36" i="8" s="1"/>
  <c r="AD13" i="15"/>
  <c r="BQ36" i="8" s="1"/>
  <c r="AH13" i="15"/>
  <c r="BY36" i="8" s="1"/>
  <c r="BM257" i="8" l="1"/>
  <c r="BM286" i="8"/>
  <c r="BM170" i="8"/>
  <c r="BM228" i="8"/>
  <c r="BM344" i="8"/>
  <c r="BM141" i="8"/>
  <c r="BM83" i="8"/>
  <c r="BM112" i="8"/>
  <c r="BM41" i="8"/>
  <c r="BM199" i="8"/>
  <c r="AJ113" i="15"/>
  <c r="CC141" i="8" s="1"/>
  <c r="AC113" i="15"/>
  <c r="AG113" i="15"/>
  <c r="AA114" i="15"/>
  <c r="AI113" i="15"/>
  <c r="AF113" i="15"/>
  <c r="AD113" i="15"/>
  <c r="AH113" i="15"/>
  <c r="AE113" i="15"/>
  <c r="BN8" i="15"/>
  <c r="D8" i="15"/>
  <c r="E7" i="15"/>
  <c r="BN5" i="15"/>
  <c r="BN6" i="15"/>
  <c r="BN4" i="15"/>
  <c r="BN12" i="15"/>
  <c r="BN13" i="15"/>
  <c r="BN7" i="15"/>
  <c r="BN10" i="15"/>
  <c r="BN11" i="15"/>
  <c r="W3" i="2"/>
  <c r="BN14" i="15"/>
  <c r="BN9" i="15"/>
  <c r="E6" i="15"/>
  <c r="BS228" i="8"/>
  <c r="CA286" i="8" l="1"/>
  <c r="CA315" i="8"/>
  <c r="BO286" i="8"/>
  <c r="BO315" i="8"/>
  <c r="CC286" i="8"/>
  <c r="CC315" i="8"/>
  <c r="BW286" i="8"/>
  <c r="BW315" i="8"/>
  <c r="BS286" i="8"/>
  <c r="BS315" i="8"/>
  <c r="BU286" i="8"/>
  <c r="BU315" i="8"/>
  <c r="BY286" i="8"/>
  <c r="BY315" i="8"/>
  <c r="BQ286" i="8"/>
  <c r="BQ315" i="8"/>
  <c r="CA228" i="8"/>
  <c r="CA257" i="8"/>
  <c r="BW41" i="8"/>
  <c r="BW257" i="8"/>
  <c r="BU83" i="8"/>
  <c r="BU257" i="8"/>
  <c r="BQ199" i="8"/>
  <c r="BQ257" i="8"/>
  <c r="BO228" i="8"/>
  <c r="BO257" i="8"/>
  <c r="BY83" i="8"/>
  <c r="BY257" i="8"/>
  <c r="CC83" i="8"/>
  <c r="CC257" i="8"/>
  <c r="BS83" i="8"/>
  <c r="BS257" i="8"/>
  <c r="BQ228" i="8"/>
  <c r="BY228" i="8"/>
  <c r="CC228" i="8"/>
  <c r="BW228" i="8"/>
  <c r="BU228" i="8"/>
  <c r="BS199" i="8"/>
  <c r="BO141" i="8"/>
  <c r="BO170" i="8"/>
  <c r="BQ141" i="8"/>
  <c r="CC344" i="8"/>
  <c r="BO83" i="8"/>
  <c r="BO112" i="8"/>
  <c r="BW199" i="8"/>
  <c r="CC199" i="8"/>
  <c r="BO41" i="8"/>
  <c r="BO199" i="8"/>
  <c r="BO344" i="8"/>
  <c r="BQ83" i="8"/>
  <c r="BQ344" i="8"/>
  <c r="CC112" i="8"/>
  <c r="CC170" i="8"/>
  <c r="BW170" i="8"/>
  <c r="W4" i="2"/>
  <c r="CC41" i="8"/>
  <c r="AG114" i="15"/>
  <c r="BW316" i="8" s="1"/>
  <c r="AC114" i="15"/>
  <c r="BO316" i="8" s="1"/>
  <c r="BY170" i="8"/>
  <c r="BQ170" i="8"/>
  <c r="BU170" i="8"/>
  <c r="BS170" i="8"/>
  <c r="CA199" i="8"/>
  <c r="CA170" i="8"/>
  <c r="BW141" i="8"/>
  <c r="BW344" i="8"/>
  <c r="BY344" i="8"/>
  <c r="BS344" i="8"/>
  <c r="BU344" i="8"/>
  <c r="BU199" i="8"/>
  <c r="BY199" i="8"/>
  <c r="BS141" i="8"/>
  <c r="CA112" i="8"/>
  <c r="CA141" i="8"/>
  <c r="BU141" i="8"/>
  <c r="BY141" i="8"/>
  <c r="BQ112" i="8"/>
  <c r="BS112" i="8"/>
  <c r="BY112" i="8"/>
  <c r="BU112" i="8"/>
  <c r="BW112" i="8"/>
  <c r="BW83" i="8"/>
  <c r="BU41" i="8"/>
  <c r="BQ41" i="8"/>
  <c r="BY41" i="8"/>
  <c r="BS41" i="8"/>
  <c r="CA344" i="8"/>
  <c r="CA41" i="8"/>
  <c r="AJ114" i="15"/>
  <c r="AI114" i="15"/>
  <c r="AF114" i="15"/>
  <c r="CA83" i="8"/>
  <c r="AE114" i="15"/>
  <c r="AA116" i="15"/>
  <c r="AH114" i="15"/>
  <c r="AD114" i="15"/>
  <c r="BQ316" i="8" s="1"/>
  <c r="E8" i="15"/>
  <c r="BW142" i="8" l="1"/>
  <c r="BW171" i="8"/>
  <c r="BS287" i="8"/>
  <c r="BS316" i="8"/>
  <c r="BU287" i="8"/>
  <c r="BU316" i="8"/>
  <c r="CA287" i="8"/>
  <c r="CA316" i="8"/>
  <c r="BY287" i="8"/>
  <c r="BY316" i="8"/>
  <c r="CC287" i="8"/>
  <c r="CC316" i="8"/>
  <c r="BO258" i="8"/>
  <c r="BO287" i="8"/>
  <c r="BW258" i="8"/>
  <c r="BW287" i="8"/>
  <c r="BQ229" i="8"/>
  <c r="BQ287" i="8"/>
  <c r="BS229" i="8"/>
  <c r="BS258" i="8"/>
  <c r="BU229" i="8"/>
  <c r="BU258" i="8"/>
  <c r="CC229" i="8"/>
  <c r="CC258" i="8"/>
  <c r="CA229" i="8"/>
  <c r="CA258" i="8"/>
  <c r="BY229" i="8"/>
  <c r="BY258" i="8"/>
  <c r="BW84" i="8"/>
  <c r="BW229" i="8"/>
  <c r="BO200" i="8"/>
  <c r="BO229" i="8"/>
  <c r="BW113" i="8"/>
  <c r="BW200" i="8"/>
  <c r="BQ345" i="8"/>
  <c r="BQ200" i="8"/>
  <c r="BW345" i="8"/>
  <c r="BW46" i="8"/>
  <c r="AD116" i="15"/>
  <c r="AC116" i="15"/>
  <c r="AB115" i="15" s="1"/>
  <c r="BM317" i="8" s="1"/>
  <c r="BO345" i="8"/>
  <c r="BO171" i="8"/>
  <c r="BS345" i="8"/>
  <c r="BS171" i="8"/>
  <c r="BU200" i="8"/>
  <c r="BU171" i="8"/>
  <c r="CA345" i="8"/>
  <c r="CA171" i="8"/>
  <c r="BY345" i="8"/>
  <c r="BY171" i="8"/>
  <c r="BQ171" i="8"/>
  <c r="CC345" i="8"/>
  <c r="CC171" i="8"/>
  <c r="BS142" i="8"/>
  <c r="BS200" i="8"/>
  <c r="CA142" i="8"/>
  <c r="CA200" i="8"/>
  <c r="CC142" i="8"/>
  <c r="CC200" i="8"/>
  <c r="BY142" i="8"/>
  <c r="BY200" i="8"/>
  <c r="BU113" i="8"/>
  <c r="BU142" i="8"/>
  <c r="BQ113" i="8"/>
  <c r="BQ142" i="8"/>
  <c r="BO113" i="8"/>
  <c r="BO142" i="8"/>
  <c r="CA46" i="8"/>
  <c r="CA113" i="8"/>
  <c r="CC46" i="8"/>
  <c r="CC113" i="8"/>
  <c r="BY46" i="8"/>
  <c r="BY113" i="8"/>
  <c r="BS46" i="8"/>
  <c r="BS113" i="8"/>
  <c r="BU345" i="8"/>
  <c r="BU46" i="8"/>
  <c r="BQ258" i="8"/>
  <c r="BQ46" i="8"/>
  <c r="BO84" i="8"/>
  <c r="BO46" i="8"/>
  <c r="CC84" i="8"/>
  <c r="BS84" i="8"/>
  <c r="AI116" i="15"/>
  <c r="CA84" i="8"/>
  <c r="AH116" i="15"/>
  <c r="AJ116" i="15"/>
  <c r="AJ115" i="15" s="1"/>
  <c r="AF116" i="15"/>
  <c r="AE116" i="15"/>
  <c r="BU84" i="8"/>
  <c r="AG116" i="15"/>
  <c r="BY84" i="8"/>
  <c r="BQ84" i="8"/>
  <c r="CC288" i="8" l="1"/>
  <c r="A286" i="8" s="1"/>
  <c r="CC317" i="8"/>
  <c r="A315" i="8" s="1"/>
  <c r="CQ286" i="8"/>
  <c r="CI288" i="8"/>
  <c r="CK286" i="8"/>
  <c r="CG288" i="8"/>
  <c r="CM288" i="8"/>
  <c r="CG287" i="8"/>
  <c r="CE288" i="8"/>
  <c r="CO286" i="8"/>
  <c r="CE287" i="8"/>
  <c r="CG286" i="8"/>
  <c r="CS288" i="8"/>
  <c r="CS286" i="8"/>
  <c r="CS287" i="8"/>
  <c r="CM286" i="8"/>
  <c r="CQ288" i="8"/>
  <c r="CM287" i="8"/>
  <c r="CO288" i="8"/>
  <c r="CI286" i="8"/>
  <c r="CO287" i="8"/>
  <c r="CU286" i="8"/>
  <c r="CK287" i="8"/>
  <c r="CI287" i="8"/>
  <c r="CQ287" i="8"/>
  <c r="BM259" i="8"/>
  <c r="BM288" i="8"/>
  <c r="BM172" i="8"/>
  <c r="BM230" i="8"/>
  <c r="CC172" i="8"/>
  <c r="A170" i="8" s="1"/>
  <c r="CC230" i="8"/>
  <c r="AD115" i="15"/>
  <c r="BQ172" i="8" s="1"/>
  <c r="AC115" i="15"/>
  <c r="BO317" i="8" s="1"/>
  <c r="CC201" i="8"/>
  <c r="A199" i="8" s="1"/>
  <c r="CC346" i="8"/>
  <c r="BM143" i="8"/>
  <c r="BM346" i="8"/>
  <c r="BQ143" i="8"/>
  <c r="CC114" i="8"/>
  <c r="A112" i="8" s="1"/>
  <c r="CC143" i="8"/>
  <c r="BM51" i="8"/>
  <c r="BM114" i="8"/>
  <c r="CC259" i="8"/>
  <c r="A257" i="8" s="1"/>
  <c r="CC51" i="8"/>
  <c r="AH115" i="15"/>
  <c r="BY317" i="8" s="1"/>
  <c r="CC85" i="8"/>
  <c r="A83" i="8" s="1"/>
  <c r="AF115" i="15"/>
  <c r="AI115" i="15"/>
  <c r="AG115" i="15"/>
  <c r="BW317" i="8" s="1"/>
  <c r="AE115" i="15"/>
  <c r="BS317" i="8" s="1"/>
  <c r="BM201" i="8"/>
  <c r="BM85" i="8"/>
  <c r="CE286" i="8" l="1"/>
  <c r="CK288" i="8"/>
  <c r="CA288" i="8"/>
  <c r="CA317" i="8"/>
  <c r="BU288" i="8"/>
  <c r="BU317" i="8"/>
  <c r="BQ288" i="8"/>
  <c r="BQ317" i="8"/>
  <c r="CI317" i="8"/>
  <c r="CG316" i="8"/>
  <c r="CG315" i="8"/>
  <c r="CQ316" i="8"/>
  <c r="CS315" i="8"/>
  <c r="CG317" i="8"/>
  <c r="CE315" i="8"/>
  <c r="CE317" i="8"/>
  <c r="CE316" i="8"/>
  <c r="CM315" i="8"/>
  <c r="CS317" i="8"/>
  <c r="CS316" i="8"/>
  <c r="CU315" i="8"/>
  <c r="CO315" i="8"/>
  <c r="CO316" i="8"/>
  <c r="CQ317" i="8"/>
  <c r="CQ315" i="8"/>
  <c r="CO317" i="8"/>
  <c r="CK316" i="8"/>
  <c r="CK315" i="8"/>
  <c r="CI315" i="8"/>
  <c r="CM316" i="8"/>
  <c r="CI316" i="8"/>
  <c r="CM317" i="8"/>
  <c r="CK317" i="8"/>
  <c r="CO172" i="8"/>
  <c r="CG172" i="8"/>
  <c r="CK172" i="8"/>
  <c r="CQ170" i="8"/>
  <c r="BS259" i="8"/>
  <c r="BS288" i="8"/>
  <c r="CK170" i="8"/>
  <c r="CI172" i="8"/>
  <c r="CE172" i="8"/>
  <c r="CI170" i="8"/>
  <c r="BW259" i="8"/>
  <c r="BW288" i="8"/>
  <c r="CS171" i="8"/>
  <c r="CG170" i="8"/>
  <c r="CO171" i="8"/>
  <c r="CK171" i="8"/>
  <c r="CU170" i="8"/>
  <c r="CM172" i="8"/>
  <c r="CI171" i="8"/>
  <c r="CM171" i="8"/>
  <c r="CQ172" i="8"/>
  <c r="CS172" i="8"/>
  <c r="BY259" i="8"/>
  <c r="BY288" i="8"/>
  <c r="CS170" i="8"/>
  <c r="CE171" i="8"/>
  <c r="CO170" i="8"/>
  <c r="CM170" i="8"/>
  <c r="CQ171" i="8"/>
  <c r="BO259" i="8"/>
  <c r="BO288" i="8"/>
  <c r="BO346" i="8"/>
  <c r="BO230" i="8"/>
  <c r="CA172" i="8"/>
  <c r="CA230" i="8"/>
  <c r="BQ201" i="8"/>
  <c r="BQ230" i="8"/>
  <c r="BW172" i="8"/>
  <c r="BW230" i="8"/>
  <c r="A228" i="8"/>
  <c r="CS229" i="8"/>
  <c r="CQ229" i="8"/>
  <c r="CG228" i="8"/>
  <c r="CM230" i="8"/>
  <c r="CE230" i="8"/>
  <c r="CO230" i="8"/>
  <c r="CM229" i="8"/>
  <c r="CI230" i="8"/>
  <c r="CI229" i="8"/>
  <c r="CO229" i="8"/>
  <c r="CE228" i="8"/>
  <c r="CM228" i="8"/>
  <c r="CK230" i="8"/>
  <c r="CU228" i="8"/>
  <c r="CQ228" i="8"/>
  <c r="CQ230" i="8"/>
  <c r="CO228" i="8"/>
  <c r="CK228" i="8"/>
  <c r="CG230" i="8"/>
  <c r="CK229" i="8"/>
  <c r="CS228" i="8"/>
  <c r="CE229" i="8"/>
  <c r="CI228" i="8"/>
  <c r="CG229" i="8"/>
  <c r="CS230" i="8"/>
  <c r="BU172" i="8"/>
  <c r="BU230" i="8"/>
  <c r="BY172" i="8"/>
  <c r="BY230" i="8"/>
  <c r="CG171" i="8"/>
  <c r="BS172" i="8"/>
  <c r="BS230" i="8"/>
  <c r="CE170" i="8"/>
  <c r="BQ259" i="8"/>
  <c r="BQ346" i="8"/>
  <c r="BQ85" i="8"/>
  <c r="BQ114" i="8"/>
  <c r="BQ51" i="8"/>
  <c r="BO201" i="8"/>
  <c r="BO172" i="8"/>
  <c r="CS200" i="8"/>
  <c r="CK200" i="8"/>
  <c r="CS199" i="8"/>
  <c r="CS201" i="8"/>
  <c r="CI201" i="8"/>
  <c r="CK199" i="8"/>
  <c r="CG199" i="8"/>
  <c r="CG200" i="8"/>
  <c r="CE201" i="8"/>
  <c r="CK201" i="8"/>
  <c r="CO199" i="8"/>
  <c r="CG201" i="8"/>
  <c r="CI200" i="8"/>
  <c r="CQ200" i="8"/>
  <c r="CE200" i="8"/>
  <c r="CQ199" i="8"/>
  <c r="BU201" i="8"/>
  <c r="BU346" i="8"/>
  <c r="BS201" i="8"/>
  <c r="BS346" i="8"/>
  <c r="CU199" i="8"/>
  <c r="CM201" i="8"/>
  <c r="CM199" i="8"/>
  <c r="BW201" i="8"/>
  <c r="BW346" i="8"/>
  <c r="CA201" i="8"/>
  <c r="CA346" i="8"/>
  <c r="CM200" i="8"/>
  <c r="CE199" i="8"/>
  <c r="CI199" i="8"/>
  <c r="CQ201" i="8"/>
  <c r="CO201" i="8"/>
  <c r="CO200" i="8"/>
  <c r="A344" i="8"/>
  <c r="CM345" i="8"/>
  <c r="CS346" i="8"/>
  <c r="CU344" i="8"/>
  <c r="CK345" i="8"/>
  <c r="CS345" i="8"/>
  <c r="CS344" i="8"/>
  <c r="CO346" i="8"/>
  <c r="CI345" i="8"/>
  <c r="CQ344" i="8"/>
  <c r="CO345" i="8"/>
  <c r="CG346" i="8"/>
  <c r="CK346" i="8"/>
  <c r="CM344" i="8"/>
  <c r="CI346" i="8"/>
  <c r="CG345" i="8"/>
  <c r="CE344" i="8"/>
  <c r="CK344" i="8"/>
  <c r="CQ345" i="8"/>
  <c r="CE346" i="8"/>
  <c r="CG344" i="8"/>
  <c r="CM346" i="8"/>
  <c r="CE345" i="8"/>
  <c r="CI344" i="8"/>
  <c r="CQ346" i="8"/>
  <c r="CO344" i="8"/>
  <c r="BY201" i="8"/>
  <c r="BY346" i="8"/>
  <c r="CK113" i="8"/>
  <c r="CG113" i="8"/>
  <c r="CK114" i="8"/>
  <c r="CS112" i="8"/>
  <c r="CE112" i="8"/>
  <c r="CS113" i="8"/>
  <c r="CS114" i="8"/>
  <c r="CA114" i="8"/>
  <c r="CA143" i="8"/>
  <c r="CQ114" i="8"/>
  <c r="CO113" i="8"/>
  <c r="CG114" i="8"/>
  <c r="CI114" i="8"/>
  <c r="BU114" i="8"/>
  <c r="BU143" i="8"/>
  <c r="CE114" i="8"/>
  <c r="CQ113" i="8"/>
  <c r="CQ112" i="8"/>
  <c r="BO114" i="8"/>
  <c r="BO143" i="8"/>
  <c r="CM112" i="8"/>
  <c r="CK112" i="8"/>
  <c r="CE113" i="8"/>
  <c r="CO114" i="8"/>
  <c r="BS114" i="8"/>
  <c r="BS143" i="8"/>
  <c r="BW114" i="8"/>
  <c r="BW143" i="8"/>
  <c r="CU112" i="8"/>
  <c r="CI113" i="8"/>
  <c r="CM113" i="8"/>
  <c r="CI112" i="8"/>
  <c r="CM114" i="8"/>
  <c r="BY114" i="8"/>
  <c r="BY143" i="8"/>
  <c r="CG112" i="8"/>
  <c r="CO112" i="8"/>
  <c r="A141" i="8"/>
  <c r="CM142" i="8"/>
  <c r="CS142" i="8"/>
  <c r="CE141" i="8"/>
  <c r="CS141" i="8"/>
  <c r="CQ143" i="8"/>
  <c r="CE142" i="8"/>
  <c r="CK142" i="8"/>
  <c r="CQ142" i="8"/>
  <c r="CM141" i="8"/>
  <c r="CO143" i="8"/>
  <c r="CI143" i="8"/>
  <c r="CG141" i="8"/>
  <c r="CQ141" i="8"/>
  <c r="CS143" i="8"/>
  <c r="CO142" i="8"/>
  <c r="CG143" i="8"/>
  <c r="CK141" i="8"/>
  <c r="CK143" i="8"/>
  <c r="CG142" i="8"/>
  <c r="CI141" i="8"/>
  <c r="CI142" i="8"/>
  <c r="CE143" i="8"/>
  <c r="CU141" i="8"/>
  <c r="CM143" i="8"/>
  <c r="CO141" i="8"/>
  <c r="CK258" i="8"/>
  <c r="CQ259" i="8"/>
  <c r="CK257" i="8"/>
  <c r="CG84" i="8"/>
  <c r="CI257" i="8"/>
  <c r="CQ258" i="8"/>
  <c r="CG83" i="8"/>
  <c r="CE259" i="8"/>
  <c r="CM258" i="8"/>
  <c r="CI258" i="8"/>
  <c r="CO258" i="8"/>
  <c r="CS84" i="8"/>
  <c r="CO83" i="8"/>
  <c r="CE84" i="8"/>
  <c r="CQ257" i="8"/>
  <c r="CS258" i="8"/>
  <c r="CG85" i="8"/>
  <c r="CU257" i="8"/>
  <c r="CU83" i="8"/>
  <c r="CO85" i="8"/>
  <c r="BW85" i="8"/>
  <c r="BW51" i="8"/>
  <c r="CA259" i="8"/>
  <c r="CA51" i="8"/>
  <c r="CQ83" i="8"/>
  <c r="CK84" i="8"/>
  <c r="CK259" i="8"/>
  <c r="CE257" i="8"/>
  <c r="CS257" i="8"/>
  <c r="CO257" i="8"/>
  <c r="CM85" i="8"/>
  <c r="CI85" i="8"/>
  <c r="CI259" i="8"/>
  <c r="CG259" i="8"/>
  <c r="CG258" i="8"/>
  <c r="CE258" i="8"/>
  <c r="CM84" i="8"/>
  <c r="CE85" i="8"/>
  <c r="CM259" i="8"/>
  <c r="BU259" i="8"/>
  <c r="BU51" i="8"/>
  <c r="CM257" i="8"/>
  <c r="BO85" i="8"/>
  <c r="BO51" i="8"/>
  <c r="CE83" i="8"/>
  <c r="BS85" i="8"/>
  <c r="BS51" i="8"/>
  <c r="CS259" i="8"/>
  <c r="CO259" i="8"/>
  <c r="CG257" i="8"/>
  <c r="BY85" i="8"/>
  <c r="BY51" i="8"/>
  <c r="CS51" i="8"/>
  <c r="CE51" i="8"/>
  <c r="CO41" i="8"/>
  <c r="CI46" i="8"/>
  <c r="CO46" i="8"/>
  <c r="CE41" i="8"/>
  <c r="CG41" i="8"/>
  <c r="CM51" i="8"/>
  <c r="CS46" i="8"/>
  <c r="CI41" i="8"/>
  <c r="CE46" i="8"/>
  <c r="CG46" i="8"/>
  <c r="CQ51" i="8"/>
  <c r="CM41" i="8"/>
  <c r="CO51" i="8"/>
  <c r="CI51" i="8"/>
  <c r="CK41" i="8"/>
  <c r="CQ46" i="8"/>
  <c r="CS41" i="8"/>
  <c r="CK46" i="8"/>
  <c r="CM46" i="8"/>
  <c r="CU41" i="8"/>
  <c r="CK51" i="8"/>
  <c r="CG51" i="8"/>
  <c r="CQ41" i="8"/>
  <c r="CQ84" i="8"/>
  <c r="CK85" i="8"/>
  <c r="CQ85" i="8"/>
  <c r="CA85" i="8"/>
  <c r="CS85" i="8"/>
  <c r="CI84" i="8"/>
  <c r="CS83" i="8"/>
  <c r="CO84" i="8"/>
  <c r="CK83" i="8"/>
  <c r="CM83" i="8"/>
  <c r="CI83" i="8"/>
  <c r="BU85" i="8"/>
  <c r="U2" i="2"/>
  <c r="V2" i="2"/>
  <c r="W2" i="2"/>
  <c r="BG5" i="8"/>
  <c r="Y43" i="8"/>
  <c r="BG301" i="8"/>
  <c r="BG214" i="8"/>
  <c r="BG127" i="8"/>
  <c r="BG156" i="8"/>
  <c r="BG272" i="8"/>
  <c r="BG98" i="8"/>
  <c r="BG185" i="8"/>
  <c r="BG243" i="8"/>
  <c r="BG69" i="8"/>
  <c r="BG330"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システム部システム課</author>
  </authors>
  <commentList>
    <comment ref="L5" authorId="0" shapeId="0" xr:uid="{00000000-0006-0000-0700-000001000000}">
      <text>
        <r>
          <rPr>
            <sz val="9"/>
            <color indexed="81"/>
            <rFont val="ＭＳ Ｐゴシック"/>
            <family val="3"/>
            <charset val="128"/>
          </rPr>
          <t>記入枠に対して文字列が長すぎる場合は、文字のサイズを変更したり，、改行して表示する等してください。</t>
        </r>
      </text>
    </comment>
  </commentList>
</comments>
</file>

<file path=xl/sharedStrings.xml><?xml version="1.0" encoding="utf-8"?>
<sst xmlns="http://schemas.openxmlformats.org/spreadsheetml/2006/main" count="1177" uniqueCount="534">
  <si>
    <t>電話番号</t>
    <rPh sb="0" eb="2">
      <t>デンワ</t>
    </rPh>
    <rPh sb="2" eb="4">
      <t>バンゴウ</t>
    </rPh>
    <phoneticPr fontId="2"/>
  </si>
  <si>
    <t>住所</t>
    <rPh sb="0" eb="2">
      <t>ジュウショ</t>
    </rPh>
    <phoneticPr fontId="2"/>
  </si>
  <si>
    <t>法人名</t>
    <rPh sb="0" eb="2">
      <t>ホウジン</t>
    </rPh>
    <rPh sb="2" eb="3">
      <t>メイ</t>
    </rPh>
    <phoneticPr fontId="2"/>
  </si>
  <si>
    <t>担当部署</t>
    <rPh sb="0" eb="2">
      <t>タントウ</t>
    </rPh>
    <rPh sb="2" eb="4">
      <t>ブショ</t>
    </rPh>
    <phoneticPr fontId="2"/>
  </si>
  <si>
    <t>担当者名</t>
    <rPh sb="0" eb="3">
      <t>タントウシャ</t>
    </rPh>
    <rPh sb="3" eb="4">
      <t>メイ</t>
    </rPh>
    <phoneticPr fontId="2"/>
  </si>
  <si>
    <t>映画題名</t>
    <rPh sb="0" eb="2">
      <t>エイガ</t>
    </rPh>
    <rPh sb="2" eb="4">
      <t>ダイメイ</t>
    </rPh>
    <phoneticPr fontId="2"/>
  </si>
  <si>
    <t>配給会社</t>
    <rPh sb="0" eb="2">
      <t>ハイキュウ</t>
    </rPh>
    <rPh sb="2" eb="4">
      <t>カイシャ</t>
    </rPh>
    <phoneticPr fontId="2"/>
  </si>
  <si>
    <t>封切日</t>
    <rPh sb="0" eb="2">
      <t>フウギリ</t>
    </rPh>
    <rPh sb="2" eb="3">
      <t>ビ</t>
    </rPh>
    <phoneticPr fontId="2"/>
  </si>
  <si>
    <t>映画情報</t>
    <rPh sb="0" eb="2">
      <t>エイガ</t>
    </rPh>
    <rPh sb="2" eb="4">
      <t>ジョウホウ</t>
    </rPh>
    <phoneticPr fontId="2"/>
  </si>
  <si>
    <t>分</t>
    <rPh sb="0" eb="1">
      <t>フン</t>
    </rPh>
    <phoneticPr fontId="2"/>
  </si>
  <si>
    <t>秒</t>
    <rPh sb="0" eb="1">
      <t>ビョウ</t>
    </rPh>
    <phoneticPr fontId="2"/>
  </si>
  <si>
    <t>代表者名</t>
    <rPh sb="0" eb="3">
      <t>ダイヒョウシャ</t>
    </rPh>
    <rPh sb="3" eb="4">
      <t>メイ</t>
    </rPh>
    <phoneticPr fontId="2"/>
  </si>
  <si>
    <t>№</t>
    <phoneticPr fontId="2"/>
  </si>
  <si>
    <t>作品題名</t>
    <rPh sb="0" eb="2">
      <t>サクヒン</t>
    </rPh>
    <rPh sb="2" eb="4">
      <t>ダイメイ</t>
    </rPh>
    <phoneticPr fontId="2"/>
  </si>
  <si>
    <t>作詞（訳詞）者名</t>
    <rPh sb="0" eb="2">
      <t>サクシ</t>
    </rPh>
    <rPh sb="3" eb="5">
      <t>ヤクシ</t>
    </rPh>
    <rPh sb="6" eb="7">
      <t>シャ</t>
    </rPh>
    <rPh sb="7" eb="8">
      <t>メイ</t>
    </rPh>
    <phoneticPr fontId="2"/>
  </si>
  <si>
    <t>作曲（編曲）者名</t>
    <rPh sb="0" eb="2">
      <t>サッキョク</t>
    </rPh>
    <rPh sb="3" eb="5">
      <t>ヘンキョク</t>
    </rPh>
    <rPh sb="6" eb="7">
      <t>シャ</t>
    </rPh>
    <rPh sb="7" eb="8">
      <t>メイ</t>
    </rPh>
    <phoneticPr fontId="2"/>
  </si>
  <si>
    <t>音楽出版者名</t>
    <rPh sb="0" eb="2">
      <t>オンガク</t>
    </rPh>
    <rPh sb="2" eb="5">
      <t>シュッパンシャ</t>
    </rPh>
    <rPh sb="5" eb="6">
      <t>メイ</t>
    </rPh>
    <phoneticPr fontId="2"/>
  </si>
  <si>
    <t>利用時間</t>
    <rPh sb="0" eb="2">
      <t>リヨウ</t>
    </rPh>
    <rPh sb="2" eb="4">
      <t>ジカン</t>
    </rPh>
    <phoneticPr fontId="2"/>
  </si>
  <si>
    <t>I/V</t>
    <phoneticPr fontId="2"/>
  </si>
  <si>
    <t>製作会社</t>
    <rPh sb="0" eb="2">
      <t>セイサク</t>
    </rPh>
    <rPh sb="2" eb="4">
      <t>カイシャ</t>
    </rPh>
    <phoneticPr fontId="2"/>
  </si>
  <si>
    <t>原訳</t>
    <rPh sb="0" eb="1">
      <t>ゲン</t>
    </rPh>
    <rPh sb="1" eb="2">
      <t>ヤク</t>
    </rPh>
    <phoneticPr fontId="2"/>
  </si>
  <si>
    <t>替歌</t>
    <rPh sb="0" eb="2">
      <t>カエウタ</t>
    </rPh>
    <phoneticPr fontId="2"/>
  </si>
  <si>
    <t>作品コード</t>
    <rPh sb="0" eb="2">
      <t>サクヒン</t>
    </rPh>
    <phoneticPr fontId="2"/>
  </si>
  <si>
    <t>有</t>
    <rPh sb="0" eb="1">
      <t>ア</t>
    </rPh>
    <phoneticPr fontId="2"/>
  </si>
  <si>
    <t>無</t>
    <rPh sb="0" eb="1">
      <t>ナシ</t>
    </rPh>
    <phoneticPr fontId="2"/>
  </si>
  <si>
    <t>お申込日</t>
    <rPh sb="1" eb="3">
      <t>モウシコ</t>
    </rPh>
    <rPh sb="3" eb="4">
      <t>ビ</t>
    </rPh>
    <phoneticPr fontId="2"/>
  </si>
  <si>
    <t>ご住所</t>
    <rPh sb="1" eb="3">
      <t>ジュウショ</t>
    </rPh>
    <phoneticPr fontId="2"/>
  </si>
  <si>
    <t>ご担当部署</t>
    <rPh sb="1" eb="3">
      <t>タントウ</t>
    </rPh>
    <rPh sb="3" eb="5">
      <t>ブショ</t>
    </rPh>
    <phoneticPr fontId="2"/>
  </si>
  <si>
    <t>ご担当者名</t>
    <rPh sb="1" eb="4">
      <t>タントウシャ</t>
    </rPh>
    <rPh sb="4" eb="5">
      <t>メイ</t>
    </rPh>
    <phoneticPr fontId="2"/>
  </si>
  <si>
    <t>一般社団法人　日本音楽著作権協会　御中</t>
    <rPh sb="0" eb="2">
      <t>イッパン</t>
    </rPh>
    <rPh sb="2" eb="4">
      <t>シャダン</t>
    </rPh>
    <rPh sb="4" eb="6">
      <t>ホウジン</t>
    </rPh>
    <rPh sb="7" eb="9">
      <t>ニホン</t>
    </rPh>
    <rPh sb="9" eb="11">
      <t>オンガク</t>
    </rPh>
    <rPh sb="11" eb="14">
      <t>チョサクケン</t>
    </rPh>
    <rPh sb="14" eb="16">
      <t>キョウカイ</t>
    </rPh>
    <rPh sb="17" eb="19">
      <t>オンチュウ</t>
    </rPh>
    <phoneticPr fontId="2"/>
  </si>
  <si>
    <t>携帯</t>
    <rPh sb="0" eb="2">
      <t>ケイタイ</t>
    </rPh>
    <phoneticPr fontId="2"/>
  </si>
  <si>
    <t>お申込者</t>
    <rPh sb="1" eb="3">
      <t>モウシコミ</t>
    </rPh>
    <rPh sb="3" eb="4">
      <t>シャ</t>
    </rPh>
    <phoneticPr fontId="2"/>
  </si>
  <si>
    <t>プリント本数
（スクリーン数）</t>
    <rPh sb="4" eb="6">
      <t>ホンスウ</t>
    </rPh>
    <rPh sb="13" eb="14">
      <t>スウ</t>
    </rPh>
    <phoneticPr fontId="2"/>
  </si>
  <si>
    <t>種類</t>
    <rPh sb="0" eb="2">
      <t>シュルイ</t>
    </rPh>
    <phoneticPr fontId="2"/>
  </si>
  <si>
    <t>主な上映館</t>
    <rPh sb="0" eb="1">
      <t>オモ</t>
    </rPh>
    <rPh sb="2" eb="5">
      <t>ジョウエイカン</t>
    </rPh>
    <phoneticPr fontId="2"/>
  </si>
  <si>
    <t>予告編</t>
    <rPh sb="0" eb="3">
      <t>ヨコクヘン</t>
    </rPh>
    <phoneticPr fontId="2"/>
  </si>
  <si>
    <t>映画情報サイト
URL</t>
    <rPh sb="0" eb="2">
      <t>エイガ</t>
    </rPh>
    <rPh sb="2" eb="4">
      <t>ジョウホウ</t>
    </rPh>
    <phoneticPr fontId="2"/>
  </si>
  <si>
    <t>著作物題名</t>
    <rPh sb="0" eb="3">
      <t>チョサクブツ</t>
    </rPh>
    <rPh sb="3" eb="5">
      <t>ダイメイ</t>
    </rPh>
    <phoneticPr fontId="2"/>
  </si>
  <si>
    <t>作詞者名（訳詞者名）・作曲者名（編曲者名）</t>
    <rPh sb="0" eb="3">
      <t>サクシシャ</t>
    </rPh>
    <rPh sb="3" eb="4">
      <t>メイ</t>
    </rPh>
    <rPh sb="5" eb="7">
      <t>ヤクシ</t>
    </rPh>
    <rPh sb="7" eb="8">
      <t>シャ</t>
    </rPh>
    <rPh sb="8" eb="9">
      <t>メイ</t>
    </rPh>
    <rPh sb="11" eb="14">
      <t>サッキョクシャ</t>
    </rPh>
    <rPh sb="14" eb="15">
      <t>メイ</t>
    </rPh>
    <rPh sb="16" eb="18">
      <t>ヘンキョク</t>
    </rPh>
    <rPh sb="18" eb="19">
      <t>シャ</t>
    </rPh>
    <rPh sb="19" eb="20">
      <t>メイ</t>
    </rPh>
    <phoneticPr fontId="2"/>
  </si>
  <si>
    <t>（分）</t>
    <rPh sb="1" eb="2">
      <t>フン</t>
    </rPh>
    <phoneticPr fontId="2"/>
  </si>
  <si>
    <t>（秒）</t>
    <rPh sb="1" eb="2">
      <t>ビョウ</t>
    </rPh>
    <phoneticPr fontId="2"/>
  </si>
  <si>
    <t>I/V区分</t>
    <rPh sb="3" eb="5">
      <t>クブン</t>
    </rPh>
    <phoneticPr fontId="2"/>
  </si>
  <si>
    <t>原訳区分</t>
    <rPh sb="0" eb="1">
      <t>ゲン</t>
    </rPh>
    <rPh sb="1" eb="2">
      <t>ヤク</t>
    </rPh>
    <rPh sb="2" eb="4">
      <t>クブン</t>
    </rPh>
    <phoneticPr fontId="2"/>
  </si>
  <si>
    <t>使用料</t>
    <rPh sb="0" eb="3">
      <t>シヨウリョウ</t>
    </rPh>
    <phoneticPr fontId="2"/>
  </si>
  <si>
    <t>小計</t>
    <rPh sb="0" eb="2">
      <t>ショウケイ</t>
    </rPh>
    <phoneticPr fontId="2"/>
  </si>
  <si>
    <t>合計</t>
    <rPh sb="0" eb="2">
      <t>ゴウケイ</t>
    </rPh>
    <phoneticPr fontId="2"/>
  </si>
  <si>
    <t>確認印</t>
    <rPh sb="0" eb="2">
      <t>カクニン</t>
    </rPh>
    <rPh sb="2" eb="3">
      <t>イン</t>
    </rPh>
    <phoneticPr fontId="2"/>
  </si>
  <si>
    <t>担当印</t>
    <rPh sb="0" eb="2">
      <t>タントウ</t>
    </rPh>
    <rPh sb="2" eb="3">
      <t>イン</t>
    </rPh>
    <phoneticPr fontId="2"/>
  </si>
  <si>
    <t>許諾</t>
    <rPh sb="0" eb="2">
      <t>キョダク</t>
    </rPh>
    <phoneticPr fontId="2"/>
  </si>
  <si>
    <t>第</t>
    <rPh sb="0" eb="1">
      <t>ダイ</t>
    </rPh>
    <phoneticPr fontId="2"/>
  </si>
  <si>
    <t>号</t>
    <rPh sb="0" eb="1">
      <t>ゴウ</t>
    </rPh>
    <phoneticPr fontId="2"/>
  </si>
  <si>
    <t>20　　　年　　　月　　　日</t>
    <rPh sb="5" eb="6">
      <t>ネン</t>
    </rPh>
    <rPh sb="9" eb="10">
      <t>ガツ</t>
    </rPh>
    <rPh sb="13" eb="14">
      <t>ニチ</t>
    </rPh>
    <phoneticPr fontId="2"/>
  </si>
  <si>
    <t>一般社団法人日本音楽著作権協会</t>
    <rPh sb="0" eb="2">
      <t>イッパン</t>
    </rPh>
    <rPh sb="2" eb="4">
      <t>シャダン</t>
    </rPh>
    <rPh sb="4" eb="6">
      <t>ホウジン</t>
    </rPh>
    <rPh sb="6" eb="8">
      <t>ニホン</t>
    </rPh>
    <rPh sb="8" eb="10">
      <t>オンガク</t>
    </rPh>
    <rPh sb="10" eb="13">
      <t>チョサクケン</t>
    </rPh>
    <rPh sb="13" eb="15">
      <t>キョウカイ</t>
    </rPh>
    <phoneticPr fontId="2"/>
  </si>
  <si>
    <t>複製部</t>
    <rPh sb="0" eb="2">
      <t>フクセイ</t>
    </rPh>
    <rPh sb="2" eb="3">
      <t>ブ</t>
    </rPh>
    <phoneticPr fontId="2"/>
  </si>
  <si>
    <t>〒151-8540　東京都渋谷区上原3丁目6番12号</t>
    <rPh sb="10" eb="13">
      <t>トウキョウト</t>
    </rPh>
    <rPh sb="13" eb="16">
      <t>シブヤク</t>
    </rPh>
    <rPh sb="16" eb="18">
      <t>ウエハラ</t>
    </rPh>
    <rPh sb="19" eb="21">
      <t>チョウメ</t>
    </rPh>
    <rPh sb="22" eb="23">
      <t>バン</t>
    </rPh>
    <rPh sb="25" eb="26">
      <t>ゴウ</t>
    </rPh>
    <phoneticPr fontId="2"/>
  </si>
  <si>
    <t>（代表）</t>
    <rPh sb="1" eb="3">
      <t>ダイヒョウ</t>
    </rPh>
    <phoneticPr fontId="2"/>
  </si>
  <si>
    <t>（部署直通）</t>
    <rPh sb="1" eb="3">
      <t>ブショ</t>
    </rPh>
    <rPh sb="3" eb="5">
      <t>チョクツウ</t>
    </rPh>
    <phoneticPr fontId="2"/>
  </si>
  <si>
    <t>-</t>
    <phoneticPr fontId="2"/>
  </si>
  <si>
    <t>印</t>
    <rPh sb="0" eb="1">
      <t>イン</t>
    </rPh>
    <phoneticPr fontId="2"/>
  </si>
  <si>
    <t>有</t>
    <rPh sb="0" eb="1">
      <t>アリ</t>
    </rPh>
    <phoneticPr fontId="2"/>
  </si>
  <si>
    <t>映画情報サイトURL</t>
    <rPh sb="0" eb="2">
      <t>エイガ</t>
    </rPh>
    <rPh sb="2" eb="4">
      <t>ジョウホウ</t>
    </rPh>
    <phoneticPr fontId="2"/>
  </si>
  <si>
    <t>フィクション</t>
    <phoneticPr fontId="2"/>
  </si>
  <si>
    <t>ドキュメンタリー</t>
    <phoneticPr fontId="2"/>
  </si>
  <si>
    <t>プラネタリウム</t>
    <phoneticPr fontId="2"/>
  </si>
  <si>
    <t>E-mail</t>
    <phoneticPr fontId="2"/>
  </si>
  <si>
    <t>E</t>
    <phoneticPr fontId="2"/>
  </si>
  <si>
    <t>♪♬♪♬♪♬♪♬♪♬♪♬♪♬♪♬♪♬♪♬♪♬♪♬♪♬♪♬♪♬♪♬♪♬♪♬</t>
    <phoneticPr fontId="2"/>
  </si>
  <si>
    <t>映画利用許諾書</t>
    <phoneticPr fontId="2"/>
  </si>
  <si>
    <t>TEL</t>
    <phoneticPr fontId="2"/>
  </si>
  <si>
    <t>03-3481-2121</t>
    <phoneticPr fontId="2"/>
  </si>
  <si>
    <t>03-3481-2173</t>
    <phoneticPr fontId="2"/>
  </si>
  <si>
    <t>（部署直通）</t>
    <phoneticPr fontId="2"/>
  </si>
  <si>
    <t>FAX</t>
    <phoneticPr fontId="2"/>
  </si>
  <si>
    <t>03-3481-2705</t>
    <phoneticPr fontId="2"/>
  </si>
  <si>
    <t>E-mail：</t>
    <phoneticPr fontId="2"/>
  </si>
  <si>
    <t>ＦＡＸ</t>
    <phoneticPr fontId="2"/>
  </si>
  <si>
    <t>ＴＥＬ</t>
    <phoneticPr fontId="2"/>
  </si>
  <si>
    <t>イベント収録（イベント内容：</t>
    <rPh sb="4" eb="6">
      <t>シュウロク</t>
    </rPh>
    <rPh sb="11" eb="13">
      <t>ナイヨウ</t>
    </rPh>
    <phoneticPr fontId="2"/>
  </si>
  <si>
    <t>携帯電話</t>
    <rPh sb="0" eb="2">
      <t>ケイタイ</t>
    </rPh>
    <rPh sb="2" eb="4">
      <t>デンワ</t>
    </rPh>
    <phoneticPr fontId="2"/>
  </si>
  <si>
    <t>映画類別</t>
    <rPh sb="0" eb="2">
      <t>エイガ</t>
    </rPh>
    <rPh sb="2" eb="4">
      <t>ルイベツ</t>
    </rPh>
    <phoneticPr fontId="2"/>
  </si>
  <si>
    <t xml:space="preserve">   </t>
    <phoneticPr fontId="2"/>
  </si>
  <si>
    <t>プリント数</t>
    <rPh sb="4" eb="5">
      <t>スウ</t>
    </rPh>
    <phoneticPr fontId="2"/>
  </si>
  <si>
    <t>運用基準</t>
    <rPh sb="0" eb="2">
      <t>ウンヨウ</t>
    </rPh>
    <rPh sb="2" eb="4">
      <t>キジュン</t>
    </rPh>
    <phoneticPr fontId="2"/>
  </si>
  <si>
    <t>税抜</t>
    <rPh sb="0" eb="2">
      <t>ゼイヌキ</t>
    </rPh>
    <phoneticPr fontId="2"/>
  </si>
  <si>
    <t>消費税</t>
    <rPh sb="0" eb="3">
      <t>ショウヒゼイ</t>
    </rPh>
    <phoneticPr fontId="2"/>
  </si>
  <si>
    <t>税込</t>
    <rPh sb="0" eb="2">
      <t>ゼイコミ</t>
    </rPh>
    <phoneticPr fontId="2"/>
  </si>
  <si>
    <t>録音使用料</t>
    <rPh sb="0" eb="2">
      <t>ロクオン</t>
    </rPh>
    <rPh sb="2" eb="5">
      <t>シヨウリョウ</t>
    </rPh>
    <phoneticPr fontId="2"/>
  </si>
  <si>
    <t>上映使用料</t>
    <rPh sb="0" eb="2">
      <t>ジョウエイ</t>
    </rPh>
    <rPh sb="2" eb="5">
      <t>シヨウリョウ</t>
    </rPh>
    <phoneticPr fontId="2"/>
  </si>
  <si>
    <t>使用料合計</t>
    <rPh sb="0" eb="3">
      <t>シヨウリョウ</t>
    </rPh>
    <rPh sb="3" eb="5">
      <t>ゴウケイ</t>
    </rPh>
    <phoneticPr fontId="2"/>
  </si>
  <si>
    <t>音楽総時間：</t>
    <rPh sb="0" eb="2">
      <t>オンガク</t>
    </rPh>
    <rPh sb="2" eb="3">
      <t>ソウ</t>
    </rPh>
    <rPh sb="3" eb="5">
      <t>ジカン</t>
    </rPh>
    <phoneticPr fontId="2"/>
  </si>
  <si>
    <t>秒              (</t>
    <rPh sb="0" eb="1">
      <t>ビョウ</t>
    </rPh>
    <phoneticPr fontId="2"/>
  </si>
  <si>
    <t>秒）</t>
    <rPh sb="0" eb="1">
      <t>ビョウ</t>
    </rPh>
    <phoneticPr fontId="2"/>
  </si>
  <si>
    <t>合算判定</t>
    <rPh sb="0" eb="2">
      <t>ガッサン</t>
    </rPh>
    <rPh sb="2" eb="4">
      <t>ハンテイ</t>
    </rPh>
    <phoneticPr fontId="2"/>
  </si>
  <si>
    <t>No.</t>
    <phoneticPr fontId="2"/>
  </si>
  <si>
    <t>合算先No.</t>
    <rPh sb="0" eb="2">
      <t>ガッサン</t>
    </rPh>
    <rPh sb="2" eb="3">
      <t>サキ</t>
    </rPh>
    <phoneticPr fontId="2"/>
  </si>
  <si>
    <t>合算
エラー</t>
    <rPh sb="0" eb="2">
      <t>ガッサン</t>
    </rPh>
    <phoneticPr fontId="2"/>
  </si>
  <si>
    <t>収録時間
(mm.ss)</t>
    <rPh sb="0" eb="2">
      <t>シュウロク</t>
    </rPh>
    <rPh sb="2" eb="4">
      <t>ジカン</t>
    </rPh>
    <phoneticPr fontId="2"/>
  </si>
  <si>
    <t>録音
管理率(%)</t>
    <rPh sb="0" eb="2">
      <t>ロクオン</t>
    </rPh>
    <rPh sb="3" eb="5">
      <t>カンリ</t>
    </rPh>
    <rPh sb="5" eb="6">
      <t>リツ</t>
    </rPh>
    <phoneticPr fontId="2"/>
  </si>
  <si>
    <t>上映
管理率(%)</t>
    <rPh sb="0" eb="2">
      <t>ジョウエイ</t>
    </rPh>
    <rPh sb="3" eb="5">
      <t>カンリ</t>
    </rPh>
    <rPh sb="5" eb="6">
      <t>リツ</t>
    </rPh>
    <phoneticPr fontId="2"/>
  </si>
  <si>
    <t>（外国曲のみ）
録音指値</t>
    <rPh sb="1" eb="3">
      <t>ガイコク</t>
    </rPh>
    <rPh sb="3" eb="4">
      <t>キョク</t>
    </rPh>
    <rPh sb="8" eb="10">
      <t>ロクオン</t>
    </rPh>
    <rPh sb="10" eb="12">
      <t>サシネ</t>
    </rPh>
    <phoneticPr fontId="2"/>
  </si>
  <si>
    <t>合算対象有無</t>
    <rPh sb="0" eb="2">
      <t>ガッサン</t>
    </rPh>
    <rPh sb="2" eb="4">
      <t>タイショウ</t>
    </rPh>
    <rPh sb="4" eb="6">
      <t>ウム</t>
    </rPh>
    <phoneticPr fontId="2"/>
  </si>
  <si>
    <t>合算後
分</t>
    <rPh sb="0" eb="2">
      <t>ガッサン</t>
    </rPh>
    <rPh sb="2" eb="3">
      <t>ゴ</t>
    </rPh>
    <rPh sb="4" eb="5">
      <t>フン</t>
    </rPh>
    <phoneticPr fontId="2"/>
  </si>
  <si>
    <t>合算後
秒</t>
    <rPh sb="0" eb="2">
      <t>ガッサン</t>
    </rPh>
    <rPh sb="2" eb="3">
      <t>ゴ</t>
    </rPh>
    <rPh sb="4" eb="5">
      <t>ビョウ</t>
    </rPh>
    <phoneticPr fontId="2"/>
  </si>
  <si>
    <t>収録時間
（合算後）</t>
    <rPh sb="0" eb="2">
      <t>シュウロク</t>
    </rPh>
    <rPh sb="2" eb="4">
      <t>ジカン</t>
    </rPh>
    <rPh sb="6" eb="8">
      <t>ガッサン</t>
    </rPh>
    <rPh sb="8" eb="9">
      <t>ゴ</t>
    </rPh>
    <phoneticPr fontId="2"/>
  </si>
  <si>
    <t>録音使用料
（規程）</t>
    <rPh sb="0" eb="2">
      <t>ロクオン</t>
    </rPh>
    <rPh sb="2" eb="5">
      <t>シヨウリョウ</t>
    </rPh>
    <rPh sb="7" eb="9">
      <t>キテイ</t>
    </rPh>
    <phoneticPr fontId="2"/>
  </si>
  <si>
    <t>録音使用料
（税込）</t>
    <rPh sb="0" eb="2">
      <t>ロクオン</t>
    </rPh>
    <rPh sb="2" eb="5">
      <t>シヨウリョウ</t>
    </rPh>
    <rPh sb="7" eb="9">
      <t>ゼイコミ</t>
    </rPh>
    <phoneticPr fontId="2"/>
  </si>
  <si>
    <t>上映使用料
（税込）</t>
    <rPh sb="0" eb="2">
      <t>ジョウエイ</t>
    </rPh>
    <rPh sb="2" eb="5">
      <t>シヨウリョウ</t>
    </rPh>
    <rPh sb="7" eb="9">
      <t>ゼイコミ</t>
    </rPh>
    <phoneticPr fontId="2"/>
  </si>
  <si>
    <t>使用料合計
（税込）</t>
    <rPh sb="0" eb="3">
      <t>シヨウリョウ</t>
    </rPh>
    <rPh sb="3" eb="5">
      <t>ゴウケイ</t>
    </rPh>
    <rPh sb="7" eb="9">
      <t>ゼイコミ</t>
    </rPh>
    <phoneticPr fontId="2"/>
  </si>
  <si>
    <t>TimeClass1</t>
    <phoneticPr fontId="2"/>
  </si>
  <si>
    <t>TimeClass2</t>
    <phoneticPr fontId="2"/>
  </si>
  <si>
    <t>一般娯楽</t>
    <rPh sb="0" eb="2">
      <t>イッパン</t>
    </rPh>
    <rPh sb="2" eb="4">
      <t>ゴラク</t>
    </rPh>
    <phoneticPr fontId="2"/>
  </si>
  <si>
    <t>行ラベル</t>
  </si>
  <si>
    <t>総計</t>
  </si>
  <si>
    <t>作品題名加工(スペース削除、全角を半角)</t>
    <rPh sb="0" eb="2">
      <t>さくひん</t>
    </rPh>
    <rPh sb="2" eb="4">
      <t>だいめい</t>
    </rPh>
    <rPh sb="4" eb="6">
      <t>かこう</t>
    </rPh>
    <rPh sb="11" eb="13">
      <t>さくじょ</t>
    </rPh>
    <rPh sb="14" eb="16">
      <t>ぜんかく</t>
    </rPh>
    <rPh sb="17" eb="19">
      <t>はんかく</t>
    </rPh>
    <phoneticPr fontId="18" type="noConversion"/>
  </si>
  <si>
    <t>合算対象曲</t>
    <rPh sb="0" eb="2">
      <t>がっさん</t>
    </rPh>
    <rPh sb="2" eb="4">
      <t>たいしょう</t>
    </rPh>
    <rPh sb="4" eb="5">
      <t>きょく</t>
    </rPh>
    <phoneticPr fontId="18" type="noConversion"/>
  </si>
  <si>
    <t>曲番号</t>
    <rPh sb="0" eb="1">
      <t>きょく</t>
    </rPh>
    <rPh sb="1" eb="3">
      <t>ばんごう</t>
    </rPh>
    <phoneticPr fontId="18" type="noConversion"/>
  </si>
  <si>
    <t>合算集約番号</t>
    <rPh sb="0" eb="2">
      <t>がっさん</t>
    </rPh>
    <rPh sb="2" eb="4">
      <t>しゅうやく</t>
    </rPh>
    <rPh sb="4" eb="6">
      <t>ばんごう</t>
    </rPh>
    <phoneticPr fontId="18" type="noConversion"/>
  </si>
  <si>
    <t>100万の位</t>
    <rPh sb="3" eb="4">
      <t>マン</t>
    </rPh>
    <rPh sb="5" eb="6">
      <t>クライ</t>
    </rPh>
    <phoneticPr fontId="2"/>
  </si>
  <si>
    <t>10万</t>
    <rPh sb="2" eb="3">
      <t>マン</t>
    </rPh>
    <phoneticPr fontId="2"/>
  </si>
  <si>
    <t>百</t>
    <rPh sb="0" eb="1">
      <t>ヒャク</t>
    </rPh>
    <phoneticPr fontId="2"/>
  </si>
  <si>
    <t>千</t>
    <rPh sb="0" eb="1">
      <t>セン</t>
    </rPh>
    <phoneticPr fontId="2"/>
  </si>
  <si>
    <t>万</t>
    <rPh sb="0" eb="1">
      <t>マン</t>
    </rPh>
    <phoneticPr fontId="2"/>
  </si>
  <si>
    <t>十</t>
    <rPh sb="0" eb="1">
      <t>ジュウ</t>
    </rPh>
    <phoneticPr fontId="2"/>
  </si>
  <si>
    <t>一</t>
    <rPh sb="0" eb="1">
      <t>１</t>
    </rPh>
    <phoneticPr fontId="2"/>
  </si>
  <si>
    <t>金額表示</t>
    <rPh sb="0" eb="2">
      <t>キンガク</t>
    </rPh>
    <rPh sb="2" eb="4">
      <t>ヒョウジ</t>
    </rPh>
    <phoneticPr fontId="2"/>
  </si>
  <si>
    <t>合計時間表示</t>
    <rPh sb="0" eb="2">
      <t>ゴウケイ</t>
    </rPh>
    <rPh sb="2" eb="4">
      <t>ジカン</t>
    </rPh>
    <rPh sb="4" eb="6">
      <t>ヒョウジ</t>
    </rPh>
    <phoneticPr fontId="2"/>
  </si>
  <si>
    <t>映画種類判定</t>
    <rPh sb="0" eb="2">
      <t>エイガ</t>
    </rPh>
    <rPh sb="2" eb="4">
      <t>シュルイ</t>
    </rPh>
    <rPh sb="4" eb="6">
      <t>ハンテイ</t>
    </rPh>
    <phoneticPr fontId="2"/>
  </si>
  <si>
    <t>申込書合計表示頁数判定</t>
    <rPh sb="0" eb="3">
      <t>モウシコミショ</t>
    </rPh>
    <rPh sb="3" eb="5">
      <t>ゴウケイ</t>
    </rPh>
    <rPh sb="5" eb="7">
      <t>ヒョウジ</t>
    </rPh>
    <rPh sb="7" eb="8">
      <t>ページ</t>
    </rPh>
    <rPh sb="8" eb="9">
      <t>スウ</t>
    </rPh>
    <rPh sb="9" eb="11">
      <t>ハンテイ</t>
    </rPh>
    <phoneticPr fontId="2"/>
  </si>
  <si>
    <t>申込書金額表示</t>
    <rPh sb="0" eb="3">
      <t>モウシコミショ</t>
    </rPh>
    <rPh sb="3" eb="5">
      <t>キンガク</t>
    </rPh>
    <rPh sb="5" eb="7">
      <t>ヒョウジ</t>
    </rPh>
    <phoneticPr fontId="2"/>
  </si>
  <si>
    <t>使用料規程規定額</t>
    <rPh sb="0" eb="3">
      <t>シヨウリョウ</t>
    </rPh>
    <rPh sb="3" eb="5">
      <t>キテイ</t>
    </rPh>
    <rPh sb="5" eb="7">
      <t>キテイ</t>
    </rPh>
    <rPh sb="7" eb="8">
      <t>ガク</t>
    </rPh>
    <phoneticPr fontId="2"/>
  </si>
  <si>
    <t>曲数</t>
    <rPh sb="0" eb="2">
      <t>キョクスウ</t>
    </rPh>
    <phoneticPr fontId="2"/>
  </si>
  <si>
    <t>総頁数</t>
    <rPh sb="0" eb="1">
      <t>ソウ</t>
    </rPh>
    <rPh sb="1" eb="2">
      <t>ページ</t>
    </rPh>
    <rPh sb="2" eb="3">
      <t>スウ</t>
    </rPh>
    <phoneticPr fontId="2"/>
  </si>
  <si>
    <t>～</t>
    <phoneticPr fontId="2"/>
  </si>
  <si>
    <t>\マーク</t>
    <phoneticPr fontId="2"/>
  </si>
  <si>
    <t>表示頁</t>
    <rPh sb="0" eb="2">
      <t>ヒョウジ</t>
    </rPh>
    <rPh sb="2" eb="3">
      <t>ページ</t>
    </rPh>
    <phoneticPr fontId="2"/>
  </si>
  <si>
    <t>％表示</t>
    <rPh sb="1" eb="3">
      <t>ヒョウジ</t>
    </rPh>
    <phoneticPr fontId="2"/>
  </si>
  <si>
    <t>データの個数 / 合算集約番号</t>
  </si>
  <si>
    <t>合算考慮利用時間表示</t>
    <rPh sb="0" eb="2">
      <t>ガッサン</t>
    </rPh>
    <rPh sb="2" eb="4">
      <t>コウリョ</t>
    </rPh>
    <rPh sb="4" eb="6">
      <t>リヨウ</t>
    </rPh>
    <rPh sb="6" eb="8">
      <t>ジカン</t>
    </rPh>
    <rPh sb="8" eb="10">
      <t>ヒョウジ</t>
    </rPh>
    <phoneticPr fontId="2"/>
  </si>
  <si>
    <t>分</t>
    <rPh sb="0" eb="1">
      <t>フン</t>
    </rPh>
    <phoneticPr fontId="2"/>
  </si>
  <si>
    <t>秒</t>
    <rPh sb="0" eb="1">
      <t>ビョウ</t>
    </rPh>
    <phoneticPr fontId="2"/>
  </si>
  <si>
    <t>申込書表示</t>
    <rPh sb="0" eb="3">
      <t>もうしこみしょ</t>
    </rPh>
    <rPh sb="3" eb="5">
      <t>ひょうじ</t>
    </rPh>
    <phoneticPr fontId="18" type="noConversion"/>
  </si>
  <si>
    <t>著作権消滅</t>
    <rPh sb="0" eb="3">
      <t>ちょさくけん</t>
    </rPh>
    <rPh sb="3" eb="5">
      <t>しょうめつ</t>
    </rPh>
    <phoneticPr fontId="18" type="noConversion"/>
  </si>
  <si>
    <t>委嘱作品につき使用料免除</t>
    <rPh sb="0" eb="2">
      <t>いしょく</t>
    </rPh>
    <rPh sb="2" eb="4">
      <t>さくひん</t>
    </rPh>
    <rPh sb="7" eb="10">
      <t>しようりょう</t>
    </rPh>
    <rPh sb="10" eb="12">
      <t>めんじょ</t>
    </rPh>
    <phoneticPr fontId="18" type="noConversion"/>
  </si>
  <si>
    <t>許諾番号</t>
    <rPh sb="0" eb="2">
      <t>きょだく</t>
    </rPh>
    <rPh sb="2" eb="4">
      <t>ばんごう</t>
    </rPh>
    <phoneticPr fontId="18" type="noConversion"/>
  </si>
  <si>
    <t>請求年2ケタ</t>
    <rPh sb="0" eb="2">
      <t>せいきゅう</t>
    </rPh>
    <rPh sb="2" eb="3">
      <t>ねん</t>
    </rPh>
    <phoneticPr fontId="18" type="noConversion"/>
  </si>
  <si>
    <t>月</t>
    <rPh sb="0" eb="1">
      <t>つき</t>
    </rPh>
    <phoneticPr fontId="18" type="noConversion"/>
  </si>
  <si>
    <t>日</t>
    <rPh sb="0" eb="1">
      <t>ひ</t>
    </rPh>
    <phoneticPr fontId="18" type="noConversion"/>
  </si>
  <si>
    <t>請求書番号</t>
    <rPh sb="0" eb="3">
      <t>せいきゅうしょ</t>
    </rPh>
    <rPh sb="3" eb="5">
      <t>ばんごう</t>
    </rPh>
    <phoneticPr fontId="18" type="noConversion"/>
  </si>
  <si>
    <t>作家名寄</t>
    <rPh sb="0" eb="2">
      <t>さっか</t>
    </rPh>
    <rPh sb="2" eb="4">
      <t>ﾅﾖﾛ</t>
    </rPh>
    <phoneticPr fontId="18" type="noConversion"/>
  </si>
  <si>
    <t>―</t>
  </si>
  <si>
    <t/>
  </si>
  <si>
    <t>字幕版又は吹替版の
いずれか一方のみが
上映される常設館数</t>
    <rPh sb="25" eb="27">
      <t>ジョウセツ</t>
    </rPh>
    <rPh sb="27" eb="28">
      <t>カン</t>
    </rPh>
    <rPh sb="28" eb="29">
      <t>スウ</t>
    </rPh>
    <phoneticPr fontId="2"/>
  </si>
  <si>
    <t>封切日</t>
    <rPh sb="0" eb="2">
      <t>フウギリ</t>
    </rPh>
    <rPh sb="2" eb="3">
      <t>ヒ</t>
    </rPh>
    <phoneticPr fontId="2"/>
  </si>
  <si>
    <t>制作国</t>
    <rPh sb="0" eb="2">
      <t>セイサク</t>
    </rPh>
    <rPh sb="2" eb="3">
      <t>コク</t>
    </rPh>
    <phoneticPr fontId="2"/>
  </si>
  <si>
    <t>字幕版及び吹替版
いずれも上映される
常設館数</t>
    <rPh sb="19" eb="21">
      <t>ジョウセツ</t>
    </rPh>
    <rPh sb="21" eb="22">
      <t>カン</t>
    </rPh>
    <rPh sb="22" eb="23">
      <t>スウ</t>
    </rPh>
    <phoneticPr fontId="2"/>
  </si>
  <si>
    <t>音楽監督</t>
    <rPh sb="0" eb="2">
      <t>オンガク</t>
    </rPh>
    <rPh sb="2" eb="4">
      <t>カントク</t>
    </rPh>
    <phoneticPr fontId="2"/>
  </si>
  <si>
    <t>Ｒ指定の有無</t>
    <phoneticPr fontId="2"/>
  </si>
  <si>
    <t>主な上映館</t>
    <phoneticPr fontId="2"/>
  </si>
  <si>
    <t>フィクション</t>
    <phoneticPr fontId="2"/>
  </si>
  <si>
    <t>ドキュメンタリー</t>
    <phoneticPr fontId="2"/>
  </si>
  <si>
    <t>プラネタリウム</t>
    <phoneticPr fontId="2"/>
  </si>
  <si>
    <t>）</t>
    <phoneticPr fontId="2"/>
  </si>
  <si>
    <t>楽曲明細の有無</t>
    <rPh sb="0" eb="2">
      <t>ガッキョク</t>
    </rPh>
    <rPh sb="2" eb="4">
      <t>メイサイ</t>
    </rPh>
    <rPh sb="5" eb="7">
      <t>ウム</t>
    </rPh>
    <phoneticPr fontId="2"/>
  </si>
  <si>
    <t>後日提出</t>
    <rPh sb="0" eb="2">
      <t>ゴジツ</t>
    </rPh>
    <rPh sb="2" eb="4">
      <t>テイシュツ</t>
    </rPh>
    <phoneticPr fontId="2"/>
  </si>
  <si>
    <t>映画題名
（原題又は英題）</t>
    <rPh sb="0" eb="2">
      <t>エイガ</t>
    </rPh>
    <rPh sb="2" eb="4">
      <t>ダイメイ</t>
    </rPh>
    <rPh sb="6" eb="8">
      <t>ゲンダイ</t>
    </rPh>
    <rPh sb="8" eb="9">
      <t>マタ</t>
    </rPh>
    <rPh sb="10" eb="11">
      <t>エイ</t>
    </rPh>
    <rPh sb="11" eb="12">
      <t>ダイ</t>
    </rPh>
    <phoneticPr fontId="2"/>
  </si>
  <si>
    <t>邦題</t>
    <rPh sb="0" eb="2">
      <t>ホウダイ</t>
    </rPh>
    <phoneticPr fontId="2"/>
  </si>
  <si>
    <t>R指定の有無</t>
    <rPh sb="1" eb="3">
      <t>シテイ</t>
    </rPh>
    <rPh sb="4" eb="6">
      <t>ウム</t>
    </rPh>
    <phoneticPr fontId="2"/>
  </si>
  <si>
    <t>イベント内容</t>
    <rPh sb="4" eb="6">
      <t>ナイヨウ</t>
    </rPh>
    <phoneticPr fontId="2"/>
  </si>
  <si>
    <t>非管理</t>
    <rPh sb="0" eb="1">
      <t>ひ</t>
    </rPh>
    <rPh sb="1" eb="3">
      <t>かんり</t>
    </rPh>
    <phoneticPr fontId="18" type="noConversion"/>
  </si>
  <si>
    <t>ID</t>
    <phoneticPr fontId="18" type="noConversion"/>
  </si>
  <si>
    <t>税率判定</t>
    <rPh sb="0" eb="2">
      <t>ぜいりつ</t>
    </rPh>
    <rPh sb="2" eb="4">
      <t>はんてい</t>
    </rPh>
    <phoneticPr fontId="18" type="noConversion"/>
  </si>
  <si>
    <t>規定判定</t>
    <rPh sb="0" eb="2">
      <t>きてい</t>
    </rPh>
    <rPh sb="2" eb="4">
      <t>はんてい</t>
    </rPh>
    <phoneticPr fontId="18" type="noConversion"/>
  </si>
  <si>
    <t>キャップ額</t>
    <rPh sb="4" eb="5">
      <t>がく</t>
    </rPh>
    <phoneticPr fontId="18" type="noConversion"/>
  </si>
  <si>
    <t>上映消費税率</t>
    <rPh sb="0" eb="2">
      <t>ジョウエイ</t>
    </rPh>
    <rPh sb="2" eb="5">
      <t>ショウヒゼイ</t>
    </rPh>
    <rPh sb="5" eb="6">
      <t>リツ</t>
    </rPh>
    <phoneticPr fontId="2"/>
  </si>
  <si>
    <t>録音消費税率</t>
    <rPh sb="2" eb="5">
      <t>ショウヒゼイ</t>
    </rPh>
    <rPh sb="5" eb="6">
      <t>リツ</t>
    </rPh>
    <phoneticPr fontId="2"/>
  </si>
  <si>
    <t>収録時間入力(mmss)</t>
    <rPh sb="0" eb="2">
      <t>シュウロク</t>
    </rPh>
    <rPh sb="2" eb="4">
      <t>ジカン</t>
    </rPh>
    <rPh sb="4" eb="6">
      <t>ニュウリョク</t>
    </rPh>
    <phoneticPr fontId="3"/>
  </si>
  <si>
    <t>申込書式</t>
    <rPh sb="0" eb="2">
      <t>もうしこ</t>
    </rPh>
    <rPh sb="2" eb="4">
      <t>しょしき</t>
    </rPh>
    <phoneticPr fontId="18" type="noConversion"/>
  </si>
  <si>
    <t>録音
管理率等</t>
    <rPh sb="0" eb="2">
      <t>ろくおん</t>
    </rPh>
    <rPh sb="3" eb="5">
      <t>かんり</t>
    </rPh>
    <rPh sb="5" eb="6">
      <t>りつ</t>
    </rPh>
    <rPh sb="6" eb="7">
      <t>とう</t>
    </rPh>
    <phoneticPr fontId="18" type="noConversion"/>
  </si>
  <si>
    <t>演奏
管理率等</t>
    <rPh sb="0" eb="2">
      <t>えんそう</t>
    </rPh>
    <rPh sb="3" eb="5">
      <t>かんり</t>
    </rPh>
    <rPh sb="5" eb="6">
      <t>りつ</t>
    </rPh>
    <rPh sb="6" eb="7">
      <t>とう</t>
    </rPh>
    <phoneticPr fontId="18" type="noConversion"/>
  </si>
  <si>
    <t>外国映画</t>
  </si>
  <si>
    <t>ID</t>
  </si>
  <si>
    <t>旧邦画ID</t>
  </si>
  <si>
    <t>旧全興連ID</t>
  </si>
  <si>
    <t>映画コード</t>
  </si>
  <si>
    <t>タイトル</t>
  </si>
  <si>
    <t>カナ</t>
  </si>
  <si>
    <t>洋邦フラグ</t>
  </si>
  <si>
    <t>R指定</t>
  </si>
  <si>
    <t>原題</t>
  </si>
  <si>
    <t>製作年度</t>
  </si>
  <si>
    <t>製作国</t>
  </si>
  <si>
    <t>配給先</t>
  </si>
  <si>
    <t>公開日</t>
  </si>
  <si>
    <t>封切日</t>
  </si>
  <si>
    <t>映画監督</t>
  </si>
  <si>
    <t>音楽監督</t>
  </si>
  <si>
    <t>劇場情報</t>
  </si>
  <si>
    <t>作品ＨＰ</t>
  </si>
  <si>
    <t>担当者</t>
  </si>
  <si>
    <t>映画類別</t>
  </si>
  <si>
    <t>映画の種類</t>
  </si>
  <si>
    <t>CSコード</t>
  </si>
  <si>
    <t>CSステータス</t>
  </si>
  <si>
    <t>録音ステータス</t>
  </si>
  <si>
    <t>上映ステータス</t>
  </si>
  <si>
    <t>備考</t>
  </si>
  <si>
    <t>配給会社ID</t>
  </si>
  <si>
    <t>CS受付日</t>
  </si>
  <si>
    <t>CS回付日</t>
  </si>
  <si>
    <t>CS届出人</t>
  </si>
  <si>
    <t>CS担当部署</t>
  </si>
  <si>
    <t>CS担当者</t>
  </si>
  <si>
    <t>CS℡</t>
  </si>
  <si>
    <t>委嘱照会日</t>
  </si>
  <si>
    <t>委嘱回答日</t>
  </si>
  <si>
    <t>録音受付日</t>
  </si>
  <si>
    <t>録音申請者</t>
  </si>
  <si>
    <t>録音担当部署</t>
  </si>
  <si>
    <t>録音担当者</t>
  </si>
  <si>
    <t>録音℡</t>
  </si>
  <si>
    <t>外国曲数</t>
  </si>
  <si>
    <t>指し値合計</t>
  </si>
  <si>
    <t>外国曲有無</t>
  </si>
  <si>
    <t>録音請求日</t>
  </si>
  <si>
    <t>録音許諾番号</t>
  </si>
  <si>
    <t>録音請求番号</t>
  </si>
  <si>
    <t>録音請求額</t>
  </si>
  <si>
    <t>上映受付日</t>
  </si>
  <si>
    <t>上映申請者</t>
  </si>
  <si>
    <t>上映担当部署</t>
  </si>
  <si>
    <t>上映担当者</t>
  </si>
  <si>
    <t>上映℡</t>
  </si>
  <si>
    <t>上映メールアドレス</t>
  </si>
  <si>
    <t>上映請求種目</t>
  </si>
  <si>
    <t>全興連契約区分</t>
  </si>
  <si>
    <t>長短区分</t>
  </si>
  <si>
    <t>複数館上映</t>
  </si>
  <si>
    <t>字幕又は吹替</t>
  </si>
  <si>
    <t>字幕及び吹替</t>
  </si>
  <si>
    <t>プリント本数</t>
  </si>
  <si>
    <t>楽曲明細情報</t>
  </si>
  <si>
    <t>上映請求日</t>
  </si>
  <si>
    <t>上映許諾番号</t>
  </si>
  <si>
    <t>上映請求番号</t>
  </si>
  <si>
    <t>上映請求額</t>
  </si>
  <si>
    <t>上映入金日</t>
  </si>
  <si>
    <t>上映通知日</t>
  </si>
  <si>
    <t>上映通知回答日</t>
  </si>
  <si>
    <t>上映許諾番号通知日時</t>
  </si>
  <si>
    <t>ビデオ受付日</t>
  </si>
  <si>
    <t>ビデオ受付部署</t>
  </si>
  <si>
    <t>ビデオ受付部署担当者</t>
  </si>
  <si>
    <t>ビデオ申請者</t>
  </si>
  <si>
    <t>ビデオ担当部署</t>
  </si>
  <si>
    <t>ビデオ担当者</t>
  </si>
  <si>
    <t>ビデオ℡</t>
  </si>
  <si>
    <t>AGM課連絡日</t>
  </si>
  <si>
    <t>仮CSコード</t>
  </si>
  <si>
    <t>ビデオCS登録依頼日</t>
  </si>
  <si>
    <t>モニタリング依頼日</t>
  </si>
  <si>
    <t>〒</t>
    <phoneticPr fontId="2"/>
  </si>
  <si>
    <t>ＦＡＸ</t>
    <phoneticPr fontId="2"/>
  </si>
  <si>
    <t>E-mail</t>
    <phoneticPr fontId="2"/>
  </si>
  <si>
    <t>※一般財団法人映画倫理機構の審査結果が、「12 歳未満の年少者の観覧には、親又は保護者の助言・指導が必要」（PG12）となった映画は「R指定無」となります。</t>
    <phoneticPr fontId="2"/>
  </si>
  <si>
    <t>請求日</t>
    <rPh sb="0" eb="3">
      <t>ｾｲｷｭｳﾋﾞ</t>
    </rPh>
    <phoneticPr fontId="18" type="noConversion"/>
  </si>
  <si>
    <t>■ISWCの登録はありません</t>
  </si>
  <si>
    <t>副題組曲付属情報有効日摘要最新分配期</t>
  </si>
  <si>
    <t>有効日</t>
  </si>
  <si>
    <t>処理日</t>
  </si>
  <si>
    <t>受付日</t>
  </si>
  <si>
    <t>受付日2</t>
  </si>
  <si>
    <t>率固定</t>
  </si>
  <si>
    <t>演録出映</t>
  </si>
  <si>
    <t>No.</t>
  </si>
  <si>
    <t>権利者</t>
  </si>
  <si>
    <t>関連</t>
  </si>
  <si>
    <t>識別</t>
  </si>
  <si>
    <t>映画録音</t>
  </si>
  <si>
    <t>シェア</t>
  </si>
  <si>
    <t>映録</t>
  </si>
  <si>
    <t>★1st</t>
  </si>
  <si>
    <t>代表</t>
  </si>
  <si>
    <t>権区</t>
  </si>
  <si>
    <t>所団</t>
  </si>
  <si>
    <t>特別</t>
  </si>
  <si>
    <t>管除</t>
  </si>
  <si>
    <t>率</t>
  </si>
  <si>
    <t>分保</t>
  </si>
  <si>
    <t>徴保</t>
  </si>
  <si>
    <t>録音</t>
  </si>
  <si>
    <t>映画</t>
  </si>
  <si>
    <t>曲詞 </t>
  </si>
  <si>
    <t>+</t>
  </si>
  <si>
    <t>------</t>
  </si>
  <si>
    <t>出  </t>
  </si>
  <si>
    <t>SP</t>
  </si>
  <si>
    <t>A</t>
  </si>
  <si>
    <t>元データ</t>
    <rPh sb="0" eb="1">
      <t>モト</t>
    </rPh>
    <phoneticPr fontId="38"/>
  </si>
  <si>
    <t>作品名</t>
    <rPh sb="0" eb="2">
      <t>サクヒン</t>
    </rPh>
    <rPh sb="2" eb="3">
      <t>メイ</t>
    </rPh>
    <phoneticPr fontId="38"/>
  </si>
  <si>
    <t>作詞者</t>
    <rPh sb="0" eb="3">
      <t>サクシシャ</t>
    </rPh>
    <phoneticPr fontId="38"/>
  </si>
  <si>
    <t>詞補助</t>
    <rPh sb="0" eb="1">
      <t>シ</t>
    </rPh>
    <rPh sb="1" eb="3">
      <t>ホジョ</t>
    </rPh>
    <phoneticPr fontId="2"/>
  </si>
  <si>
    <t>曲補助</t>
    <rPh sb="0" eb="3">
      <t>キョクホジョ</t>
    </rPh>
    <phoneticPr fontId="2"/>
  </si>
  <si>
    <t>作曲者</t>
    <rPh sb="0" eb="3">
      <t>サッキョクシャ</t>
    </rPh>
    <phoneticPr fontId="38"/>
  </si>
  <si>
    <t>アーティスト</t>
    <phoneticPr fontId="38"/>
  </si>
  <si>
    <t>作品コード</t>
    <rPh sb="0" eb="2">
      <t>サクヒン</t>
    </rPh>
    <phoneticPr fontId="38"/>
  </si>
  <si>
    <r>
      <rPr>
        <sz val="9"/>
        <rFont val="ＭＳ Ｐゴシック"/>
        <family val="3"/>
        <charset val="128"/>
      </rPr>
      <t>映画録音
シェア</t>
    </r>
    <r>
      <rPr>
        <sz val="11"/>
        <color theme="1"/>
        <rFont val="ＭＳ Ｐゴシック"/>
        <family val="2"/>
        <charset val="128"/>
        <scheme val="minor"/>
      </rPr>
      <t xml:space="preserve">
I</t>
    </r>
    <rPh sb="0" eb="2">
      <t>エイガ</t>
    </rPh>
    <rPh sb="2" eb="4">
      <t>ロクオン</t>
    </rPh>
    <phoneticPr fontId="38"/>
  </si>
  <si>
    <r>
      <rPr>
        <sz val="9"/>
        <rFont val="ＭＳ Ｐゴシック"/>
        <family val="3"/>
        <charset val="128"/>
      </rPr>
      <t>映画録音
シェア</t>
    </r>
    <r>
      <rPr>
        <sz val="11"/>
        <color theme="1"/>
        <rFont val="ＭＳ Ｐゴシック"/>
        <family val="2"/>
        <charset val="128"/>
        <scheme val="minor"/>
      </rPr>
      <t xml:space="preserve">
V</t>
    </r>
    <phoneticPr fontId="38"/>
  </si>
  <si>
    <t>IV区分</t>
    <rPh sb="2" eb="4">
      <t>クブン</t>
    </rPh>
    <phoneticPr fontId="38"/>
  </si>
  <si>
    <t>V</t>
  </si>
  <si>
    <t>権利者表示</t>
    <rPh sb="0" eb="3">
      <t>ケンリシャ</t>
    </rPh>
    <rPh sb="3" eb="5">
      <t>ヒョウジ</t>
    </rPh>
    <phoneticPr fontId="38"/>
  </si>
  <si>
    <t>訳詞者</t>
    <rPh sb="0" eb="2">
      <t>ヤクシ</t>
    </rPh>
    <rPh sb="2" eb="3">
      <t>シャ</t>
    </rPh>
    <phoneticPr fontId="38"/>
  </si>
  <si>
    <t>編曲者</t>
    <rPh sb="0" eb="2">
      <t>ヘンキョク</t>
    </rPh>
    <rPh sb="2" eb="3">
      <t>シャ</t>
    </rPh>
    <phoneticPr fontId="38"/>
  </si>
  <si>
    <t>出版者表示</t>
    <rPh sb="0" eb="3">
      <t>シュッパンシャ</t>
    </rPh>
    <rPh sb="3" eb="5">
      <t>ヒョウジ</t>
    </rPh>
    <phoneticPr fontId="38"/>
  </si>
  <si>
    <t>曲</t>
    <rPh sb="0" eb="1">
      <t>キョク</t>
    </rPh>
    <phoneticPr fontId="2"/>
  </si>
  <si>
    <t>詞曲</t>
    <rPh sb="0" eb="1">
      <t>シ</t>
    </rPh>
    <rPh sb="1" eb="2">
      <t>キョク</t>
    </rPh>
    <phoneticPr fontId="2"/>
  </si>
  <si>
    <t>詞</t>
    <rPh sb="0" eb="1">
      <t>シ</t>
    </rPh>
    <phoneticPr fontId="2"/>
  </si>
  <si>
    <t>曲詞</t>
    <rPh sb="0" eb="2">
      <t>キョクシ</t>
    </rPh>
    <phoneticPr fontId="2"/>
  </si>
  <si>
    <t>↓映録管理率に値貼付</t>
    <rPh sb="1" eb="2">
      <t>エイ</t>
    </rPh>
    <rPh sb="2" eb="3">
      <t>ロク</t>
    </rPh>
    <rPh sb="3" eb="5">
      <t>カンリ</t>
    </rPh>
    <rPh sb="5" eb="6">
      <t>リツ</t>
    </rPh>
    <rPh sb="7" eb="8">
      <t>アタイ</t>
    </rPh>
    <rPh sb="8" eb="10">
      <t>チョウフ</t>
    </rPh>
    <phoneticPr fontId="2"/>
  </si>
  <si>
    <t>出版者貼付</t>
    <rPh sb="0" eb="3">
      <t>シュッパンシャ</t>
    </rPh>
    <rPh sb="3" eb="5">
      <t>ハリツケ</t>
    </rPh>
    <phoneticPr fontId="2"/>
  </si>
  <si>
    <t>Vocal</t>
  </si>
  <si>
    <t>収録楽曲情報:値貼付用</t>
    <rPh sb="0" eb="6">
      <t>シュウロクガッキョクジョウホウ</t>
    </rPh>
    <rPh sb="7" eb="8">
      <t>アタイ</t>
    </rPh>
    <rPh sb="8" eb="9">
      <t>ハ</t>
    </rPh>
    <rPh sb="9" eb="10">
      <t>ツ</t>
    </rPh>
    <rPh sb="10" eb="11">
      <t>ヨウ</t>
    </rPh>
    <phoneticPr fontId="2"/>
  </si>
  <si>
    <t>7G5-0644-8　CELESTIAL</t>
  </si>
  <si>
    <t>  ■アーティスト: ＥＤ　ＳＨＥＥＲＡＮ</t>
  </si>
  <si>
    <t>■登録:2022/10/05(CDC )■最終更新:2023/01/25(150126)</t>
  </si>
  <si>
    <t>                 </t>
  </si>
  <si>
    <t>前2022/10/03 - 9999/12/31</t>
  </si>
  <si>
    <t>2022/10/14 - 9999/12/31</t>
  </si>
  <si>
    <t> （映）2022/10/03</t>
  </si>
  <si>
    <t>00600664284リンクを新規ウィンドウで開く</t>
  </si>
  <si>
    <t>SHEERAN EDWARD CHRISTOPHER</t>
  </si>
  <si>
    <t>曲詞★</t>
  </si>
  <si>
    <t>演M</t>
  </si>
  <si>
    <t>0/999</t>
  </si>
  <si>
    <t>00807760233リンクを新規ウィンドウで開く</t>
  </si>
  <si>
    <t>MCDAID JOHNNY(PP)</t>
  </si>
  <si>
    <t>00412720203リンクを新規ウィンドウで開く</t>
  </si>
  <si>
    <t>MCDAID JOHN</t>
  </si>
  <si>
    <t>00257395141リンクを新規ウィンドウで開く</t>
  </si>
  <si>
    <t>MAC STEVE(PP)</t>
  </si>
  <si>
    <t>00160479959リンクを新規ウィンドウで開く</t>
  </si>
  <si>
    <t>MCCUTCHEON STEVEN</t>
  </si>
  <si>
    <t>00269137346リンクを新規ウィンドウで開く</t>
  </si>
  <si>
    <t>SONY/ATV MUSIC PUBLISHING (UK) LIMITED</t>
  </si>
  <si>
    <t>00401462013リンクを新規ウィンドウで開く</t>
  </si>
  <si>
    <t>ソニー・ミュージックパブリッシング　Ａ事業部</t>
  </si>
  <si>
    <t>*</t>
  </si>
  <si>
    <t>X</t>
  </si>
  <si>
    <t>333/999（Ｂ条）</t>
  </si>
  <si>
    <t>：カ</t>
  </si>
  <si>
    <t>契約期間：1998/01/01 -           (自動更新無し) </t>
  </si>
  <si>
    <t>00187062752リンクを新規ウィンドウで開く</t>
  </si>
  <si>
    <t>SONY/ATV SONGS LLC</t>
  </si>
  <si>
    <t>契約期間：1996/06/01 -           (自動更新無し) </t>
  </si>
  <si>
    <t>00280424286リンクを新規ウィンドウで開く</t>
  </si>
  <si>
    <t>ROKSTONE MUSIC</t>
  </si>
  <si>
    <t>00793922793リンクを新規ウィンドウで開く</t>
  </si>
  <si>
    <t>ユニバーサル・ミュージック・パブリッシング　Ｓｙｎｃｈ事業部</t>
  </si>
  <si>
    <t>申込要領</t>
    <rPh sb="0" eb="2">
      <t>モウシコミ</t>
    </rPh>
    <rPh sb="2" eb="4">
      <t>ヨウリョウ</t>
    </rPh>
    <phoneticPr fontId="2"/>
  </si>
  <si>
    <t>1　お申込みの前に</t>
    <phoneticPr fontId="2"/>
  </si>
  <si>
    <t>(1)</t>
    <phoneticPr fontId="50"/>
  </si>
  <si>
    <t>(2)</t>
    <phoneticPr fontId="50"/>
  </si>
  <si>
    <t>(3)</t>
    <phoneticPr fontId="50"/>
  </si>
  <si>
    <t>：</t>
    <phoneticPr fontId="50"/>
  </si>
  <si>
    <t>◆</t>
  </si>
  <si>
    <t>利用時間</t>
    <rPh sb="0" eb="4">
      <t>リヨウジカン</t>
    </rPh>
    <phoneticPr fontId="2"/>
  </si>
  <si>
    <t>同一作品を数回にわたり利用された場合は、利用時間を合計してご入力ください。</t>
    <phoneticPr fontId="50"/>
  </si>
  <si>
    <t>曲のみ利用する場合は「Ｉ 曲のみ」、歌詞を伴う利用の場合は「Ｖ 詞曲」を選択してください。</t>
    <rPh sb="36" eb="38">
      <t>センタク</t>
    </rPh>
    <phoneticPr fontId="50"/>
  </si>
  <si>
    <t>当協会が取得した個人情報は、</t>
    <phoneticPr fontId="50"/>
  </si>
  <si>
    <t>　１ 音楽著作物の著作権管理事業における利用許諾業務、著作物使用料徴収業務、著作物使用料・私的録音録画補償金等分配業務、調査研究及び刊行物の送付その他の広報</t>
    <phoneticPr fontId="50"/>
  </si>
  <si>
    <t>　２ 音楽文化の振興及び著作権思想の普及に関する事業における企画の検討・実施、調査研究及び広報</t>
    <phoneticPr fontId="50"/>
  </si>
  <si>
    <t>のために必要な範囲以外では利用いたしません。</t>
    <phoneticPr fontId="50"/>
  </si>
  <si>
    <t>※ 上記利用目的の達成のために必要な範囲で第三者に提供する場合があります。</t>
    <phoneticPr fontId="50"/>
  </si>
  <si>
    <r>
      <t>本ファイルでのお申込みは、</t>
    </r>
    <r>
      <rPr>
        <b/>
        <sz val="11"/>
        <color rgb="FFFF0000"/>
        <rFont val="游ゴシック"/>
        <family val="3"/>
        <charset val="128"/>
      </rPr>
      <t>外国映画上映</t>
    </r>
    <r>
      <rPr>
        <b/>
        <sz val="11"/>
        <color theme="3"/>
        <rFont val="游ゴシック"/>
        <family val="3"/>
        <charset val="128"/>
      </rPr>
      <t>に限られます。日本映画のお申込みは、ご案内ページに掲載の「映画利用申込書」にてお申し込みください。</t>
    </r>
    <rPh sb="0" eb="1">
      <t>ホン</t>
    </rPh>
    <rPh sb="13" eb="15">
      <t>ガイコク</t>
    </rPh>
    <rPh sb="17" eb="19">
      <t>ジョウエイ</t>
    </rPh>
    <rPh sb="26" eb="28">
      <t>ニホン</t>
    </rPh>
    <rPh sb="38" eb="40">
      <t>アンナイ</t>
    </rPh>
    <rPh sb="44" eb="46">
      <t>ケイサイ</t>
    </rPh>
    <rPh sb="48" eb="50">
      <t>エイガ</t>
    </rPh>
    <rPh sb="50" eb="52">
      <t>リヨウ</t>
    </rPh>
    <rPh sb="52" eb="55">
      <t>モウシコミショ</t>
    </rPh>
    <phoneticPr fontId="50"/>
  </si>
  <si>
    <t>←</t>
    <phoneticPr fontId="2"/>
  </si>
  <si>
    <t>※エクセル「データ」タブの「すべて更新」をクリック</t>
    <rPh sb="17" eb="19">
      <t>コウシン</t>
    </rPh>
    <phoneticPr fontId="2"/>
  </si>
  <si>
    <t>お申込日</t>
    <rPh sb="1" eb="3">
      <t>モウシコミ</t>
    </rPh>
    <rPh sb="3" eb="4">
      <t>ビ</t>
    </rPh>
    <phoneticPr fontId="2"/>
  </si>
  <si>
    <t>字幕又は吹替版のいずれか一方のみが上映される常設館数</t>
    <phoneticPr fontId="2"/>
  </si>
  <si>
    <t>字幕及び吹替版のいずれも上映される常設館数</t>
    <phoneticPr fontId="2"/>
  </si>
  <si>
    <t>※同時期に上映する最大のスクリーン数</t>
    <rPh sb="1" eb="4">
      <t>ドウジキ</t>
    </rPh>
    <rPh sb="5" eb="7">
      <t>ジョウエイ</t>
    </rPh>
    <rPh sb="9" eb="11">
      <t>サイダイ</t>
    </rPh>
    <rPh sb="17" eb="18">
      <t>スウ</t>
    </rPh>
    <phoneticPr fontId="2"/>
  </si>
  <si>
    <t>原訳</t>
    <rPh sb="0" eb="2">
      <t>ゲンヤク</t>
    </rPh>
    <phoneticPr fontId="2"/>
  </si>
  <si>
    <t>I/Vが「Ｖ 詞曲」の場合、選択してください。訳詞利用の場合は、必ず「作詞（訳詞）者名」欄に、訳詞者名を併記してください。</t>
    <rPh sb="11" eb="13">
      <t>バアイ</t>
    </rPh>
    <rPh sb="14" eb="16">
      <t>センタク</t>
    </rPh>
    <rPh sb="23" eb="25">
      <t>ヤクシ</t>
    </rPh>
    <rPh sb="25" eb="27">
      <t>リヨウ</t>
    </rPh>
    <rPh sb="28" eb="30">
      <t>バアイ</t>
    </rPh>
    <rPh sb="32" eb="33">
      <t>カナラ</t>
    </rPh>
    <rPh sb="35" eb="37">
      <t>サクシ</t>
    </rPh>
    <rPh sb="38" eb="40">
      <t>ヤクシ</t>
    </rPh>
    <rPh sb="41" eb="42">
      <t>シャ</t>
    </rPh>
    <rPh sb="42" eb="43">
      <t>メイ</t>
    </rPh>
    <rPh sb="44" eb="45">
      <t>ラン</t>
    </rPh>
    <rPh sb="47" eb="49">
      <t>ヤクシ</t>
    </rPh>
    <rPh sb="49" eb="50">
      <t>シャ</t>
    </rPh>
    <rPh sb="50" eb="51">
      <t>メイ</t>
    </rPh>
    <rPh sb="52" eb="54">
      <t>ヘイキ</t>
    </rPh>
    <phoneticPr fontId="50"/>
  </si>
  <si>
    <t>楽曲明細の有無</t>
    <rPh sb="0" eb="4">
      <t>ガッキョクメイサイ</t>
    </rPh>
    <rPh sb="5" eb="7">
      <t>ウム</t>
    </rPh>
    <phoneticPr fontId="50"/>
  </si>
  <si>
    <t>作品題名は、原題をアルファベット表記でご入力ください。</t>
    <rPh sb="16" eb="18">
      <t>ヒョウキ</t>
    </rPh>
    <rPh sb="20" eb="22">
      <t>ニュウリョク</t>
    </rPh>
    <phoneticPr fontId="50"/>
  </si>
  <si>
    <r>
      <t>本ファイルの提出時にご利用の楽曲情報が不明の場合は、楽曲明細の有無を「</t>
    </r>
    <r>
      <rPr>
        <b/>
        <sz val="11"/>
        <color rgb="FFFF0000"/>
        <rFont val="游ゴシック"/>
        <family val="3"/>
        <charset val="128"/>
      </rPr>
      <t>無</t>
    </r>
    <r>
      <rPr>
        <b/>
        <sz val="11"/>
        <color theme="3"/>
        <rFont val="游ゴシック"/>
        <family val="3"/>
        <charset val="128"/>
      </rPr>
      <t>」又は「</t>
    </r>
    <r>
      <rPr>
        <b/>
        <sz val="11"/>
        <color rgb="FFFF0000"/>
        <rFont val="游ゴシック"/>
        <family val="3"/>
        <charset val="128"/>
      </rPr>
      <t>後日提出</t>
    </r>
    <r>
      <rPr>
        <b/>
        <sz val="11"/>
        <color theme="3"/>
        <rFont val="游ゴシック"/>
        <family val="3"/>
        <charset val="128"/>
      </rPr>
      <t>」としてください。</t>
    </r>
    <rPh sb="19" eb="21">
      <t>フメイ</t>
    </rPh>
    <rPh sb="22" eb="24">
      <t>バアイ</t>
    </rPh>
    <rPh sb="26" eb="30">
      <t>ガッキョクメイサイ</t>
    </rPh>
    <rPh sb="31" eb="33">
      <t>ウム</t>
    </rPh>
    <rPh sb="35" eb="36">
      <t>ム</t>
    </rPh>
    <rPh sb="37" eb="38">
      <t>マタ</t>
    </rPh>
    <rPh sb="40" eb="44">
      <t>ゴジツテイシュツ</t>
    </rPh>
    <phoneticPr fontId="50"/>
  </si>
  <si>
    <t>ご入力ください。</t>
    <phoneticPr fontId="2"/>
  </si>
  <si>
    <t>ただし、「Ｉ 曲のみ」と「Ｖ 詞曲」、「原詞」と「訳詞」など、異なる方法で利用された場合は、行を分けて、それぞれの利用時間を</t>
    <rPh sb="20" eb="22">
      <t>ゲンシ</t>
    </rPh>
    <rPh sb="25" eb="27">
      <t>ヤクシ</t>
    </rPh>
    <rPh sb="31" eb="32">
      <t>コト</t>
    </rPh>
    <rPh sb="34" eb="36">
      <t>ホウホウ</t>
    </rPh>
    <phoneticPr fontId="50"/>
  </si>
  <si>
    <t>agm-mp@jasrac.or.jp</t>
    <phoneticPr fontId="2"/>
  </si>
  <si>
    <t>受理済</t>
    <phoneticPr fontId="2"/>
  </si>
  <si>
    <t>旧キャップ</t>
    <rPh sb="0" eb="1">
      <t>ｷｭｳ</t>
    </rPh>
    <phoneticPr fontId="18" type="noConversion"/>
  </si>
  <si>
    <t>新キャップ</t>
    <rPh sb="0" eb="1">
      <t>ｼﾝ</t>
    </rPh>
    <phoneticPr fontId="18" type="noConversion"/>
  </si>
  <si>
    <t>※「後日提出」を選択した場合は、封切日の翌月末日までに、すべての収録作品をお知らせください。</t>
    <rPh sb="2" eb="4">
      <t>ゴジツ</t>
    </rPh>
    <rPh sb="4" eb="6">
      <t>テイシュツ</t>
    </rPh>
    <rPh sb="8" eb="10">
      <t>センタク</t>
    </rPh>
    <rPh sb="12" eb="14">
      <t>バアイ</t>
    </rPh>
    <rPh sb="16" eb="18">
      <t>フウギリ</t>
    </rPh>
    <rPh sb="18" eb="19">
      <t>ビ</t>
    </rPh>
    <rPh sb="20" eb="23">
      <t>ヨクゲツマツ</t>
    </rPh>
    <rPh sb="23" eb="24">
      <t>ビ</t>
    </rPh>
    <rPh sb="32" eb="36">
      <t>シュウロクサクヒン</t>
    </rPh>
    <rPh sb="38" eb="39">
      <t>シ</t>
    </rPh>
    <phoneticPr fontId="2"/>
  </si>
  <si>
    <t>利用許諾条項（外国映画上映）</t>
    <phoneticPr fontId="2"/>
  </si>
  <si>
    <t>（総則）</t>
    <phoneticPr fontId="2"/>
  </si>
  <si>
    <t>第1条</t>
    <phoneticPr fontId="2"/>
  </si>
  <si>
    <t>一般社団法人日本音楽著作権協会（以下「甲」という。）と申込書を甲に提出した者（以下「乙」という。）との間の、乙が配給する外国映画を上映する映画館における管理著作物の上映利用に関する利用許諾契約（以下「本契約」という。）は、本利用許諾条項（本契約の内容とすることを目的として甲が準備したこの利用許諾条項をいう。以下同じ。）を内容とします。</t>
    <phoneticPr fontId="2"/>
  </si>
  <si>
    <t>（定義）</t>
    <phoneticPr fontId="2"/>
  </si>
  <si>
    <t>第2条</t>
    <phoneticPr fontId="2"/>
  </si>
  <si>
    <t>本契約において「管理著作物」とは、甲が上映に係る著作権を管理する音楽著作物をいいます。</t>
    <phoneticPr fontId="2"/>
  </si>
  <si>
    <t>本契約において「申込書」とは、甲所定の書式による映画上映利用申込書（電磁的な方法によるものを含む。）をいいます。</t>
    <phoneticPr fontId="2"/>
  </si>
  <si>
    <t>本契約において「外国映画」とは、外国で製作された映画をいいます。</t>
    <phoneticPr fontId="2"/>
  </si>
  <si>
    <t>本契約において「上映」とは、国内において外国映画を公に映写することに伴って当該外国映画において固定されている音を再生することをいいます。</t>
    <phoneticPr fontId="2"/>
  </si>
  <si>
    <t>本契約において「本映画」とは、乙が配給する外国映画であって、申込書に記載されたものをいいます。</t>
    <phoneticPr fontId="2"/>
  </si>
  <si>
    <t>本契約において「楽曲明細」とは、本映画に利用された管理著作物に関する、申込書所定の情報をいいます。</t>
    <phoneticPr fontId="2"/>
  </si>
  <si>
    <t>（利用許諾）</t>
    <phoneticPr fontId="2"/>
  </si>
  <si>
    <t>第3条</t>
    <phoneticPr fontId="2"/>
  </si>
  <si>
    <t>甲は、乙が本利用許諾条項の定めを遵守することを条件として、乙に対し、本映画を上映する映画館における管理著作物の上映を、申込書記載の範囲内において許諾します。</t>
    <phoneticPr fontId="2"/>
  </si>
  <si>
    <t>前項の許諾は、いかなる意味においても管理著作物に係る権利の譲渡を一切含みません。</t>
    <phoneticPr fontId="2"/>
  </si>
  <si>
    <t>（申込書及び楽曲明細の提出）</t>
  </si>
  <si>
    <t>第4条</t>
    <phoneticPr fontId="2"/>
  </si>
  <si>
    <t>乙は、本映画の封切日の前日までに、本映画に係る申込書を甲に提出するものとします。この場合において、甲は、申込書の受領後、乙に対し、利用許諾書及び請求書（電磁的な方法によるものを含む。）を発行します。</t>
    <phoneticPr fontId="2"/>
  </si>
  <si>
    <t>乙の都合により、申込書に記載した内容を変更する場合は、遅滞なく変更する内容を書面により甲に報告し、甲の承諾を得なければなりません。</t>
    <phoneticPr fontId="2"/>
  </si>
  <si>
    <t>乙が、第1項に規定する申込書の提出の際に、楽曲明細の申込書への記載が出来ない場合には、楽曲明細以外について記載した申込書を提出するものとします。この場合において、甲は、申込書の受領後、乙に対し、許諾番号を発行します。</t>
    <phoneticPr fontId="2"/>
  </si>
  <si>
    <t>乙は、前項の規定により許諾番号の発行を受けた後、本映画の封切後甲の指定する期日（以下「明細提出期日」という。）までに、楽曲明細を記載した書面（電磁的な方法によるものを含む。）を甲に提出するものとします。楽曲明細の提出の有無にかかわらず、明細提出期日経過後、甲は、乙に対し、利用許諾書及び請求書を発行します。</t>
    <phoneticPr fontId="2"/>
  </si>
  <si>
    <t>（本契約に係る申込みの取消し）</t>
    <phoneticPr fontId="2"/>
  </si>
  <si>
    <t>第5条</t>
    <phoneticPr fontId="2"/>
  </si>
  <si>
    <t>本映画の公開の中止その他の理由による本契約の申込み自体の取消しは、取消事由の発生後、乙が直ちにその理由を付した書面をもって通知し、甲がこれを承諾したときに限り認められます。</t>
    <phoneticPr fontId="2"/>
  </si>
  <si>
    <t>（使用料の支払義務）</t>
    <phoneticPr fontId="2"/>
  </si>
  <si>
    <t>第6条</t>
    <phoneticPr fontId="2"/>
  </si>
  <si>
    <t>甲は、第3条第1項による利用許諾に係る著作物使用料を、甲の使用料規程第2章第3節映画2上映(3)①及び別紙「外国映画上映使用料の取扱い（抜粋）」（以下「別紙取扱」という。）の規定に従い算出し、これに基づき第4条第1項及び第4項に規定する請求書を乙に発行します。</t>
    <phoneticPr fontId="2"/>
  </si>
  <si>
    <t>第4条第3項により許諾番号の発行を受けた乙が、明細提出期日までに楽曲明細を甲に提出しない場合、前項の規定にかかわらず、甲は、別紙取扱1(2)表1に定める各区分の使用料額を、本映画に係る著作物使用料とみなし、第4条第4項に規定する請求書を発行します。</t>
    <phoneticPr fontId="2"/>
  </si>
  <si>
    <t>明細書提出期日後に乙から楽曲明細が提出された場合であって、使用料規程第2章第3節映画2上映(3)①により算出した著作物使用料が、前項の規定により算出した著作物使用料より低額であった場合でも、甲は乙に対し、差額の返金を行いません。</t>
    <phoneticPr fontId="2"/>
  </si>
  <si>
    <t>甲が使用料規程又は別紙取扱を変更したとき、又は法律の改正により消費税率が変更されたときは、甲は、その変更に基づき著作物使用料を算出します。</t>
    <phoneticPr fontId="2"/>
  </si>
  <si>
    <t>乙は、甲に対し、請求書記載の著作物使用料を、請求書記載の発行日から30日以内（甲が請求書において支払期限を指定する場合は、その指定した日まで。）に、甲の事務所に持参、送金又は甲が別途認める方法により支払わなければなりません。その支払費用は、乙の負担とします。</t>
    <phoneticPr fontId="2"/>
  </si>
  <si>
    <t>（前受使用料）</t>
    <phoneticPr fontId="2"/>
  </si>
  <si>
    <t>第7条</t>
    <phoneticPr fontId="2"/>
  </si>
  <si>
    <t>甲は、本利用許諾条項に定める乙の義務の確実な履行を担保するために必要と判断したときは、乙に対し、申込書の記載内容に基づき甲が算出した概算使用料（以下「前受使用料」という。）を申込書の提出と同時に甲に支払うことを、第3条第1項の許諾の条件とします。</t>
    <phoneticPr fontId="2"/>
  </si>
  <si>
    <t>甲は、前項の前受使用料を第6条第5項に規定する使用料に充当します。この場合において、過払額が生じたときは、甲は、乙に対し、利息を付さずに当該過払額を返還するものとします。また、不足額が生じたときは、乙は、甲に対し、当該不足額をその請求書記載の発行日から30日以内（甲が請求書において支払期限を指定する場合は、その指定した日まで。）に甲の事務所に持参、送金又は甲が別途認める方法により支払うものとします。その支払費用は、乙の負担とします。</t>
    <phoneticPr fontId="2"/>
  </si>
  <si>
    <t>（遅延損害金等）</t>
    <phoneticPr fontId="2"/>
  </si>
  <si>
    <t>第8条</t>
    <phoneticPr fontId="2"/>
  </si>
  <si>
    <t>乙が第6条の規定に違反して使用料の支払を遅滞したときは、乙は、甲に対し、支払期限の翌日から完済に至るまでの日数に応じ、当該使用料のほかに年率14.6％（1年を365日とする日割計算）相当額を遅延損害金として支払わなければなりません。</t>
    <phoneticPr fontId="2"/>
  </si>
  <si>
    <t>乙の本契約違反により第三者に損害が生じたときは、乙がその責任を負わなければなりません。</t>
    <phoneticPr fontId="2"/>
  </si>
  <si>
    <t>（法令の遵守）</t>
    <phoneticPr fontId="2"/>
  </si>
  <si>
    <t>第9条</t>
    <phoneticPr fontId="2"/>
  </si>
  <si>
    <t>乙は、管理著作物の利用に当たり、著作者の意に反して管理著作物を変更、切除、その他の改変を加えること、著作者の名誉又は声望を害する方法により管理著作物を利用することなどによって、著作者人格権を侵害してはなりません。</t>
    <phoneticPr fontId="2"/>
  </si>
  <si>
    <t>乙は、本契約の成立に当たっては、前項のほか関連する法令を遵守しなければなりません。</t>
    <phoneticPr fontId="2"/>
  </si>
  <si>
    <t>（利用状況等調査の便宜供与義務）</t>
    <phoneticPr fontId="2"/>
  </si>
  <si>
    <t>第10条</t>
    <phoneticPr fontId="2"/>
  </si>
  <si>
    <t>甲の職員又は甲の指定する者が管理著作物の利用状況等の調査のため、証憑書類等の閲覧を求めたときは、乙はこれに同意し、必要な便宜を与えなければなりません。</t>
    <phoneticPr fontId="2"/>
  </si>
  <si>
    <t>甲は、本利用許諾に基づき乙等から開示を受けた情報を秘密として扱い、第三者に開示又は漏洩しないものとします。</t>
    <phoneticPr fontId="2"/>
  </si>
  <si>
    <t>（許諾の取消し）</t>
    <phoneticPr fontId="2"/>
  </si>
  <si>
    <t>第11条</t>
    <phoneticPr fontId="2"/>
  </si>
  <si>
    <t>甲は、本映画の封切り前に、乙が本契約に違反したとき、又は違反するおそれがあると甲が合理的に判断したときは、乙に対し、催告することなく直ちに書面により第3条第1項の利用許諾を取り消すことができるものとします。</t>
    <phoneticPr fontId="2"/>
  </si>
  <si>
    <t>（期限の利益の喪失）</t>
    <phoneticPr fontId="2"/>
  </si>
  <si>
    <t>第12条</t>
    <phoneticPr fontId="2"/>
  </si>
  <si>
    <t>乙は、次の各号のいずれかに該当したときは、何らの通知・催告がなくても、期限の利益を失い、本契約に基づいて甲に対して負担する一切の債務を直ちに履行しなければなりません。</t>
    <phoneticPr fontId="2"/>
  </si>
  <si>
    <t>（1）手形・小切手を不渡りにし、租税滞納処分を受け、又は仮差押・仮処分・強制執行等の申立て、若しくは破産・民事再生・会
社更生手続開始等の申立てがあったとき。</t>
    <phoneticPr fontId="2"/>
  </si>
  <si>
    <t>（2）営業を廃止し、又は合併によらないで解散したとき。</t>
    <phoneticPr fontId="2"/>
  </si>
  <si>
    <t>（3）その他財産状態が悪化し、又はそのおそれがあると認められる相当な事由があるとき。</t>
    <phoneticPr fontId="2"/>
  </si>
  <si>
    <t>本契約が解除により終了したときは、乙は、期限の利益を失い、第6条の規定にかかわらず、甲に対し、残余の支払債務を直ちに履行しなければなりません。</t>
    <phoneticPr fontId="2"/>
  </si>
  <si>
    <t>（契約の解除）</t>
    <phoneticPr fontId="2"/>
  </si>
  <si>
    <t>第13条</t>
    <phoneticPr fontId="2"/>
  </si>
  <si>
    <t>甲は、乙が前条第1項各号のいずれかに該当したときは、何らの通知・催告がなくても、直ちに本契約の全部又は一部を解除することができるものとします。この解除は、甲が被った損害につき乙に賠償請求することを妨げないものとします。</t>
    <phoneticPr fontId="2"/>
  </si>
  <si>
    <t>乙が本契約に規定する義務に違反したとき（申込書の内容が事実と異なることが判明したときを含む。）は、甲は10日間の猶予期間を付した書面によりその是正又は履行を催告し、乙がその期間内に是正又は履行しなかったときは、本契約を解除することができるものとします。ただし、民法第95条及び96条の適用を妨げないものとします。</t>
    <phoneticPr fontId="2"/>
  </si>
  <si>
    <t>民法第542条第1項各号に掲げる場合には、甲は、前項の催告をすることなく、直ちに本契約の全部を解除することができるものとし、同条第2項各号に掲げる場合には、甲は、前項の催告をすることなく、直ちに本契約の一部を解除することができるものとします。</t>
    <phoneticPr fontId="2"/>
  </si>
  <si>
    <t>（契約解除等の効果）</t>
    <phoneticPr fontId="2"/>
  </si>
  <si>
    <t>第14条</t>
    <phoneticPr fontId="2"/>
  </si>
  <si>
    <t>本契約が解除その他理由の如何を問わず終了したときは、乙は、管理著作物の利用を直ちに中止しなければなりません。</t>
    <phoneticPr fontId="2"/>
  </si>
  <si>
    <t>前項の規定により、本契約が終了したにもかかわらず、乙が管理著作物の利用を継続したときは、乙は、使用料相当損害金（損害賠償金又は不当利得金）を支払わなければなりません。</t>
    <phoneticPr fontId="2"/>
  </si>
  <si>
    <t>（個人情報の利用目的)</t>
    <phoneticPr fontId="2"/>
  </si>
  <si>
    <t>第15条</t>
    <phoneticPr fontId="2"/>
  </si>
  <si>
    <t>甲が取得した乙の個人情報は、次に掲げる目的のために必要な範囲以外では利用しないものとします。</t>
    <phoneticPr fontId="2"/>
  </si>
  <si>
    <t>（1）音楽著作物の著作権管理事業における利用許諾業務、著作物使用料徴収業務、著作物使用料・私的録音録画補償金等分配業務、調査研究及び刊行物の送付その他の広報</t>
    <phoneticPr fontId="2"/>
  </si>
  <si>
    <t>（2）音楽文化の振興及び著作権思想の普及に関する事業における企画の検討・実施、調査研究及び広報</t>
    <phoneticPr fontId="2"/>
  </si>
  <si>
    <t>乙は、甲が、前項各号の目的の達成のために必要な範囲で、個人情報を第三者に提供することに同意するものとします。</t>
    <phoneticPr fontId="2"/>
  </si>
  <si>
    <t>（権利義務及び契約上の地位の譲渡禁止）</t>
    <phoneticPr fontId="2"/>
  </si>
  <si>
    <t>第16条</t>
    <phoneticPr fontId="2"/>
  </si>
  <si>
    <t>乙は、本契約に基づく一切の権利義務又は契約上の地位を、甲からの事前の書面による承諾なく第三者に譲渡若しくは移転し、又は担保に供してはなりません。</t>
    <phoneticPr fontId="2"/>
  </si>
  <si>
    <t>（合意管轄）</t>
    <phoneticPr fontId="2"/>
  </si>
  <si>
    <t>第17条</t>
    <phoneticPr fontId="2"/>
  </si>
  <si>
    <t>本契約に関する一切の紛争（裁判所の調停手続を含む。）については、甲の本部の所在地を管轄する地方裁判所又は簡易裁判所を第一審の専属的合意管轄裁判所とします。</t>
    <phoneticPr fontId="2"/>
  </si>
  <si>
    <t>（2020.4）</t>
    <phoneticPr fontId="2"/>
  </si>
  <si>
    <t>外国映画上映使用料の取扱い（抜粋）</t>
    <rPh sb="14" eb="16">
      <t>バッスイ</t>
    </rPh>
    <phoneticPr fontId="2"/>
  </si>
  <si>
    <t>１</t>
    <phoneticPr fontId="2"/>
  </si>
  <si>
    <t xml:space="preserve">上映規定⑶①（使用料規程第2章第3節映画2上映⑶①）に基づき配給事業者にお支払いいただく外国映画上映使用料の取扱い 
</t>
    <phoneticPr fontId="2"/>
  </si>
  <si>
    <t>(1)　まず、上映規定⑶①のとおりに使用料（規定額）を算出します。</t>
    <phoneticPr fontId="2"/>
  </si>
  <si>
    <t xml:space="preserve">(2)　前記(1)で算出した規定額が、下表(表1)の該当する区分の額以内であるときは、そのまま規定額（消費税相当額を加算）をお支払いいただきます。
</t>
    <phoneticPr fontId="2"/>
  </si>
  <si>
    <t>【表１】</t>
    <phoneticPr fontId="2"/>
  </si>
  <si>
    <t>（税別、単位：円）</t>
    <rPh sb="1" eb="3">
      <t>ゼイベツ</t>
    </rPh>
    <rPh sb="4" eb="6">
      <t>タンイ</t>
    </rPh>
    <rPh sb="7" eb="8">
      <t>エン</t>
    </rPh>
    <phoneticPr fontId="2"/>
  </si>
  <si>
    <t xml:space="preserve">区分 </t>
  </si>
  <si>
    <t xml:space="preserve">一般映画 </t>
  </si>
  <si>
    <t>212,500※</t>
  </si>
  <si>
    <t xml:space="preserve">Ｒ指定映画 </t>
  </si>
  <si>
    <t>156,250※</t>
  </si>
  <si>
    <t>※スクリーン数が2以下の場合については、区分1の額を2割減じた額とします。</t>
    <phoneticPr fontId="2"/>
  </si>
  <si>
    <t xml:space="preserve">(3)　前記(1)で算出した規定額が、表1の該当する区分の額を上回るときは、同区分の額（消費税相当額を加算）を使用料としてお支払いいただきます。 
　　　ただし、この取扱いは、封切日よりも前に所定の申請書類のご提出がなければ適用できません。 
</t>
    <phoneticPr fontId="2"/>
  </si>
  <si>
    <t>区分</t>
    <phoneticPr fontId="2"/>
  </si>
  <si>
    <t>表1の1から8までの区分については、算定対象となる映画が、当該映画の封切り時点において上映されるスクリーン数の合計により、次のとおりとします。</t>
    <phoneticPr fontId="2"/>
  </si>
  <si>
    <t xml:space="preserve">封切り時点のスクリーン数の合計 </t>
  </si>
  <si>
    <t xml:space="preserve">10スクリーンまで </t>
  </si>
  <si>
    <t xml:space="preserve">10スクリーンを超え30スクリーンまで </t>
  </si>
  <si>
    <t xml:space="preserve">30スクリーンを超え100スクリーンまで </t>
  </si>
  <si>
    <t xml:space="preserve">100スクリーンを超え200スクリーンまで </t>
  </si>
  <si>
    <t xml:space="preserve">200スクリーンを超え300スクリーンまで </t>
  </si>
  <si>
    <t xml:space="preserve">300スクリーンを超え500スクリーンまで </t>
  </si>
  <si>
    <t xml:space="preserve">500スクリーンを超え600スクリーンまで </t>
  </si>
  <si>
    <t xml:space="preserve">600スクリーンを超える場合 </t>
  </si>
  <si>
    <t>　ただし、複数のスクリーンを有するサイトにおけるスクリーン数については、当該映画の字幕版又は吹替版のいずれか一方のみが上映される場合は１サイト「１スクリーン」、字幕版及び吹替版いずれも上映される場合は１サイト「１．５スクリーン」とみなすものとします。</t>
    <phoneticPr fontId="2"/>
  </si>
  <si>
    <t>２</t>
    <phoneticPr fontId="2"/>
  </si>
  <si>
    <t>一般映画</t>
    <rPh sb="0" eb="2">
      <t>イッパン</t>
    </rPh>
    <rPh sb="2" eb="4">
      <t>エイガ</t>
    </rPh>
    <phoneticPr fontId="2"/>
  </si>
  <si>
    <t xml:space="preserve">  Ｒ指定映画以外の映画をいいます。</t>
    <phoneticPr fontId="2"/>
  </si>
  <si>
    <t>３</t>
    <phoneticPr fontId="2"/>
  </si>
  <si>
    <t>Ｒ指定映画</t>
    <phoneticPr fontId="2"/>
  </si>
  <si>
    <t>　一般財団法人映画倫理機構の審査結果が、「１８歳未満（１５歳未満を含む。）閲覧禁止」となった映画をいいます。</t>
    <phoneticPr fontId="2"/>
  </si>
  <si>
    <t>（2023.08）</t>
    <phoneticPr fontId="2"/>
  </si>
  <si>
    <t>一般社団法人　日本音楽著作権協会　御中</t>
    <rPh sb="0" eb="6">
      <t>イッパンシャダンホウジン</t>
    </rPh>
    <rPh sb="7" eb="16">
      <t>ニホンオンガクチョサクケンキョウカイ</t>
    </rPh>
    <rPh sb="17" eb="19">
      <t>オンチュウ</t>
    </rPh>
    <phoneticPr fontId="2"/>
  </si>
  <si>
    <t>申込者</t>
    <rPh sb="0" eb="3">
      <t>モウシコミシャ</t>
    </rPh>
    <phoneticPr fontId="2"/>
  </si>
  <si>
    <r>
      <t>「</t>
    </r>
    <r>
      <rPr>
        <b/>
        <sz val="11"/>
        <color rgb="FFFF0000"/>
        <rFont val="游ゴシック"/>
        <family val="3"/>
        <charset val="128"/>
      </rPr>
      <t>後日提出</t>
    </r>
    <r>
      <rPr>
        <b/>
        <sz val="11"/>
        <color theme="3"/>
        <rFont val="游ゴシック"/>
        <family val="3"/>
        <charset val="128"/>
      </rPr>
      <t>」とした場合は、本ファイルを保存し、</t>
    </r>
    <r>
      <rPr>
        <b/>
        <sz val="11"/>
        <color rgb="FFFF0000"/>
        <rFont val="游ゴシック"/>
        <family val="3"/>
        <charset val="128"/>
      </rPr>
      <t>封切日の翌月末日まで</t>
    </r>
    <r>
      <rPr>
        <b/>
        <sz val="11"/>
        <color theme="3"/>
        <rFont val="游ゴシック"/>
        <family val="3"/>
        <charset val="128"/>
      </rPr>
      <t>に、「</t>
    </r>
    <r>
      <rPr>
        <b/>
        <sz val="11"/>
        <color rgb="FF1F497D"/>
        <rFont val="游ゴシック"/>
        <family val="3"/>
        <charset val="128"/>
      </rPr>
      <t>収録作品入力</t>
    </r>
    <r>
      <rPr>
        <b/>
        <sz val="11"/>
        <color theme="3"/>
        <rFont val="游ゴシック"/>
        <family val="3"/>
        <charset val="128"/>
      </rPr>
      <t>」へ入力の上、再度ご提出ください。</t>
    </r>
    <rPh sb="1" eb="5">
      <t>ゴジツテイシュツ</t>
    </rPh>
    <rPh sb="9" eb="11">
      <t>バアイ</t>
    </rPh>
    <rPh sb="13" eb="14">
      <t>ホン</t>
    </rPh>
    <rPh sb="19" eb="21">
      <t>ホゾン</t>
    </rPh>
    <rPh sb="23" eb="26">
      <t>フウギリビ</t>
    </rPh>
    <rPh sb="44" eb="46">
      <t>ニュウリョク</t>
    </rPh>
    <rPh sb="47" eb="48">
      <t>ウエ</t>
    </rPh>
    <rPh sb="49" eb="51">
      <t>サイド</t>
    </rPh>
    <rPh sb="52" eb="54">
      <t>テイシュツ</t>
    </rPh>
    <phoneticPr fontId="50"/>
  </si>
  <si>
    <t>映画類別</t>
    <rPh sb="0" eb="4">
      <t>エイガルイベツ</t>
    </rPh>
    <phoneticPr fontId="2"/>
  </si>
  <si>
    <t>ID</t>
    <phoneticPr fontId="2"/>
  </si>
  <si>
    <t>請求日</t>
    <rPh sb="0" eb="3">
      <t>セイキュウビ</t>
    </rPh>
    <phoneticPr fontId="2"/>
  </si>
  <si>
    <t>請求書番号</t>
    <rPh sb="0" eb="5">
      <t>セイキュウショバンゴウ</t>
    </rPh>
    <phoneticPr fontId="2"/>
  </si>
  <si>
    <t>＜入力例＞</t>
    <rPh sb="1" eb="4">
      <t>ニュウリョクレイ</t>
    </rPh>
    <phoneticPr fontId="2"/>
  </si>
  <si>
    <t>4　利用のお申込み（お申込み期限：封切日の前日まで）</t>
    <rPh sb="17" eb="19">
      <t>フウギリ</t>
    </rPh>
    <rPh sb="19" eb="20">
      <t>ビ</t>
    </rPh>
    <phoneticPr fontId="2"/>
  </si>
  <si>
    <t>2　【外国映画情報入力】への入力</t>
    <rPh sb="3" eb="5">
      <t>ガイコク</t>
    </rPh>
    <rPh sb="14" eb="16">
      <t>ニュウリョク</t>
    </rPh>
    <phoneticPr fontId="2"/>
  </si>
  <si>
    <t>3　【収録作品入力】への入力</t>
    <rPh sb="12" eb="14">
      <t>ニュウリョク</t>
    </rPh>
    <phoneticPr fontId="2"/>
  </si>
  <si>
    <r>
      <t>ワークシート</t>
    </r>
    <r>
      <rPr>
        <b/>
        <sz val="11"/>
        <color theme="4" tint="-0.249977111117893"/>
        <rFont val="游ゴシック"/>
        <family val="3"/>
        <charset val="128"/>
      </rPr>
      <t>「</t>
    </r>
    <r>
      <rPr>
        <b/>
        <sz val="11"/>
        <color rgb="FFFF0000"/>
        <rFont val="游ゴシック"/>
        <family val="3"/>
        <charset val="128"/>
      </rPr>
      <t>外国映画情報入力</t>
    </r>
    <r>
      <rPr>
        <b/>
        <sz val="11"/>
        <color theme="4" tint="-0.249977111117893"/>
        <rFont val="游ゴシック"/>
        <family val="3"/>
        <charset val="128"/>
      </rPr>
      <t>」</t>
    </r>
    <r>
      <rPr>
        <b/>
        <sz val="11"/>
        <color theme="3"/>
        <rFont val="游ゴシック"/>
        <family val="3"/>
        <charset val="128"/>
      </rPr>
      <t>の必要事項をすべて入力してください。</t>
    </r>
    <rPh sb="7" eb="9">
      <t>ガイコク</t>
    </rPh>
    <rPh sb="9" eb="15">
      <t>エイガジョウホウニュウリョク</t>
    </rPh>
    <rPh sb="17" eb="19">
      <t>ヒツヨウ</t>
    </rPh>
    <rPh sb="19" eb="21">
      <t>ジコウ</t>
    </rPh>
    <rPh sb="25" eb="27">
      <t>ニュウリョク</t>
    </rPh>
    <phoneticPr fontId="50"/>
  </si>
  <si>
    <t>利用許諾条項へ</t>
    <rPh sb="0" eb="6">
      <t>リヨウキョダクジョウコウ</t>
    </rPh>
    <phoneticPr fontId="2"/>
  </si>
  <si>
    <t>申込要領へ戻る</t>
    <rPh sb="0" eb="4">
      <t>モウシコミヨウリョウ</t>
    </rPh>
    <rPh sb="5" eb="6">
      <t>モド</t>
    </rPh>
    <phoneticPr fontId="2"/>
  </si>
  <si>
    <t>外国映画情報入力へ</t>
    <rPh sb="0" eb="2">
      <t>ガイコク</t>
    </rPh>
    <phoneticPr fontId="2"/>
  </si>
  <si>
    <t>※</t>
    <phoneticPr fontId="50"/>
  </si>
  <si>
    <t>＜入力例＞</t>
    <phoneticPr fontId="2"/>
  </si>
  <si>
    <r>
      <t>ワークシート</t>
    </r>
    <r>
      <rPr>
        <b/>
        <sz val="11"/>
        <color theme="4" tint="-0.249977111117893"/>
        <rFont val="游ゴシック"/>
        <family val="3"/>
        <charset val="128"/>
      </rPr>
      <t>「</t>
    </r>
    <r>
      <rPr>
        <b/>
        <sz val="11"/>
        <color rgb="FFFF0000"/>
        <rFont val="游ゴシック"/>
        <family val="3"/>
        <charset val="128"/>
      </rPr>
      <t>収録作品入力</t>
    </r>
    <r>
      <rPr>
        <b/>
        <sz val="11"/>
        <color theme="4" tint="-0.249977111117893"/>
        <rFont val="游ゴシック"/>
        <family val="3"/>
        <charset val="128"/>
      </rPr>
      <t>」</t>
    </r>
    <r>
      <rPr>
        <b/>
        <sz val="11"/>
        <color theme="3"/>
        <rFont val="游ゴシック"/>
        <family val="3"/>
        <charset val="128"/>
      </rPr>
      <t>の必要事項をすべて入力してください。</t>
    </r>
    <rPh sb="7" eb="9">
      <t>シュウロク</t>
    </rPh>
    <rPh sb="9" eb="11">
      <t>サクヒン</t>
    </rPh>
    <rPh sb="11" eb="13">
      <t>ニュウリョク</t>
    </rPh>
    <rPh sb="15" eb="17">
      <t>ヒツヨウ</t>
    </rPh>
    <rPh sb="17" eb="19">
      <t>ジコウ</t>
    </rPh>
    <rPh sb="23" eb="25">
      <t>ニュウリョク</t>
    </rPh>
    <phoneticPr fontId="50"/>
  </si>
  <si>
    <t>収録作品入力へ</t>
    <rPh sb="0" eb="6">
      <t>シュウロクサクヒンニュウリョク</t>
    </rPh>
    <phoneticPr fontId="2"/>
  </si>
  <si>
    <r>
      <t>ワークシート</t>
    </r>
    <r>
      <rPr>
        <b/>
        <sz val="11"/>
        <color theme="4" tint="-0.249977111117893"/>
        <rFont val="游ゴシック"/>
        <family val="3"/>
        <charset val="128"/>
      </rPr>
      <t>「</t>
    </r>
    <r>
      <rPr>
        <b/>
        <sz val="11"/>
        <color rgb="FFFF0000"/>
        <rFont val="游ゴシック"/>
        <family val="3"/>
        <charset val="128"/>
      </rPr>
      <t>外国映画情報入力</t>
    </r>
    <r>
      <rPr>
        <b/>
        <sz val="11"/>
        <color theme="4" tint="-0.249977111117893"/>
        <rFont val="游ゴシック"/>
        <family val="3"/>
        <charset val="128"/>
      </rPr>
      <t>」、「</t>
    </r>
    <r>
      <rPr>
        <b/>
        <sz val="11"/>
        <color rgb="FFFF0000"/>
        <rFont val="游ゴシック"/>
        <family val="3"/>
        <charset val="128"/>
      </rPr>
      <t>収録作品入力</t>
    </r>
    <r>
      <rPr>
        <b/>
        <sz val="11"/>
        <color theme="4" tint="-0.249977111117893"/>
        <rFont val="游ゴシック"/>
        <family val="3"/>
        <charset val="128"/>
      </rPr>
      <t>」</t>
    </r>
    <r>
      <rPr>
        <b/>
        <sz val="11"/>
        <color theme="3"/>
        <rFont val="游ゴシック"/>
        <family val="3"/>
        <charset val="128"/>
      </rPr>
      <t>のすべての必要事項を入力完了後、本ファイルを任意の名前で保存してください。</t>
    </r>
    <rPh sb="7" eb="9">
      <t>ガイコク</t>
    </rPh>
    <rPh sb="9" eb="11">
      <t>エイガ</t>
    </rPh>
    <rPh sb="11" eb="13">
      <t>ジョウホウ</t>
    </rPh>
    <rPh sb="13" eb="15">
      <t>ニュウリョク</t>
    </rPh>
    <rPh sb="18" eb="22">
      <t>シュウロクサクヒン</t>
    </rPh>
    <rPh sb="37" eb="40">
      <t>カンリョウゴ</t>
    </rPh>
    <rPh sb="41" eb="42">
      <t>ホン</t>
    </rPh>
    <rPh sb="47" eb="49">
      <t>ニンイ</t>
    </rPh>
    <rPh sb="50" eb="52">
      <t>ナマエ</t>
    </rPh>
    <rPh sb="53" eb="55">
      <t>ホゾン</t>
    </rPh>
    <phoneticPr fontId="50"/>
  </si>
  <si>
    <t>本ファイルの提出時にご利用の楽曲情報が不明な場合は、ワークシート「収録作品入力」を入力せずに、ご提出ください（2【外国映画情報入力】への入力「楽曲明細の有無」参照）。</t>
    <rPh sb="41" eb="43">
      <t>ニュウリョク</t>
    </rPh>
    <rPh sb="71" eb="75">
      <t>ガッキョクメイサイ</t>
    </rPh>
    <rPh sb="76" eb="78">
      <t>ウム</t>
    </rPh>
    <rPh sb="79" eb="81">
      <t>サンショウ</t>
    </rPh>
    <phoneticPr fontId="2"/>
  </si>
  <si>
    <t>申込書表示用へ</t>
    <phoneticPr fontId="2"/>
  </si>
  <si>
    <r>
      <t>「外国映画上映利用申込書」ワークシートを単体で提出したり、印刷したものを提出したりせずに、必ず</t>
    </r>
    <r>
      <rPr>
        <b/>
        <sz val="10"/>
        <color rgb="FFFF0000"/>
        <rFont val="游ゴシック"/>
        <family val="3"/>
        <charset val="128"/>
      </rPr>
      <t>本エクセルファイルを</t>
    </r>
    <r>
      <rPr>
        <b/>
        <sz val="10"/>
        <color theme="4" tint="-0.24994659260841701"/>
        <rFont val="游ゴシック"/>
        <family val="3"/>
        <charset val="128"/>
      </rPr>
      <t>、そのまま</t>
    </r>
    <r>
      <rPr>
        <b/>
        <sz val="10"/>
        <color theme="3"/>
        <rFont val="游ゴシック"/>
        <family val="3"/>
        <charset val="128"/>
      </rPr>
      <t>ご提出ください。</t>
    </r>
    <rPh sb="1" eb="7">
      <t>ガイコクエイガジョウエイ</t>
    </rPh>
    <rPh sb="7" eb="9">
      <t>リヨウ</t>
    </rPh>
    <rPh sb="9" eb="12">
      <t>モウシコミショ</t>
    </rPh>
    <rPh sb="20" eb="22">
      <t>タンタイ</t>
    </rPh>
    <rPh sb="23" eb="25">
      <t>テイシュツ</t>
    </rPh>
    <rPh sb="29" eb="31">
      <t>インサツ</t>
    </rPh>
    <rPh sb="36" eb="38">
      <t>テイシュツ</t>
    </rPh>
    <phoneticPr fontId="50"/>
  </si>
  <si>
    <t>当協会ホームページ「劇場用映画の製作、上映」にある「外国映画の上映」をご確認ください。</t>
    <rPh sb="0" eb="3">
      <t>トウキョウカイ</t>
    </rPh>
    <rPh sb="26" eb="30">
      <t>ガイコクエイガ</t>
    </rPh>
    <phoneticPr fontId="50"/>
  </si>
  <si>
    <r>
      <rPr>
        <b/>
        <sz val="11"/>
        <color rgb="FFFF0000"/>
        <rFont val="游ゴシック"/>
        <family val="3"/>
        <charset val="128"/>
      </rPr>
      <t>封切日前日まで</t>
    </r>
    <r>
      <rPr>
        <b/>
        <sz val="11"/>
        <color theme="3"/>
        <rFont val="游ゴシック"/>
        <family val="3"/>
        <charset val="128"/>
      </rPr>
      <t>に、入力を終えた</t>
    </r>
    <r>
      <rPr>
        <b/>
        <sz val="11"/>
        <color rgb="FFFF0000"/>
        <rFont val="游ゴシック"/>
        <family val="3"/>
        <charset val="128"/>
      </rPr>
      <t>本ファイル</t>
    </r>
    <r>
      <rPr>
        <b/>
        <sz val="11"/>
        <color theme="3"/>
        <rFont val="游ゴシック"/>
        <family val="3"/>
        <charset val="128"/>
      </rPr>
      <t>を以下の申込受付フォームよりアップロードしてお申し込みください。</t>
    </r>
    <rPh sb="21" eb="23">
      <t>イカ</t>
    </rPh>
    <rPh sb="24" eb="26">
      <t>モウシコミ</t>
    </rPh>
    <rPh sb="26" eb="28">
      <t>ウケツケ</t>
    </rPh>
    <phoneticPr fontId="50"/>
  </si>
  <si>
    <t>https://req.qubo.jp/jasrac/form/mp</t>
    <phoneticPr fontId="50"/>
  </si>
  <si>
    <t>当協会HPへ</t>
    <rPh sb="0" eb="3">
      <t>トウキョウカイ</t>
    </rPh>
    <phoneticPr fontId="2"/>
  </si>
  <si>
    <t>お申し込みの際は、事前に、ワークシート「利用許諾条項（外国映画上映）」及び「利用許諾条項別紙」を必ずお読みください。</t>
    <rPh sb="6" eb="7">
      <t>サイ</t>
    </rPh>
    <rPh sb="9" eb="11">
      <t>ジゼン</t>
    </rPh>
    <rPh sb="35" eb="36">
      <t>オヨ</t>
    </rPh>
    <rPh sb="38" eb="40">
      <t>リヨウ</t>
    </rPh>
    <rPh sb="40" eb="42">
      <t>キョダク</t>
    </rPh>
    <rPh sb="42" eb="44">
      <t>ジョウコウ</t>
    </rPh>
    <rPh sb="44" eb="46">
      <t>ベッシ</t>
    </rPh>
    <rPh sb="48" eb="49">
      <t>カナラ</t>
    </rPh>
    <phoneticPr fontId="50"/>
  </si>
  <si>
    <t>利用許諾条項別紙へ</t>
    <rPh sb="0" eb="2">
      <t>リヨウ</t>
    </rPh>
    <rPh sb="2" eb="4">
      <t>キョダク</t>
    </rPh>
    <rPh sb="4" eb="6">
      <t>ジョウコウ</t>
    </rPh>
    <rPh sb="6" eb="8">
      <t>ベッシ</t>
    </rPh>
    <phoneticPr fontId="2"/>
  </si>
  <si>
    <t>消費税相当額</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</si>
</sst>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5" formatCode="&quot;¥&quot;#,##0;&quot;¥&quot;\-#,##0"/>
    <numFmt numFmtId="176" formatCode="yyyy&quot;年&quot;m&quot;月&quot;d&quot;日&quot;;@"/>
    <numFmt numFmtId="177" formatCode="[$-F800]dddd\,\ mmmm\ dd\,\ yyyy"/>
    <numFmt numFmtId="178" formatCode="0_);[Red]\(0\)"/>
    <numFmt numFmtId="179" formatCode="0.00_);[Red]\(0.00\)"/>
    <numFmt numFmtId="180" formatCode="#,##0_ "/>
    <numFmt numFmtId="181" formatCode="0_ "/>
    <numFmt numFmtId="182" formatCode="0.00_ "/>
    <numFmt numFmtId="183" formatCode="#,##0_ ;[Red]\-#,##0\ "/>
    <numFmt numFmtId="184" formatCode="yyyy/mm/dd"/>
    <numFmt numFmtId="185" formatCode="&quot;¥&quot;#,##0;\-&quot;¥&quot;#,##0"/>
    <numFmt numFmtId="186" formatCode="0.0_ "/>
    <numFmt numFmtId="187" formatCode="#,##0.00&quot;%&quot;"/>
    <numFmt numFmtId="188" formatCode="#,##0&quot;円&quot;"/>
  </numFmts>
  <fonts count="71" x14ac:knownFonts="1">
    <font>
      <sz val="11"/>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6"/>
      <color theme="1"/>
      <name val="ＭＳ Ｐゴシック"/>
      <family val="2"/>
      <charset val="128"/>
      <scheme val="minor"/>
    </font>
    <font>
      <sz val="6"/>
      <color theme="1"/>
      <name val="ＭＳ Ｐゴシック"/>
      <family val="3"/>
      <charset val="128"/>
      <scheme val="minor"/>
    </font>
    <font>
      <sz val="12"/>
      <color theme="1"/>
      <name val="ＭＳ Ｐゴシック"/>
      <family val="2"/>
      <charset val="128"/>
      <scheme val="minor"/>
    </font>
    <font>
      <b/>
      <sz val="16"/>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b/>
      <sz val="14"/>
      <color theme="0"/>
      <name val="ＭＳ Ｐゴシック"/>
      <family val="3"/>
      <charset val="128"/>
      <scheme val="minor"/>
    </font>
    <font>
      <sz val="9"/>
      <color indexed="81"/>
      <name val="ＭＳ Ｐゴシック"/>
      <family val="3"/>
      <charset val="128"/>
    </font>
    <font>
      <sz val="8"/>
      <name val="돋움"/>
      <family val="3"/>
      <charset val="129"/>
    </font>
    <font>
      <sz val="11"/>
      <color rgb="FFFF0000"/>
      <name val="ＭＳ Ｐゴシック"/>
      <family val="2"/>
      <charset val="128"/>
      <scheme val="minor"/>
    </font>
    <font>
      <sz val="9"/>
      <color rgb="FF000000"/>
      <name val="MS UI Gothic"/>
      <family val="3"/>
      <charset val="128"/>
    </font>
    <font>
      <b/>
      <sz val="11"/>
      <color theme="1"/>
      <name val="ＭＳ Ｐゴシック"/>
      <family val="3"/>
      <charset val="128"/>
      <scheme val="minor"/>
    </font>
    <font>
      <b/>
      <sz val="9"/>
      <color theme="1"/>
      <name val="ＭＳ Ｐゴシック"/>
      <family val="3"/>
      <charset val="128"/>
      <scheme val="minor"/>
    </font>
    <font>
      <b/>
      <sz val="11"/>
      <color rgb="FFFF0000"/>
      <name val="ＭＳ Ｐゴシック"/>
      <family val="3"/>
      <charset val="128"/>
      <scheme val="minor"/>
    </font>
    <font>
      <sz val="11"/>
      <color theme="1"/>
      <name val="ＭＳ Ｐゴシック"/>
      <family val="2"/>
      <charset val="128"/>
      <scheme val="minor"/>
    </font>
    <font>
      <sz val="5"/>
      <color theme="1"/>
      <name val="ＭＳ Ｐゴシック"/>
      <family val="2"/>
      <charset val="128"/>
      <scheme val="minor"/>
    </font>
    <font>
      <sz val="11"/>
      <name val="ＭＳ Ｐゴシック"/>
      <family val="2"/>
      <charset val="128"/>
      <scheme val="minor"/>
    </font>
    <font>
      <u/>
      <sz val="11"/>
      <color theme="10"/>
      <name val="ＭＳ Ｐゴシック"/>
      <family val="2"/>
      <charset val="128"/>
      <scheme val="minor"/>
    </font>
    <font>
      <i/>
      <sz val="11"/>
      <color theme="1"/>
      <name val="ＭＳ Ｐゴシック"/>
      <family val="3"/>
      <charset val="128"/>
      <scheme val="minor"/>
    </font>
    <font>
      <sz val="11"/>
      <color theme="0"/>
      <name val="ＭＳ Ｐゴシック"/>
      <family val="2"/>
      <charset val="128"/>
      <scheme val="minor"/>
    </font>
    <font>
      <sz val="12"/>
      <color theme="0"/>
      <name val="ＭＳ Ｐゴシック"/>
      <family val="2"/>
      <charset val="128"/>
      <scheme val="minor"/>
    </font>
    <font>
      <sz val="10"/>
      <name val="ＭＳ Ｐゴシック"/>
      <family val="3"/>
      <charset val="128"/>
    </font>
    <font>
      <b/>
      <sz val="10"/>
      <color theme="1"/>
      <name val="ＭＳ Ｐゴシック"/>
      <family val="3"/>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1"/>
      <color indexed="8"/>
      <name val="ＭＳ Ｐゴシック"/>
      <family val="3"/>
      <charset val="128"/>
    </font>
    <font>
      <sz val="11"/>
      <color theme="0"/>
      <name val="ＭＳ Ｐゴシック"/>
      <family val="3"/>
      <charset val="128"/>
      <scheme val="minor"/>
    </font>
    <font>
      <sz val="6"/>
      <name val="ＭＳ Ｐゴシック"/>
      <family val="3"/>
      <charset val="128"/>
    </font>
    <font>
      <sz val="9"/>
      <name val="ＭＳ Ｐゴシック"/>
      <family val="3"/>
      <charset val="128"/>
    </font>
    <font>
      <b/>
      <sz val="12"/>
      <color rgb="FFFF0000"/>
      <name val="ＭＳ Ｐゴシック"/>
      <family val="3"/>
      <charset val="128"/>
      <scheme val="minor"/>
    </font>
    <font>
      <sz val="10"/>
      <color theme="0"/>
      <name val="ＭＳ Ｐゴシック"/>
      <family val="3"/>
      <charset val="128"/>
    </font>
    <font>
      <sz val="12"/>
      <color theme="0"/>
      <name val="ＭＳ Ｐゴシック"/>
      <family val="3"/>
      <charset val="128"/>
      <scheme val="minor"/>
    </font>
    <font>
      <sz val="12"/>
      <name val="ＭＳ Ｐゴシック"/>
      <family val="2"/>
      <charset val="128"/>
      <scheme val="minor"/>
    </font>
    <font>
      <sz val="20"/>
      <color theme="0"/>
      <name val="ＭＳ Ｐゴシック"/>
      <family val="3"/>
      <charset val="128"/>
      <scheme val="minor"/>
    </font>
    <font>
      <b/>
      <sz val="12"/>
      <color theme="1"/>
      <name val="HGPｺﾞｼｯｸM"/>
      <family val="3"/>
      <charset val="128"/>
    </font>
    <font>
      <u/>
      <sz val="11"/>
      <color theme="10"/>
      <name val="ＭＳ Ｐゴシック"/>
      <family val="3"/>
      <charset val="128"/>
    </font>
    <font>
      <b/>
      <sz val="14"/>
      <color theme="3"/>
      <name val="游ゴシック"/>
      <family val="3"/>
      <charset val="128"/>
    </font>
    <font>
      <sz val="11"/>
      <color theme="1"/>
      <name val="HGPｺﾞｼｯｸM"/>
      <family val="3"/>
      <charset val="128"/>
    </font>
    <font>
      <b/>
      <sz val="11"/>
      <color theme="3"/>
      <name val="游ゴシック"/>
      <family val="3"/>
      <charset val="128"/>
    </font>
    <font>
      <sz val="6"/>
      <name val="ＭＳ Ｐゴシック"/>
      <family val="3"/>
      <charset val="128"/>
      <scheme val="minor"/>
    </font>
    <font>
      <b/>
      <sz val="11"/>
      <color rgb="FFFF0000"/>
      <name val="游ゴシック"/>
      <family val="3"/>
      <charset val="128"/>
    </font>
    <font>
      <b/>
      <sz val="11"/>
      <color theme="4" tint="-0.249977111117893"/>
      <name val="游ゴシック"/>
      <family val="3"/>
      <charset val="128"/>
    </font>
    <font>
      <b/>
      <sz val="9"/>
      <color theme="3"/>
      <name val="游ゴシック"/>
      <family val="3"/>
      <charset val="128"/>
    </font>
    <font>
      <u/>
      <sz val="10"/>
      <color rgb="FFFF0000"/>
      <name val="HGS創英ﾌﾟﾚｾﾞﾝｽEB"/>
      <family val="1"/>
      <charset val="128"/>
    </font>
    <font>
      <sz val="10"/>
      <name val="HGS創英ﾌﾟﾚｾﾞﾝｽEB"/>
      <family val="1"/>
      <charset val="128"/>
    </font>
    <font>
      <b/>
      <sz val="11"/>
      <color rgb="FF1F497D"/>
      <name val="游ゴシック"/>
      <family val="3"/>
      <charset val="128"/>
    </font>
    <font>
      <sz val="6"/>
      <color theme="0"/>
      <name val="HGS創英角ｺﾞｼｯｸUB"/>
      <family val="3"/>
      <charset val="128"/>
    </font>
    <font>
      <sz val="9"/>
      <color theme="1"/>
      <name val="ＭＳ 明朝"/>
      <family val="1"/>
      <charset val="128"/>
    </font>
    <font>
      <sz val="9"/>
      <color theme="1"/>
      <name val="ＭＳ Ｐゴシック"/>
      <family val="3"/>
      <charset val="128"/>
    </font>
    <font>
      <sz val="14"/>
      <color theme="1"/>
      <name val="ＭＳ Ｐゴシック"/>
      <family val="3"/>
      <charset val="128"/>
      <scheme val="minor"/>
    </font>
    <font>
      <sz val="10"/>
      <color theme="1"/>
      <name val="HGS創英ﾌﾟﾚｾﾞﾝｽEB"/>
      <family val="1"/>
      <charset val="128"/>
    </font>
    <font>
      <u/>
      <sz val="10"/>
      <color rgb="FF0000FF"/>
      <name val="HGS創英ﾌﾟﾚｾﾞﾝｽEB"/>
      <family val="1"/>
      <charset val="128"/>
    </font>
    <font>
      <sz val="9"/>
      <color theme="1"/>
      <name val="HGS創英ﾌﾟﾚｾﾞﾝｽEB"/>
      <family val="1"/>
      <charset val="128"/>
    </font>
    <font>
      <sz val="7"/>
      <color theme="0"/>
      <name val="HGS創英角ｺﾞｼｯｸUB"/>
      <family val="3"/>
      <charset val="128"/>
    </font>
    <font>
      <b/>
      <sz val="14"/>
      <color theme="1"/>
      <name val="ＭＳ Ｐゴシック"/>
      <family val="3"/>
      <charset val="128"/>
      <scheme val="minor"/>
    </font>
    <font>
      <b/>
      <sz val="10"/>
      <color theme="3"/>
      <name val="游ゴシック"/>
      <family val="3"/>
      <charset val="128"/>
    </font>
    <font>
      <b/>
      <sz val="10"/>
      <color rgb="FFFF0000"/>
      <name val="游ゴシック"/>
      <family val="3"/>
      <charset val="128"/>
    </font>
    <font>
      <b/>
      <sz val="10"/>
      <color theme="4" tint="-0.24994659260841701"/>
      <name val="游ゴシック"/>
      <family val="3"/>
      <charset val="128"/>
    </font>
    <font>
      <u/>
      <sz val="12"/>
      <color theme="10"/>
      <name val="ＭＳ Ｐゴシック"/>
      <family val="3"/>
      <charset val="128"/>
      <scheme val="minor"/>
    </font>
    <font>
      <sz val="10"/>
      <name val="ＭＳ Ｐゴシック"/>
      <family val="2"/>
      <charset val="128"/>
      <scheme val="minor"/>
    </font>
  </fonts>
  <fills count="19">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1"/>
        <bgColor indexed="64"/>
      </patternFill>
    </fill>
    <fill>
      <patternFill patternType="solid">
        <fgColor rgb="FF92D050"/>
        <bgColor indexed="64"/>
      </patternFill>
    </fill>
    <fill>
      <patternFill patternType="solid">
        <fgColor indexed="22"/>
        <bgColor indexed="0"/>
      </patternFill>
    </fill>
    <fill>
      <patternFill patternType="solid">
        <fgColor theme="6" tint="0.39997558519241921"/>
        <bgColor indexed="64"/>
      </patternFill>
    </fill>
    <fill>
      <patternFill patternType="solid">
        <fgColor rgb="FFFFC000"/>
        <bgColor indexed="64"/>
      </patternFill>
    </fill>
    <fill>
      <patternFill patternType="solid">
        <fgColor theme="3"/>
        <bgColor indexed="64"/>
      </patternFill>
    </fill>
    <fill>
      <patternFill patternType="solid">
        <fgColor rgb="FFFFFFCC"/>
        <bgColor indexed="64"/>
      </patternFill>
    </fill>
    <fill>
      <patternFill patternType="solid">
        <fgColor rgb="FFF2F2F2"/>
        <bgColor indexed="64"/>
      </patternFill>
    </fill>
  </fills>
  <borders count="128">
    <border>
      <left/>
      <right/>
      <top/>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auto="1"/>
      </left>
      <right style="dotted">
        <color auto="1"/>
      </right>
      <top style="thin">
        <color auto="1"/>
      </top>
      <bottom style="thin">
        <color auto="1"/>
      </bottom>
      <diagonal/>
    </border>
    <border>
      <left style="dotted">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dotted">
        <color auto="1"/>
      </left>
      <right/>
      <top style="thin">
        <color auto="1"/>
      </top>
      <bottom style="thin">
        <color auto="1"/>
      </bottom>
      <diagonal/>
    </border>
    <border>
      <left/>
      <right style="dotted">
        <color auto="1"/>
      </right>
      <top style="thin">
        <color auto="1"/>
      </top>
      <bottom style="thin">
        <color auto="1"/>
      </bottom>
      <diagonal/>
    </border>
    <border>
      <left style="thin">
        <color indexed="64"/>
      </left>
      <right style="thin">
        <color indexed="64"/>
      </right>
      <top/>
      <bottom/>
      <diagonal/>
    </border>
    <border>
      <left style="dotted">
        <color auto="1"/>
      </left>
      <right/>
      <top style="thin">
        <color auto="1"/>
      </top>
      <bottom/>
      <diagonal/>
    </border>
    <border>
      <left/>
      <right style="dotted">
        <color auto="1"/>
      </right>
      <top style="thin">
        <color auto="1"/>
      </top>
      <bottom/>
      <diagonal/>
    </border>
    <border>
      <left style="dotted">
        <color auto="1"/>
      </left>
      <right/>
      <top/>
      <bottom/>
      <diagonal/>
    </border>
    <border>
      <left/>
      <right style="dotted">
        <color auto="1"/>
      </right>
      <top/>
      <bottom/>
      <diagonal/>
    </border>
    <border>
      <left style="dotted">
        <color auto="1"/>
      </left>
      <right/>
      <top/>
      <bottom style="thin">
        <color auto="1"/>
      </bottom>
      <diagonal/>
    </border>
    <border>
      <left/>
      <right style="dotted">
        <color auto="1"/>
      </right>
      <top/>
      <bottom style="thin">
        <color auto="1"/>
      </bottom>
      <diagonal/>
    </border>
    <border>
      <left/>
      <right style="thin">
        <color indexed="64"/>
      </right>
      <top style="medium">
        <color indexed="64"/>
      </top>
      <bottom style="thin">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double">
        <color indexed="64"/>
      </left>
      <right style="thin">
        <color indexed="64"/>
      </right>
      <top style="double">
        <color indexed="64"/>
      </top>
      <bottom style="thin">
        <color indexed="64"/>
      </bottom>
      <diagonal/>
    </border>
    <border>
      <left/>
      <right style="double">
        <color indexed="64"/>
      </right>
      <top style="double">
        <color indexed="64"/>
      </top>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FF0000"/>
      </left>
      <right style="medium">
        <color rgb="FFFF0000"/>
      </right>
      <top style="medium">
        <color rgb="FFFF0000"/>
      </top>
      <bottom style="medium">
        <color rgb="FFFF0000"/>
      </bottom>
      <diagonal/>
    </border>
    <border>
      <left style="thin">
        <color indexed="8"/>
      </left>
      <right style="thin">
        <color indexed="8"/>
      </right>
      <top style="thin">
        <color indexed="8"/>
      </top>
      <bottom style="thin">
        <color indexed="8"/>
      </bottom>
      <diagonal/>
    </border>
    <border>
      <left/>
      <right/>
      <top/>
      <bottom style="medium">
        <color theme="3"/>
      </bottom>
      <diagonal/>
    </border>
    <border>
      <left style="thin">
        <color indexed="8"/>
      </left>
      <right style="thin">
        <color indexed="8"/>
      </right>
      <top style="thin">
        <color indexed="64"/>
      </top>
      <bottom style="thin">
        <color indexed="8"/>
      </bottom>
      <diagonal/>
    </border>
    <border>
      <left style="thin">
        <color indexed="8"/>
      </left>
      <right style="thin">
        <color indexed="64"/>
      </right>
      <top style="thin">
        <color indexed="64"/>
      </top>
      <bottom style="thin">
        <color indexed="8"/>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hair">
        <color indexed="64"/>
      </left>
      <right/>
      <top style="medium">
        <color indexed="64"/>
      </top>
      <bottom style="hair">
        <color indexed="64"/>
      </bottom>
      <diagonal/>
    </border>
    <border>
      <left/>
      <right style="medium">
        <color indexed="64"/>
      </right>
      <top style="hair">
        <color indexed="64"/>
      </top>
      <bottom style="thin">
        <color indexed="64"/>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medium">
        <color indexed="64"/>
      </right>
      <top style="medium">
        <color indexed="64"/>
      </top>
      <bottom style="hair">
        <color indexed="64"/>
      </bottom>
      <diagonal/>
    </border>
    <border>
      <left/>
      <right style="hair">
        <color indexed="64"/>
      </right>
      <top/>
      <bottom style="thin">
        <color indexed="64"/>
      </bottom>
      <diagonal/>
    </border>
    <border>
      <left style="hair">
        <color indexed="64"/>
      </left>
      <right/>
      <top style="hair">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theme="3"/>
      </left>
      <right/>
      <top style="medium">
        <color theme="3"/>
      </top>
      <bottom/>
      <diagonal/>
    </border>
    <border>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style="medium">
        <color theme="3"/>
      </right>
      <top/>
      <bottom style="medium">
        <color theme="3"/>
      </bottom>
      <diagonal/>
    </border>
    <border>
      <left/>
      <right/>
      <top/>
      <bottom style="medium">
        <color theme="4" tint="-0.24994659260841701"/>
      </bottom>
      <diagonal/>
    </border>
  </borders>
  <cellStyleXfs count="10">
    <xf numFmtId="0" fontId="0" fillId="0" borderId="0">
      <alignment vertical="center"/>
    </xf>
    <xf numFmtId="9" fontId="24" fillId="0" borderId="0" applyFont="0" applyFill="0" applyBorder="0" applyAlignment="0" applyProtection="0">
      <alignment vertical="center"/>
    </xf>
    <xf numFmtId="38" fontId="24" fillId="0" borderId="0" applyFont="0" applyFill="0" applyBorder="0" applyAlignment="0" applyProtection="0">
      <alignment vertical="center"/>
    </xf>
    <xf numFmtId="0" fontId="27" fillId="0" borderId="0" applyNumberFormat="0" applyFill="0" applyBorder="0" applyAlignment="0" applyProtection="0">
      <alignment vertical="center"/>
    </xf>
    <xf numFmtId="0" fontId="31" fillId="0" borderId="0"/>
    <xf numFmtId="0" fontId="1" fillId="0" borderId="0">
      <alignment vertical="center"/>
    </xf>
    <xf numFmtId="9" fontId="1" fillId="0" borderId="0" applyFont="0" applyFill="0" applyBorder="0" applyAlignment="0" applyProtection="0">
      <alignment vertical="center"/>
    </xf>
    <xf numFmtId="0" fontId="36" fillId="0" borderId="0"/>
    <xf numFmtId="0" fontId="46" fillId="0" borderId="0" applyNumberFormat="0" applyFill="0" applyBorder="0" applyAlignment="0" applyProtection="0">
      <alignment vertical="top"/>
      <protection locked="0"/>
    </xf>
    <xf numFmtId="0" fontId="36" fillId="0" borderId="0"/>
  </cellStyleXfs>
  <cellXfs count="769">
    <xf numFmtId="0" fontId="0" fillId="0" borderId="0" xfId="0">
      <alignment vertical="center"/>
    </xf>
    <xf numFmtId="0" fontId="0" fillId="4" borderId="0" xfId="0" applyFill="1">
      <alignment vertical="center"/>
    </xf>
    <xf numFmtId="0" fontId="0" fillId="4" borderId="0" xfId="0" applyFill="1" applyAlignment="1">
      <alignment vertical="center" shrinkToFit="1"/>
    </xf>
    <xf numFmtId="0" fontId="0" fillId="4" borderId="25" xfId="0" applyFill="1" applyBorder="1" applyAlignment="1">
      <alignment vertical="center" shrinkToFit="1"/>
    </xf>
    <xf numFmtId="0" fontId="0" fillId="4" borderId="25" xfId="0" applyFill="1" applyBorder="1" applyAlignment="1" applyProtection="1">
      <alignment horizontal="center" vertical="center" shrinkToFit="1"/>
      <protection locked="0"/>
    </xf>
    <xf numFmtId="0" fontId="0" fillId="4" borderId="0" xfId="0" applyFill="1" applyAlignment="1">
      <alignment horizontal="center" vertical="center" shrinkToFit="1"/>
    </xf>
    <xf numFmtId="49" fontId="0" fillId="4" borderId="0" xfId="0" applyNumberFormat="1" applyFill="1" applyAlignment="1">
      <alignment horizontal="center" vertical="center" shrinkToFit="1"/>
    </xf>
    <xf numFmtId="0" fontId="0" fillId="0" borderId="0" xfId="0" applyAlignment="1">
      <alignment horizontal="center" vertical="center"/>
    </xf>
    <xf numFmtId="0" fontId="0" fillId="4" borderId="50" xfId="0" applyFill="1" applyBorder="1">
      <alignment vertical="center"/>
    </xf>
    <xf numFmtId="0" fontId="0" fillId="4" borderId="3" xfId="0" applyFill="1" applyBorder="1">
      <alignment vertical="center"/>
    </xf>
    <xf numFmtId="0" fontId="0" fillId="4" borderId="15" xfId="0" applyFill="1" applyBorder="1">
      <alignment vertical="center"/>
    </xf>
    <xf numFmtId="0" fontId="12" fillId="4" borderId="0" xfId="0" applyFont="1" applyFill="1">
      <alignment vertical="center"/>
    </xf>
    <xf numFmtId="0" fontId="11" fillId="4" borderId="0" xfId="0" applyFont="1" applyFill="1" applyAlignment="1">
      <alignment horizontal="distributed" vertical="center" shrinkToFit="1"/>
    </xf>
    <xf numFmtId="0" fontId="14" fillId="4" borderId="0" xfId="0" applyFont="1" applyFill="1" applyAlignment="1">
      <alignment horizontal="center" vertical="center"/>
    </xf>
    <xf numFmtId="0" fontId="0" fillId="0" borderId="34" xfId="0" applyBorder="1">
      <alignment vertical="center"/>
    </xf>
    <xf numFmtId="0" fontId="0" fillId="0" borderId="37" xfId="0" applyBorder="1">
      <alignment vertical="center"/>
    </xf>
    <xf numFmtId="178" fontId="0" fillId="0" borderId="0" xfId="0" applyNumberFormat="1">
      <alignment vertical="center"/>
    </xf>
    <xf numFmtId="179" fontId="0" fillId="0" borderId="0" xfId="0" applyNumberFormat="1">
      <alignment vertical="center"/>
    </xf>
    <xf numFmtId="5" fontId="15" fillId="0" borderId="0" xfId="0" applyNumberFormat="1" applyFont="1">
      <alignment vertical="center"/>
    </xf>
    <xf numFmtId="5" fontId="0" fillId="0" borderId="0" xfId="0" applyNumberFormat="1">
      <alignment vertical="center"/>
    </xf>
    <xf numFmtId="0" fontId="0" fillId="0" borderId="0" xfId="0" applyProtection="1">
      <alignment vertical="center"/>
      <protection locked="0"/>
    </xf>
    <xf numFmtId="0" fontId="0" fillId="0" borderId="14" xfId="0" applyBorder="1">
      <alignment vertical="center"/>
    </xf>
    <xf numFmtId="0" fontId="0" fillId="0" borderId="28" xfId="0" applyBorder="1">
      <alignment vertical="center"/>
    </xf>
    <xf numFmtId="0" fontId="0" fillId="0" borderId="25" xfId="0" applyBorder="1">
      <alignment vertical="center"/>
    </xf>
    <xf numFmtId="178" fontId="0" fillId="0" borderId="0" xfId="0" applyNumberFormat="1" applyAlignment="1">
      <alignment horizontal="center" vertical="center"/>
    </xf>
    <xf numFmtId="179" fontId="0" fillId="0" borderId="0" xfId="0" applyNumberFormat="1" applyAlignment="1">
      <alignment horizontal="center" vertical="center"/>
    </xf>
    <xf numFmtId="5" fontId="0" fillId="0" borderId="25" xfId="0" applyNumberFormat="1" applyBorder="1">
      <alignment vertical="center"/>
    </xf>
    <xf numFmtId="5" fontId="0" fillId="0" borderId="35" xfId="0" applyNumberFormat="1" applyBorder="1">
      <alignment vertical="center"/>
    </xf>
    <xf numFmtId="181" fontId="0" fillId="0" borderId="14" xfId="0" applyNumberFormat="1" applyBorder="1" applyAlignment="1">
      <alignment horizontal="right" vertical="center"/>
    </xf>
    <xf numFmtId="180" fontId="0" fillId="0" borderId="0" xfId="0" applyNumberFormat="1">
      <alignment vertical="center"/>
    </xf>
    <xf numFmtId="181" fontId="0" fillId="7" borderId="25" xfId="0" applyNumberFormat="1" applyFill="1" applyBorder="1">
      <alignment vertical="center"/>
    </xf>
    <xf numFmtId="181" fontId="0" fillId="0" borderId="25" xfId="0" applyNumberFormat="1" applyBorder="1">
      <alignment vertical="center"/>
    </xf>
    <xf numFmtId="0" fontId="4" fillId="0" borderId="0" xfId="0" applyFont="1">
      <alignment vertical="center"/>
    </xf>
    <xf numFmtId="0" fontId="22" fillId="0" borderId="25" xfId="0" applyFont="1" applyBorder="1" applyAlignment="1">
      <alignment horizontal="center" vertical="center" wrapText="1"/>
    </xf>
    <xf numFmtId="0" fontId="22" fillId="6" borderId="25" xfId="0" applyFont="1" applyFill="1" applyBorder="1" applyAlignment="1">
      <alignment horizontal="center" vertical="center" wrapText="1"/>
    </xf>
    <xf numFmtId="181" fontId="22" fillId="6" borderId="25" xfId="0" applyNumberFormat="1" applyFont="1" applyFill="1" applyBorder="1" applyAlignment="1">
      <alignment horizontal="center" vertical="center" wrapText="1" shrinkToFit="1"/>
    </xf>
    <xf numFmtId="179" fontId="22" fillId="0" borderId="25" xfId="0" applyNumberFormat="1" applyFont="1" applyBorder="1" applyAlignment="1">
      <alignment horizontal="center" vertical="center" wrapText="1"/>
    </xf>
    <xf numFmtId="5" fontId="5" fillId="0" borderId="27" xfId="0" applyNumberFormat="1" applyFont="1" applyBorder="1" applyAlignment="1">
      <alignment horizontal="center" vertical="center" wrapText="1"/>
    </xf>
    <xf numFmtId="5" fontId="5" fillId="0" borderId="25" xfId="0" applyNumberFormat="1" applyFont="1" applyBorder="1" applyAlignment="1">
      <alignment horizontal="center" vertical="center"/>
    </xf>
    <xf numFmtId="5" fontId="5" fillId="0" borderId="25" xfId="0" applyNumberFormat="1" applyFont="1" applyBorder="1" applyAlignment="1">
      <alignment horizontal="center" vertical="center" wrapText="1"/>
    </xf>
    <xf numFmtId="0" fontId="5" fillId="0" borderId="0" xfId="0" applyFont="1" applyProtection="1">
      <alignment vertical="center"/>
      <protection locked="0"/>
    </xf>
    <xf numFmtId="0" fontId="5" fillId="0" borderId="0" xfId="0" applyFont="1">
      <alignment vertical="center"/>
    </xf>
    <xf numFmtId="0" fontId="0" fillId="6" borderId="25" xfId="0" applyFill="1" applyBorder="1" applyProtection="1">
      <alignment vertical="center"/>
      <protection locked="0"/>
    </xf>
    <xf numFmtId="5" fontId="0" fillId="6" borderId="25" xfId="0" applyNumberFormat="1" applyFill="1" applyBorder="1" applyProtection="1">
      <alignment vertical="center"/>
      <protection locked="0"/>
    </xf>
    <xf numFmtId="179" fontId="0" fillId="0" borderId="25" xfId="0" applyNumberFormat="1" applyBorder="1">
      <alignment vertical="center"/>
    </xf>
    <xf numFmtId="5" fontId="0" fillId="0" borderId="27" xfId="0" applyNumberFormat="1" applyBorder="1">
      <alignment vertical="center"/>
    </xf>
    <xf numFmtId="5" fontId="15" fillId="0" borderId="25" xfId="0" applyNumberFormat="1" applyFont="1" applyBorder="1">
      <alignment vertical="center"/>
    </xf>
    <xf numFmtId="179" fontId="0" fillId="0" borderId="0" xfId="0" applyNumberFormat="1" applyProtection="1">
      <alignment vertical="center"/>
      <protection locked="0"/>
    </xf>
    <xf numFmtId="182" fontId="0" fillId="0" borderId="0" xfId="0" applyNumberFormat="1">
      <alignment vertical="center"/>
    </xf>
    <xf numFmtId="0" fontId="0" fillId="0" borderId="0" xfId="0" pivotButton="1">
      <alignment vertical="center"/>
    </xf>
    <xf numFmtId="0" fontId="0" fillId="0" borderId="0" xfId="0" applyAlignment="1">
      <alignment horizontal="left" vertical="center"/>
    </xf>
    <xf numFmtId="0" fontId="0" fillId="0" borderId="38" xfId="0" applyBorder="1">
      <alignment vertical="center"/>
    </xf>
    <xf numFmtId="0" fontId="0" fillId="7" borderId="25" xfId="0" applyFill="1" applyBorder="1">
      <alignment vertical="center"/>
    </xf>
    <xf numFmtId="0" fontId="0" fillId="0" borderId="26" xfId="0" applyBorder="1">
      <alignment vertical="center"/>
    </xf>
    <xf numFmtId="0" fontId="0" fillId="0" borderId="31" xfId="0" applyBorder="1">
      <alignment vertical="center"/>
    </xf>
    <xf numFmtId="0" fontId="0" fillId="0" borderId="27" xfId="0" applyBorder="1">
      <alignment vertical="center"/>
    </xf>
    <xf numFmtId="0" fontId="0" fillId="0" borderId="25" xfId="0" applyBorder="1" applyProtection="1">
      <alignment vertical="center"/>
      <protection locked="0"/>
    </xf>
    <xf numFmtId="5" fontId="0" fillId="0" borderId="71" xfId="0" applyNumberFormat="1" applyBorder="1">
      <alignment vertical="center"/>
    </xf>
    <xf numFmtId="5" fontId="0" fillId="0" borderId="39" xfId="0" applyNumberFormat="1" applyBorder="1">
      <alignment vertical="center"/>
    </xf>
    <xf numFmtId="5" fontId="0" fillId="0" borderId="38" xfId="0" applyNumberFormat="1" applyBorder="1" applyAlignment="1">
      <alignment vertical="center" wrapText="1"/>
    </xf>
    <xf numFmtId="0" fontId="22" fillId="0" borderId="25" xfId="0" applyFont="1" applyBorder="1" applyAlignment="1">
      <alignment horizontal="center" vertical="center"/>
    </xf>
    <xf numFmtId="182" fontId="0" fillId="0" borderId="25" xfId="0" applyNumberFormat="1" applyBorder="1" applyProtection="1">
      <alignment vertical="center"/>
      <protection locked="0"/>
    </xf>
    <xf numFmtId="178" fontId="22" fillId="0" borderId="25" xfId="0" applyNumberFormat="1" applyFont="1" applyBorder="1" applyAlignment="1">
      <alignment horizontal="center" vertical="center" wrapText="1"/>
    </xf>
    <xf numFmtId="178" fontId="0" fillId="0" borderId="25" xfId="0" applyNumberFormat="1" applyBorder="1" applyProtection="1">
      <alignment vertical="center"/>
      <protection locked="0"/>
    </xf>
    <xf numFmtId="0" fontId="0" fillId="0" borderId="26" xfId="0" applyBorder="1" applyAlignment="1">
      <alignment horizontal="center" vertical="center"/>
    </xf>
    <xf numFmtId="0" fontId="22" fillId="0" borderId="26" xfId="0" applyFont="1" applyBorder="1" applyAlignment="1">
      <alignment horizontal="center" vertical="center"/>
    </xf>
    <xf numFmtId="0" fontId="22" fillId="0" borderId="27" xfId="0" applyFont="1" applyBorder="1" applyAlignment="1">
      <alignment horizontal="center" vertical="center" wrapText="1"/>
    </xf>
    <xf numFmtId="5" fontId="23" fillId="0" borderId="27" xfId="0" applyNumberFormat="1" applyFont="1" applyBorder="1" applyAlignment="1">
      <alignment horizontal="center" vertical="center"/>
    </xf>
    <xf numFmtId="0" fontId="0" fillId="0" borderId="0" xfId="0" applyAlignment="1">
      <alignment horizontal="right" vertical="center"/>
    </xf>
    <xf numFmtId="0" fontId="0" fillId="0" borderId="0" xfId="0" applyAlignment="1" applyProtection="1">
      <alignment horizontal="center" vertical="center"/>
      <protection locked="0"/>
    </xf>
    <xf numFmtId="0" fontId="0" fillId="0" borderId="26" xfId="0" applyBorder="1" applyAlignment="1">
      <alignment horizontal="left" vertical="center"/>
    </xf>
    <xf numFmtId="0" fontId="4" fillId="0" borderId="25" xfId="0" applyFont="1" applyBorder="1">
      <alignment vertical="center"/>
    </xf>
    <xf numFmtId="180" fontId="0" fillId="0" borderId="25" xfId="0" applyNumberFormat="1" applyBorder="1">
      <alignment vertical="center"/>
    </xf>
    <xf numFmtId="0" fontId="0" fillId="0" borderId="25" xfId="0" applyBorder="1" applyAlignment="1">
      <alignment horizontal="center" vertical="center"/>
    </xf>
    <xf numFmtId="0" fontId="0" fillId="0" borderId="38" xfId="0" applyBorder="1" applyAlignment="1">
      <alignment horizontal="center" vertical="center"/>
    </xf>
    <xf numFmtId="0" fontId="21" fillId="0" borderId="26" xfId="0" applyFont="1" applyBorder="1" applyAlignment="1">
      <alignment horizontal="center" vertical="center"/>
    </xf>
    <xf numFmtId="0" fontId="0" fillId="4" borderId="25" xfId="0" applyFill="1" applyBorder="1" applyAlignment="1">
      <alignment horizontal="right" vertical="center" shrinkToFit="1"/>
    </xf>
    <xf numFmtId="181" fontId="0" fillId="4" borderId="0" xfId="1" applyNumberFormat="1" applyFont="1" applyFill="1" applyAlignment="1">
      <alignment vertical="center" shrinkToFit="1"/>
    </xf>
    <xf numFmtId="0" fontId="0" fillId="4" borderId="0" xfId="0" applyFill="1" applyAlignment="1">
      <alignment horizontal="left" vertical="center" shrinkToFit="1"/>
    </xf>
    <xf numFmtId="0" fontId="0" fillId="0" borderId="0" xfId="0" applyAlignment="1">
      <alignment vertical="center" shrinkToFit="1"/>
    </xf>
    <xf numFmtId="0" fontId="0" fillId="9" borderId="25" xfId="0" applyFill="1" applyBorder="1" applyAlignment="1" applyProtection="1">
      <alignment vertical="center" shrinkToFit="1"/>
      <protection locked="0"/>
    </xf>
    <xf numFmtId="181" fontId="0" fillId="0" borderId="0" xfId="1" applyNumberFormat="1" applyFont="1" applyFill="1" applyAlignment="1">
      <alignment vertical="center" shrinkToFit="1"/>
    </xf>
    <xf numFmtId="0" fontId="0" fillId="4" borderId="48" xfId="0" applyFill="1" applyBorder="1" applyAlignment="1">
      <alignment wrapText="1"/>
    </xf>
    <xf numFmtId="0" fontId="0" fillId="4" borderId="0" xfId="0" applyFill="1" applyAlignment="1">
      <alignment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0" xfId="0" applyFill="1" applyAlignment="1">
      <alignment horizontal="center" vertical="center"/>
    </xf>
    <xf numFmtId="178" fontId="0" fillId="4" borderId="25" xfId="0" applyNumberFormat="1" applyFill="1" applyBorder="1" applyAlignment="1" applyProtection="1">
      <alignment vertical="center" shrinkToFit="1"/>
      <protection locked="0"/>
    </xf>
    <xf numFmtId="178" fontId="0" fillId="4" borderId="0" xfId="0" applyNumberFormat="1" applyFill="1" applyAlignment="1">
      <alignment vertical="center" shrinkToFit="1"/>
    </xf>
    <xf numFmtId="181" fontId="0" fillId="6" borderId="28" xfId="0" applyNumberFormat="1" applyFill="1" applyBorder="1" applyProtection="1">
      <alignment vertical="center"/>
      <protection locked="0"/>
    </xf>
    <xf numFmtId="0" fontId="28" fillId="4" borderId="0" xfId="0" applyFont="1" applyFill="1">
      <alignment vertical="center"/>
    </xf>
    <xf numFmtId="0" fontId="29" fillId="4" borderId="0" xfId="0" applyFont="1" applyFill="1" applyAlignment="1">
      <alignment vertical="center" shrinkToFit="1"/>
    </xf>
    <xf numFmtId="0" fontId="0" fillId="4" borderId="82" xfId="0" applyFill="1" applyBorder="1" applyAlignment="1">
      <alignment vertical="center" shrinkToFit="1"/>
    </xf>
    <xf numFmtId="5" fontId="0" fillId="8" borderId="25" xfId="0" applyNumberFormat="1" applyFill="1" applyBorder="1">
      <alignment vertical="center"/>
    </xf>
    <xf numFmtId="5" fontId="0" fillId="8" borderId="27" xfId="0" applyNumberFormat="1" applyFill="1" applyBorder="1">
      <alignment vertical="center"/>
    </xf>
    <xf numFmtId="0" fontId="0" fillId="0" borderId="25" xfId="0" applyBorder="1" applyAlignment="1" applyProtection="1">
      <alignment horizontal="center" vertical="center"/>
      <protection locked="0"/>
    </xf>
    <xf numFmtId="0" fontId="32" fillId="6" borderId="27" xfId="0" applyFont="1" applyFill="1" applyBorder="1" applyAlignment="1">
      <alignment horizontal="center" vertical="center"/>
    </xf>
    <xf numFmtId="0" fontId="32" fillId="6" borderId="25" xfId="0" applyFont="1" applyFill="1" applyBorder="1" applyAlignment="1">
      <alignment horizontal="center" vertical="center"/>
    </xf>
    <xf numFmtId="9" fontId="19" fillId="0" borderId="25" xfId="0" applyNumberFormat="1" applyFont="1" applyBorder="1">
      <alignment vertical="center"/>
    </xf>
    <xf numFmtId="9" fontId="19" fillId="0" borderId="25" xfId="0" applyNumberFormat="1" applyFont="1" applyBorder="1" applyProtection="1">
      <alignment vertical="center"/>
      <protection locked="0"/>
    </xf>
    <xf numFmtId="0" fontId="9" fillId="4" borderId="25" xfId="0" applyFont="1" applyFill="1" applyBorder="1" applyAlignment="1" applyProtection="1">
      <alignment horizontal="left" vertical="center"/>
      <protection locked="0"/>
    </xf>
    <xf numFmtId="0" fontId="9" fillId="4" borderId="0" xfId="0" applyFont="1" applyFill="1" applyAlignment="1">
      <alignment horizontal="left" vertical="center"/>
    </xf>
    <xf numFmtId="0" fontId="0" fillId="5" borderId="25" xfId="0" applyFill="1" applyBorder="1" applyAlignment="1" applyProtection="1">
      <alignment vertical="center" shrinkToFit="1"/>
      <protection locked="0"/>
    </xf>
    <xf numFmtId="0" fontId="0" fillId="5" borderId="25" xfId="0" applyFill="1" applyBorder="1" applyAlignment="1">
      <alignment vertical="center" shrinkToFit="1"/>
    </xf>
    <xf numFmtId="0" fontId="0" fillId="5" borderId="39" xfId="0" applyFill="1" applyBorder="1" applyAlignment="1">
      <alignment vertical="center" shrinkToFit="1"/>
    </xf>
    <xf numFmtId="0" fontId="0" fillId="5" borderId="39" xfId="0" applyFill="1" applyBorder="1" applyAlignment="1" applyProtection="1">
      <alignment vertical="center" shrinkToFit="1"/>
      <protection locked="0"/>
    </xf>
    <xf numFmtId="0" fontId="0" fillId="5" borderId="87" xfId="0" applyFill="1" applyBorder="1" applyAlignment="1">
      <alignment horizontal="center" vertical="center" shrinkToFit="1"/>
    </xf>
    <xf numFmtId="0" fontId="0" fillId="5" borderId="87" xfId="0" applyFill="1" applyBorder="1" applyAlignment="1">
      <alignment horizontal="left" vertical="center" shrinkToFit="1"/>
    </xf>
    <xf numFmtId="178" fontId="0" fillId="5" borderId="87" xfId="0" applyNumberFormat="1" applyFill="1" applyBorder="1" applyAlignment="1">
      <alignment horizontal="center" vertical="center" shrinkToFit="1"/>
    </xf>
    <xf numFmtId="178" fontId="0" fillId="5" borderId="86" xfId="0" applyNumberFormat="1" applyFill="1" applyBorder="1" applyAlignment="1">
      <alignment horizontal="center" vertical="center" shrinkToFit="1"/>
    </xf>
    <xf numFmtId="0" fontId="0" fillId="5" borderId="87" xfId="0" applyFill="1" applyBorder="1" applyAlignment="1">
      <alignment horizontal="left" vertical="center"/>
    </xf>
    <xf numFmtId="49" fontId="0" fillId="5" borderId="87" xfId="0" applyNumberFormat="1" applyFill="1" applyBorder="1" applyAlignment="1">
      <alignment horizontal="center" vertical="center" shrinkToFit="1"/>
    </xf>
    <xf numFmtId="181" fontId="0" fillId="5" borderId="87" xfId="1" applyNumberFormat="1" applyFont="1" applyFill="1" applyBorder="1" applyAlignment="1">
      <alignment vertical="center" shrinkToFit="1"/>
    </xf>
    <xf numFmtId="0" fontId="0" fillId="5" borderId="87" xfId="0" applyFill="1" applyBorder="1" applyAlignment="1">
      <alignment vertical="center" shrinkToFit="1"/>
    </xf>
    <xf numFmtId="0" fontId="9" fillId="6" borderId="87" xfId="0" applyFont="1" applyFill="1" applyBorder="1" applyAlignment="1">
      <alignment horizontal="left" vertical="center" wrapText="1"/>
    </xf>
    <xf numFmtId="9" fontId="0" fillId="12" borderId="26" xfId="0" applyNumberFormat="1" applyFill="1" applyBorder="1" applyAlignment="1">
      <alignment horizontal="center" vertical="center" shrinkToFit="1"/>
    </xf>
    <xf numFmtId="0" fontId="0" fillId="12" borderId="84" xfId="0" applyFill="1" applyBorder="1" applyAlignment="1">
      <alignment vertical="center" shrinkToFit="1"/>
    </xf>
    <xf numFmtId="0" fontId="0" fillId="12" borderId="85" xfId="0" applyFill="1" applyBorder="1" applyAlignment="1">
      <alignment vertical="center" shrinkToFit="1"/>
    </xf>
    <xf numFmtId="0" fontId="26" fillId="12" borderId="83" xfId="0" applyFont="1" applyFill="1" applyBorder="1" applyAlignment="1">
      <alignment vertical="center" shrinkToFit="1"/>
    </xf>
    <xf numFmtId="0" fontId="0" fillId="5" borderId="39" xfId="0" applyFill="1" applyBorder="1" applyAlignment="1">
      <alignment horizontal="center" vertical="center" shrinkToFit="1"/>
    </xf>
    <xf numFmtId="0" fontId="0" fillId="4" borderId="87" xfId="0" applyFill="1" applyBorder="1" applyAlignment="1">
      <alignment vertical="center" shrinkToFit="1"/>
    </xf>
    <xf numFmtId="0" fontId="0" fillId="4" borderId="0" xfId="0" applyFill="1" applyAlignment="1">
      <alignment vertical="center" wrapText="1"/>
    </xf>
    <xf numFmtId="0" fontId="29" fillId="4" borderId="0" xfId="0" applyFont="1" applyFill="1" applyAlignment="1">
      <alignment horizontal="right" vertical="center" shrinkToFit="1"/>
    </xf>
    <xf numFmtId="178" fontId="30" fillId="4" borderId="0" xfId="0" applyNumberFormat="1" applyFont="1" applyFill="1">
      <alignment vertical="center"/>
    </xf>
    <xf numFmtId="0" fontId="0" fillId="10" borderId="39" xfId="0" applyFill="1" applyBorder="1" applyAlignment="1">
      <alignment horizontal="center" vertical="center" shrinkToFit="1"/>
    </xf>
    <xf numFmtId="181" fontId="0" fillId="9" borderId="87" xfId="1" applyNumberFormat="1" applyFont="1" applyFill="1" applyBorder="1" applyAlignment="1">
      <alignment vertical="center" wrapText="1" shrinkToFit="1"/>
    </xf>
    <xf numFmtId="180" fontId="0" fillId="0" borderId="7" xfId="0" applyNumberFormat="1" applyBorder="1" applyProtection="1">
      <alignment vertical="center"/>
      <protection locked="0"/>
    </xf>
    <xf numFmtId="0" fontId="0" fillId="0" borderId="41" xfId="0" applyBorder="1">
      <alignment vertical="center"/>
    </xf>
    <xf numFmtId="0" fontId="33" fillId="4" borderId="0" xfId="0" applyFont="1" applyFill="1">
      <alignment vertical="center"/>
    </xf>
    <xf numFmtId="0" fontId="33" fillId="3" borderId="12" xfId="0" applyFont="1" applyFill="1" applyBorder="1" applyAlignment="1">
      <alignment horizontal="center" vertical="center"/>
    </xf>
    <xf numFmtId="49" fontId="33" fillId="4" borderId="4" xfId="0" applyNumberFormat="1" applyFont="1" applyFill="1" applyBorder="1">
      <alignment vertical="center"/>
    </xf>
    <xf numFmtId="0" fontId="33" fillId="3" borderId="13" xfId="0" applyFont="1" applyFill="1" applyBorder="1" applyAlignment="1">
      <alignment horizontal="center" vertical="center"/>
    </xf>
    <xf numFmtId="0" fontId="33" fillId="3" borderId="68" xfId="0" applyFont="1" applyFill="1" applyBorder="1" applyAlignment="1">
      <alignment horizontal="center" vertical="center"/>
    </xf>
    <xf numFmtId="0" fontId="33" fillId="3" borderId="44" xfId="0" applyFont="1" applyFill="1" applyBorder="1" applyAlignment="1">
      <alignment horizontal="center" vertical="center"/>
    </xf>
    <xf numFmtId="0" fontId="33" fillId="3" borderId="36" xfId="0" applyFont="1" applyFill="1" applyBorder="1" applyAlignment="1">
      <alignment horizontal="center" vertical="center"/>
    </xf>
    <xf numFmtId="0" fontId="33" fillId="3" borderId="42" xfId="0" applyFont="1" applyFill="1" applyBorder="1" applyAlignment="1">
      <alignment horizontal="center" vertical="center"/>
    </xf>
    <xf numFmtId="0" fontId="0" fillId="10" borderId="25" xfId="0" quotePrefix="1" applyFill="1" applyBorder="1" applyAlignment="1">
      <alignment horizontal="center" vertical="center" shrinkToFit="1"/>
    </xf>
    <xf numFmtId="14" fontId="0" fillId="10" borderId="39" xfId="0" applyNumberFormat="1" applyFill="1" applyBorder="1" applyAlignment="1">
      <alignment vertical="center" shrinkToFit="1"/>
    </xf>
    <xf numFmtId="0" fontId="0" fillId="5" borderId="39" xfId="0" applyFill="1" applyBorder="1" applyAlignment="1">
      <alignment horizontal="right" vertical="center" shrinkToFit="1"/>
    </xf>
    <xf numFmtId="0" fontId="0" fillId="5" borderId="71" xfId="0" applyFill="1" applyBorder="1" applyAlignment="1">
      <alignment vertical="center" shrinkToFit="1"/>
    </xf>
    <xf numFmtId="0" fontId="37" fillId="4" borderId="0" xfId="0" applyFont="1" applyFill="1" applyAlignment="1">
      <alignment vertical="center" shrinkToFit="1"/>
    </xf>
    <xf numFmtId="0" fontId="0" fillId="4" borderId="0" xfId="0" applyFill="1" applyAlignment="1">
      <alignment horizontal="left" vertical="center"/>
    </xf>
    <xf numFmtId="0" fontId="31" fillId="0" borderId="0" xfId="4"/>
    <xf numFmtId="14" fontId="31" fillId="0" borderId="0" xfId="4" applyNumberFormat="1"/>
    <xf numFmtId="10" fontId="31" fillId="0" borderId="0" xfId="4" applyNumberFormat="1"/>
    <xf numFmtId="56" fontId="31" fillId="0" borderId="0" xfId="4" applyNumberFormat="1"/>
    <xf numFmtId="0" fontId="31" fillId="0" borderId="0" xfId="4" applyAlignment="1">
      <alignment horizontal="left" vertical="center"/>
    </xf>
    <xf numFmtId="0" fontId="1" fillId="14" borderId="88" xfId="5" applyFill="1" applyBorder="1" applyAlignment="1"/>
    <xf numFmtId="0" fontId="1" fillId="14" borderId="89" xfId="5" applyFill="1" applyBorder="1" applyAlignment="1">
      <alignment horizontal="center"/>
    </xf>
    <xf numFmtId="0" fontId="15" fillId="14" borderId="88" xfId="5" applyFont="1" applyFill="1" applyBorder="1" applyAlignment="1">
      <alignment horizontal="center" wrapText="1"/>
    </xf>
    <xf numFmtId="0" fontId="39" fillId="14" borderId="88" xfId="5" applyFont="1" applyFill="1" applyBorder="1" applyAlignment="1">
      <alignment horizontal="center" wrapText="1"/>
    </xf>
    <xf numFmtId="0" fontId="1" fillId="0" borderId="0" xfId="5">
      <alignment vertical="center"/>
    </xf>
    <xf numFmtId="0" fontId="1" fillId="0" borderId="88" xfId="5" applyBorder="1" applyAlignment="1" applyProtection="1">
      <protection hidden="1"/>
    </xf>
    <xf numFmtId="0" fontId="1" fillId="0" borderId="88" xfId="5" applyBorder="1" applyAlignment="1" applyProtection="1">
      <alignment horizontal="left"/>
      <protection hidden="1"/>
    </xf>
    <xf numFmtId="0" fontId="1" fillId="0" borderId="91" xfId="5" applyBorder="1" applyAlignment="1" applyProtection="1">
      <alignment horizontal="left"/>
      <protection hidden="1"/>
    </xf>
    <xf numFmtId="10" fontId="1" fillId="0" borderId="91" xfId="5" applyNumberFormat="1" applyBorder="1" applyAlignment="1" applyProtection="1">
      <protection hidden="1"/>
    </xf>
    <xf numFmtId="10" fontId="1" fillId="0" borderId="88" xfId="5" applyNumberFormat="1" applyBorder="1" applyAlignment="1" applyProtection="1">
      <protection hidden="1"/>
    </xf>
    <xf numFmtId="10" fontId="40" fillId="0" borderId="88" xfId="5" applyNumberFormat="1" applyFont="1" applyBorder="1" applyAlignment="1" applyProtection="1">
      <alignment horizontal="center"/>
      <protection hidden="1"/>
    </xf>
    <xf numFmtId="0" fontId="1" fillId="0" borderId="88" xfId="5" applyBorder="1" applyAlignment="1"/>
    <xf numFmtId="0" fontId="1" fillId="0" borderId="0" xfId="5" applyAlignment="1"/>
    <xf numFmtId="10" fontId="1" fillId="0" borderId="0" xfId="5" applyNumberFormat="1" applyAlignment="1"/>
    <xf numFmtId="0" fontId="41" fillId="0" borderId="0" xfId="5" applyFont="1" applyAlignment="1" applyProtection="1">
      <protection hidden="1"/>
    </xf>
    <xf numFmtId="186" fontId="41" fillId="0" borderId="0" xfId="5" applyNumberFormat="1" applyFont="1" applyAlignment="1" applyProtection="1">
      <protection hidden="1"/>
    </xf>
    <xf numFmtId="0" fontId="1" fillId="0" borderId="0" xfId="5" applyAlignment="1" applyProtection="1">
      <protection hidden="1"/>
    </xf>
    <xf numFmtId="0" fontId="1" fillId="0" borderId="0" xfId="5" applyAlignment="1">
      <alignment horizontal="center"/>
    </xf>
    <xf numFmtId="0" fontId="42" fillId="0" borderId="0" xfId="5" applyFont="1">
      <alignment vertical="center"/>
    </xf>
    <xf numFmtId="0" fontId="30" fillId="0" borderId="0" xfId="5" applyFont="1" applyAlignment="1">
      <alignment horizontal="left"/>
    </xf>
    <xf numFmtId="0" fontId="42" fillId="0" borderId="0" xfId="5" applyFont="1" applyAlignment="1">
      <alignment horizontal="center"/>
    </xf>
    <xf numFmtId="10" fontId="42" fillId="0" borderId="0" xfId="5" applyNumberFormat="1" applyFont="1" applyAlignment="1"/>
    <xf numFmtId="187" fontId="37" fillId="0" borderId="0" xfId="6" applyNumberFormat="1" applyFont="1" applyFill="1" applyBorder="1" applyProtection="1">
      <alignment vertical="center"/>
      <protection locked="0"/>
    </xf>
    <xf numFmtId="10" fontId="42" fillId="0" borderId="0" xfId="5" applyNumberFormat="1" applyFont="1" applyAlignment="1">
      <alignment shrinkToFit="1"/>
    </xf>
    <xf numFmtId="10" fontId="42" fillId="0" borderId="0" xfId="5" applyNumberFormat="1" applyFont="1" applyAlignment="1">
      <alignment vertical="center" shrinkToFit="1"/>
    </xf>
    <xf numFmtId="0" fontId="1" fillId="15" borderId="88" xfId="5" applyFill="1" applyBorder="1" applyAlignment="1">
      <alignment horizontal="center"/>
    </xf>
    <xf numFmtId="0" fontId="1" fillId="15" borderId="88" xfId="5" applyFill="1" applyBorder="1" applyAlignment="1">
      <alignment horizontal="center" shrinkToFit="1"/>
    </xf>
    <xf numFmtId="0" fontId="43" fillId="0" borderId="0" xfId="5" applyFont="1" applyAlignment="1">
      <alignment vertical="center" shrinkToFit="1"/>
    </xf>
    <xf numFmtId="0" fontId="0" fillId="4" borderId="87" xfId="0" applyFill="1" applyBorder="1" applyAlignment="1">
      <alignment horizontal="center" vertical="center" shrinkToFit="1"/>
    </xf>
    <xf numFmtId="0" fontId="36" fillId="13" borderId="93" xfId="7" applyFill="1" applyBorder="1" applyAlignment="1">
      <alignment horizontal="center"/>
    </xf>
    <xf numFmtId="0" fontId="30" fillId="0" borderId="0" xfId="5" applyFont="1">
      <alignment vertical="center"/>
    </xf>
    <xf numFmtId="0" fontId="30" fillId="0" borderId="0" xfId="5" applyFont="1" applyAlignment="1">
      <alignment horizontal="center" vertical="center"/>
    </xf>
    <xf numFmtId="0" fontId="45" fillId="0" borderId="0" xfId="0" applyFont="1" applyAlignment="1">
      <alignment horizontal="left" vertical="center"/>
    </xf>
    <xf numFmtId="0" fontId="48" fillId="0" borderId="0" xfId="0" applyFont="1" applyAlignment="1">
      <alignment horizontal="left" vertical="center"/>
    </xf>
    <xf numFmtId="0" fontId="49" fillId="0" borderId="0" xfId="8" applyFont="1" applyBorder="1" applyAlignment="1" applyProtection="1">
      <alignment horizontal="left" vertical="center"/>
    </xf>
    <xf numFmtId="0" fontId="49" fillId="0" borderId="0" xfId="8" applyFont="1" applyBorder="1" applyAlignment="1" applyProtection="1"/>
    <xf numFmtId="0" fontId="47" fillId="0" borderId="94" xfId="8" applyFont="1" applyBorder="1" applyAlignment="1" applyProtection="1">
      <alignment horizontal="left"/>
    </xf>
    <xf numFmtId="0" fontId="53" fillId="0" borderId="0" xfId="8" applyFont="1" applyBorder="1" applyAlignment="1" applyProtection="1"/>
    <xf numFmtId="0" fontId="36" fillId="13" borderId="95" xfId="9" applyFill="1" applyBorder="1" applyAlignment="1">
      <alignment horizontal="center"/>
    </xf>
    <xf numFmtId="0" fontId="36" fillId="13" borderId="96" xfId="9" applyFill="1" applyBorder="1" applyAlignment="1">
      <alignment horizontal="center"/>
    </xf>
    <xf numFmtId="0" fontId="36" fillId="8" borderId="97" xfId="9" applyFill="1" applyBorder="1" applyAlignment="1">
      <alignment horizontal="right" wrapText="1"/>
    </xf>
    <xf numFmtId="0" fontId="36" fillId="0" borderId="98" xfId="9" applyBorder="1" applyAlignment="1">
      <alignment horizontal="right" wrapText="1"/>
    </xf>
    <xf numFmtId="0" fontId="36" fillId="0" borderId="14" xfId="9" applyBorder="1"/>
    <xf numFmtId="0" fontId="36" fillId="0" borderId="98" xfId="9" applyBorder="1" applyAlignment="1">
      <alignment wrapText="1"/>
    </xf>
    <xf numFmtId="184" fontId="36" fillId="0" borderId="98" xfId="9" applyNumberFormat="1" applyBorder="1" applyAlignment="1">
      <alignment horizontal="right" wrapText="1"/>
    </xf>
    <xf numFmtId="14" fontId="36" fillId="0" borderId="14" xfId="9" applyNumberFormat="1" applyBorder="1"/>
    <xf numFmtId="185" fontId="36" fillId="0" borderId="98" xfId="9" applyNumberFormat="1" applyBorder="1" applyAlignment="1">
      <alignment horizontal="right" wrapText="1"/>
    </xf>
    <xf numFmtId="0" fontId="36" fillId="0" borderId="98" xfId="9" applyBorder="1" applyAlignment="1">
      <alignment vertical="top" wrapText="1"/>
    </xf>
    <xf numFmtId="14" fontId="36" fillId="0" borderId="98" xfId="9" applyNumberFormat="1" applyBorder="1" applyAlignment="1">
      <alignment horizontal="right" wrapText="1"/>
    </xf>
    <xf numFmtId="0" fontId="36" fillId="8" borderId="28" xfId="9" applyFill="1" applyBorder="1"/>
    <xf numFmtId="0" fontId="40" fillId="0" borderId="0" xfId="0" applyFont="1">
      <alignment vertical="center"/>
    </xf>
    <xf numFmtId="0" fontId="23" fillId="0" borderId="0" xfId="0" applyFont="1">
      <alignment vertical="center"/>
    </xf>
    <xf numFmtId="0" fontId="54" fillId="4" borderId="0" xfId="0" applyFont="1" applyFill="1">
      <alignment vertical="center"/>
    </xf>
    <xf numFmtId="0" fontId="33" fillId="3" borderId="91" xfId="0" applyFont="1" applyFill="1" applyBorder="1" applyAlignment="1">
      <alignment horizontal="center" vertical="center"/>
    </xf>
    <xf numFmtId="0" fontId="33" fillId="3" borderId="18" xfId="0" applyFont="1" applyFill="1" applyBorder="1" applyAlignment="1">
      <alignment horizontal="center" vertical="center" shrinkToFit="1"/>
    </xf>
    <xf numFmtId="0" fontId="0" fillId="3" borderId="88" xfId="0" applyFill="1" applyBorder="1" applyAlignment="1">
      <alignment horizontal="center" vertical="center" shrinkToFit="1"/>
    </xf>
    <xf numFmtId="0" fontId="0" fillId="4" borderId="88" xfId="0" applyFill="1" applyBorder="1" applyAlignment="1">
      <alignment vertical="center" shrinkToFit="1"/>
    </xf>
    <xf numFmtId="49" fontId="0" fillId="4" borderId="88" xfId="0" applyNumberFormat="1" applyFill="1" applyBorder="1" applyAlignment="1" applyProtection="1">
      <alignment horizontal="center" vertical="center" shrinkToFit="1"/>
      <protection locked="0"/>
    </xf>
    <xf numFmtId="0" fontId="0" fillId="17" borderId="39" xfId="0" applyFill="1" applyBorder="1" applyAlignment="1" applyProtection="1">
      <alignment horizontal="left" vertical="center" shrinkToFit="1"/>
      <protection locked="0"/>
    </xf>
    <xf numFmtId="0" fontId="0" fillId="0" borderId="39" xfId="0" applyBorder="1" applyAlignment="1" applyProtection="1">
      <alignment vertical="center" shrinkToFit="1"/>
      <protection locked="0"/>
    </xf>
    <xf numFmtId="0" fontId="0" fillId="17" borderId="39" xfId="0" applyFill="1" applyBorder="1" applyAlignment="1" applyProtection="1">
      <alignment vertical="center" shrinkToFit="1"/>
      <protection locked="0"/>
    </xf>
    <xf numFmtId="0" fontId="0" fillId="4" borderId="88" xfId="0" applyFill="1" applyBorder="1" applyAlignment="1" applyProtection="1">
      <alignment vertical="center" shrinkToFit="1"/>
      <protection locked="0"/>
    </xf>
    <xf numFmtId="178" fontId="0" fillId="17" borderId="88" xfId="0" applyNumberFormat="1" applyFill="1" applyBorder="1" applyAlignment="1" applyProtection="1">
      <alignment vertical="center" shrinkToFit="1"/>
      <protection locked="0"/>
    </xf>
    <xf numFmtId="0" fontId="0" fillId="4" borderId="88" xfId="0" applyFill="1" applyBorder="1" applyAlignment="1" applyProtection="1">
      <alignment horizontal="center" vertical="center" shrinkToFit="1"/>
      <protection locked="0"/>
    </xf>
    <xf numFmtId="0" fontId="0" fillId="0" borderId="25" xfId="0" applyBorder="1" applyAlignment="1">
      <alignment vertical="center" shrinkToFit="1"/>
    </xf>
    <xf numFmtId="0" fontId="29" fillId="4" borderId="0" xfId="0" applyFont="1" applyFill="1" applyAlignment="1">
      <alignment horizontal="right" vertical="center"/>
    </xf>
    <xf numFmtId="0" fontId="30" fillId="4" borderId="0" xfId="0" applyFont="1" applyFill="1" applyAlignment="1">
      <alignment horizontal="right" vertical="center"/>
    </xf>
    <xf numFmtId="0" fontId="29" fillId="0" borderId="0" xfId="0" applyFont="1" applyAlignment="1">
      <alignment vertical="center" shrinkToFit="1"/>
    </xf>
    <xf numFmtId="0" fontId="5" fillId="17" borderId="88" xfId="0" applyFont="1" applyFill="1" applyBorder="1" applyAlignment="1" applyProtection="1">
      <alignment horizontal="center" vertical="center"/>
      <protection locked="0"/>
    </xf>
    <xf numFmtId="0" fontId="0" fillId="0" borderId="88" xfId="0" applyBorder="1" applyAlignment="1" applyProtection="1">
      <alignment vertical="center" shrinkToFit="1"/>
      <protection locked="0"/>
    </xf>
    <xf numFmtId="0" fontId="0" fillId="4" borderId="0" xfId="0" applyFill="1" applyProtection="1">
      <alignment vertical="center"/>
      <protection hidden="1"/>
    </xf>
    <xf numFmtId="0" fontId="4" fillId="4" borderId="0" xfId="0" applyFont="1" applyFill="1" applyAlignment="1" applyProtection="1">
      <alignment vertical="top"/>
      <protection hidden="1"/>
    </xf>
    <xf numFmtId="0" fontId="4" fillId="4" borderId="0" xfId="0" applyFont="1" applyFill="1" applyAlignment="1" applyProtection="1">
      <alignment vertical="center" wrapText="1"/>
      <protection hidden="1"/>
    </xf>
    <xf numFmtId="0" fontId="4" fillId="4" borderId="0" xfId="0" quotePrefix="1" applyFont="1" applyFill="1" applyAlignment="1" applyProtection="1">
      <alignment vertical="top"/>
      <protection hidden="1"/>
    </xf>
    <xf numFmtId="49" fontId="4" fillId="4" borderId="0" xfId="0" applyNumberFormat="1" applyFont="1" applyFill="1" applyAlignment="1" applyProtection="1">
      <alignment horizontal="right" vertical="center" wrapText="1"/>
      <protection hidden="1"/>
    </xf>
    <xf numFmtId="0" fontId="4" fillId="4" borderId="0" xfId="0" applyFont="1" applyFill="1" applyAlignment="1" applyProtection="1">
      <alignment horizontal="right" vertical="center" wrapText="1"/>
      <protection hidden="1"/>
    </xf>
    <xf numFmtId="0" fontId="4" fillId="4" borderId="0" xfId="0" quotePrefix="1" applyFont="1" applyFill="1" applyAlignment="1" applyProtection="1">
      <alignment horizontal="right" vertical="center" wrapText="1"/>
      <protection hidden="1"/>
    </xf>
    <xf numFmtId="0" fontId="0" fillId="4" borderId="0" xfId="0" applyFill="1" applyAlignment="1" applyProtection="1">
      <alignment vertical="center" wrapText="1"/>
      <protection hidden="1"/>
    </xf>
    <xf numFmtId="0" fontId="5" fillId="4" borderId="0" xfId="0" applyFont="1" applyFill="1" applyAlignment="1" applyProtection="1">
      <alignment horizontal="center" vertical="top" wrapText="1"/>
      <protection hidden="1"/>
    </xf>
    <xf numFmtId="0" fontId="5" fillId="4" borderId="0" xfId="0" quotePrefix="1" applyFont="1" applyFill="1" applyAlignment="1" applyProtection="1">
      <alignment horizontal="right" vertical="top" wrapText="1"/>
      <protection hidden="1"/>
    </xf>
    <xf numFmtId="0" fontId="5" fillId="4" borderId="0" xfId="0" applyFont="1" applyFill="1" applyAlignment="1" applyProtection="1">
      <alignment horizontal="right" vertical="top" wrapText="1"/>
      <protection hidden="1"/>
    </xf>
    <xf numFmtId="0" fontId="5" fillId="4" borderId="0" xfId="0" applyFont="1" applyFill="1" applyAlignment="1" applyProtection="1">
      <alignment vertical="top" wrapText="1"/>
      <protection hidden="1"/>
    </xf>
    <xf numFmtId="0" fontId="5" fillId="4" borderId="88" xfId="0" applyFont="1" applyFill="1" applyBorder="1" applyAlignment="1" applyProtection="1">
      <alignment horizontal="center" vertical="top" wrapText="1"/>
      <protection hidden="1"/>
    </xf>
    <xf numFmtId="49" fontId="5" fillId="4" borderId="88" xfId="0" applyNumberFormat="1" applyFont="1" applyFill="1" applyBorder="1" applyAlignment="1" applyProtection="1">
      <alignment horizontal="center" vertical="top" wrapText="1"/>
      <protection hidden="1"/>
    </xf>
    <xf numFmtId="0" fontId="5" fillId="4" borderId="112" xfId="0" applyFont="1" applyFill="1" applyBorder="1" applyAlignment="1" applyProtection="1">
      <alignment horizontal="center" vertical="top" wrapText="1"/>
      <protection hidden="1"/>
    </xf>
    <xf numFmtId="188" fontId="5" fillId="4" borderId="112" xfId="0" applyNumberFormat="1" applyFont="1" applyFill="1" applyBorder="1" applyAlignment="1" applyProtection="1">
      <alignment horizontal="center" vertical="top" wrapText="1"/>
      <protection hidden="1"/>
    </xf>
    <xf numFmtId="180" fontId="5" fillId="4" borderId="112" xfId="0" applyNumberFormat="1" applyFont="1" applyFill="1" applyBorder="1" applyAlignment="1" applyProtection="1">
      <alignment horizontal="center" vertical="top" wrapText="1"/>
      <protection hidden="1"/>
    </xf>
    <xf numFmtId="0" fontId="5" fillId="4" borderId="113" xfId="0" applyFont="1" applyFill="1" applyBorder="1" applyAlignment="1" applyProtection="1">
      <alignment horizontal="center" vertical="top" wrapText="1"/>
      <protection hidden="1"/>
    </xf>
    <xf numFmtId="188" fontId="5" fillId="4" borderId="113" xfId="0" applyNumberFormat="1" applyFont="1" applyFill="1" applyBorder="1" applyAlignment="1" applyProtection="1">
      <alignment horizontal="center" vertical="top" wrapText="1"/>
      <protection hidden="1"/>
    </xf>
    <xf numFmtId="180" fontId="5" fillId="4" borderId="113" xfId="0" applyNumberFormat="1" applyFont="1" applyFill="1" applyBorder="1" applyAlignment="1" applyProtection="1">
      <alignment horizontal="center" vertical="top" wrapText="1"/>
      <protection hidden="1"/>
    </xf>
    <xf numFmtId="0" fontId="5" fillId="4" borderId="0" xfId="0" applyFont="1" applyFill="1" applyAlignment="1" applyProtection="1">
      <alignment horizontal="left" vertical="top" wrapText="1"/>
      <protection hidden="1"/>
    </xf>
    <xf numFmtId="0" fontId="0" fillId="4" borderId="0" xfId="0" applyFill="1" applyAlignment="1" applyProtection="1">
      <alignment horizontal="left" vertical="center" wrapText="1"/>
      <protection hidden="1"/>
    </xf>
    <xf numFmtId="0" fontId="5" fillId="4" borderId="88" xfId="0" quotePrefix="1" applyFont="1" applyFill="1" applyBorder="1" applyAlignment="1" applyProtection="1">
      <alignment horizontal="center" vertical="top" wrapText="1"/>
      <protection hidden="1"/>
    </xf>
    <xf numFmtId="0" fontId="5" fillId="4" borderId="0" xfId="0" quotePrefix="1" applyFont="1" applyFill="1" applyAlignment="1" applyProtection="1">
      <alignment horizontal="center" vertical="top" wrapText="1"/>
      <protection hidden="1"/>
    </xf>
    <xf numFmtId="0" fontId="0" fillId="4" borderId="0" xfId="0" applyFill="1" applyAlignment="1" applyProtection="1">
      <alignment horizontal="right" vertical="top" wrapText="1"/>
      <protection hidden="1"/>
    </xf>
    <xf numFmtId="0" fontId="61" fillId="4" borderId="0" xfId="0" applyFont="1" applyFill="1">
      <alignment vertical="center"/>
    </xf>
    <xf numFmtId="0" fontId="62" fillId="4" borderId="0" xfId="0" applyFont="1" applyFill="1">
      <alignment vertical="center"/>
    </xf>
    <xf numFmtId="0" fontId="47" fillId="0" borderId="94" xfId="8" applyFont="1" applyBorder="1" applyAlignment="1" applyProtection="1">
      <alignment vertical="center"/>
    </xf>
    <xf numFmtId="0" fontId="45" fillId="0" borderId="94" xfId="0" applyFont="1" applyBorder="1" applyAlignment="1">
      <alignment horizontal="left" vertical="center"/>
    </xf>
    <xf numFmtId="0" fontId="0" fillId="4" borderId="94" xfId="0" applyFill="1" applyBorder="1">
      <alignment vertical="center"/>
    </xf>
    <xf numFmtId="0" fontId="60" fillId="4" borderId="0" xfId="0" applyFont="1" applyFill="1" applyProtection="1">
      <alignment vertical="center"/>
      <protection hidden="1"/>
    </xf>
    <xf numFmtId="0" fontId="35" fillId="3" borderId="28" xfId="0" applyFont="1" applyFill="1" applyBorder="1" applyAlignment="1">
      <alignment horizontal="center" vertical="center" wrapText="1"/>
    </xf>
    <xf numFmtId="0" fontId="35" fillId="3" borderId="91" xfId="0" applyFont="1" applyFill="1" applyBorder="1" applyAlignment="1">
      <alignment horizontal="center" vertical="center"/>
    </xf>
    <xf numFmtId="0" fontId="49" fillId="0" borderId="120" xfId="8" applyFont="1" applyBorder="1" applyAlignment="1" applyProtection="1"/>
    <xf numFmtId="0" fontId="49" fillId="0" borderId="121" xfId="8" applyFont="1" applyBorder="1" applyAlignment="1" applyProtection="1"/>
    <xf numFmtId="0" fontId="0" fillId="4" borderId="121" xfId="0" applyFill="1" applyBorder="1" applyAlignment="1">
      <alignment vertical="center" shrinkToFit="1"/>
    </xf>
    <xf numFmtId="0" fontId="0" fillId="4" borderId="122" xfId="0" applyFill="1" applyBorder="1" applyAlignment="1">
      <alignment vertical="center" shrinkToFit="1"/>
    </xf>
    <xf numFmtId="0" fontId="49" fillId="0" borderId="123" xfId="8" applyFont="1" applyBorder="1" applyAlignment="1" applyProtection="1"/>
    <xf numFmtId="0" fontId="0" fillId="4" borderId="124" xfId="0" applyFill="1" applyBorder="1" applyAlignment="1">
      <alignment vertical="center" shrinkToFit="1"/>
    </xf>
    <xf numFmtId="0" fontId="49" fillId="0" borderId="125" xfId="8" applyFont="1" applyBorder="1" applyAlignment="1" applyProtection="1"/>
    <xf numFmtId="0" fontId="49" fillId="0" borderId="94" xfId="8" applyFont="1" applyBorder="1" applyAlignment="1" applyProtection="1"/>
    <xf numFmtId="0" fontId="0" fillId="4" borderId="94" xfId="0" applyFill="1" applyBorder="1" applyAlignment="1">
      <alignment vertical="center" shrinkToFit="1"/>
    </xf>
    <xf numFmtId="0" fontId="0" fillId="4" borderId="126" xfId="0" applyFill="1" applyBorder="1" applyAlignment="1">
      <alignment vertical="center" shrinkToFit="1"/>
    </xf>
    <xf numFmtId="0" fontId="66" fillId="0" borderId="0" xfId="8" applyFont="1" applyBorder="1" applyAlignment="1" applyProtection="1">
      <alignment horizontal="right" vertical="center"/>
    </xf>
    <xf numFmtId="0" fontId="66" fillId="0" borderId="0" xfId="8" applyFont="1" applyBorder="1" applyAlignment="1" applyProtection="1">
      <alignment vertical="center"/>
    </xf>
    <xf numFmtId="0" fontId="35" fillId="3" borderId="79" xfId="0" applyFont="1" applyFill="1" applyBorder="1" applyAlignment="1">
      <alignment horizontal="left" vertical="center"/>
    </xf>
    <xf numFmtId="0" fontId="35" fillId="3" borderId="80" xfId="0" applyFont="1" applyFill="1" applyBorder="1" applyAlignment="1">
      <alignment horizontal="left" vertical="center"/>
    </xf>
    <xf numFmtId="0" fontId="35" fillId="3" borderId="81" xfId="0" applyFont="1" applyFill="1" applyBorder="1" applyAlignment="1">
      <alignment horizontal="left" vertical="center"/>
    </xf>
    <xf numFmtId="0" fontId="27" fillId="4" borderId="0" xfId="3" applyFill="1" applyAlignment="1" applyProtection="1">
      <alignment horizontal="center" vertical="center"/>
      <protection locked="0"/>
    </xf>
    <xf numFmtId="180" fontId="33" fillId="4" borderId="0" xfId="0" applyNumberFormat="1" applyFont="1" applyFill="1" applyAlignment="1">
      <alignment horizontal="left" vertical="center"/>
    </xf>
    <xf numFmtId="180" fontId="33" fillId="4" borderId="4" xfId="0" applyNumberFormat="1" applyFont="1" applyFill="1" applyBorder="1" applyAlignment="1">
      <alignment horizontal="left" vertical="center"/>
    </xf>
    <xf numFmtId="180" fontId="33" fillId="4" borderId="5" xfId="0" applyNumberFormat="1" applyFont="1" applyFill="1" applyBorder="1" applyAlignment="1">
      <alignment horizontal="left" vertical="center"/>
    </xf>
    <xf numFmtId="0" fontId="34" fillId="3" borderId="104" xfId="0" applyFont="1" applyFill="1" applyBorder="1" applyAlignment="1">
      <alignment horizontal="left" vertical="center"/>
    </xf>
    <xf numFmtId="180" fontId="33" fillId="3" borderId="105" xfId="0" applyNumberFormat="1" applyFont="1" applyFill="1" applyBorder="1" applyAlignment="1">
      <alignment horizontal="center" vertical="center"/>
    </xf>
    <xf numFmtId="180" fontId="33" fillId="3" borderId="106" xfId="0" applyNumberFormat="1" applyFont="1" applyFill="1" applyBorder="1" applyAlignment="1">
      <alignment horizontal="center" vertical="center"/>
    </xf>
    <xf numFmtId="180" fontId="33" fillId="3" borderId="107" xfId="0" applyNumberFormat="1" applyFont="1" applyFill="1" applyBorder="1" applyAlignment="1">
      <alignment horizontal="center" vertical="center"/>
    </xf>
    <xf numFmtId="0" fontId="34" fillId="3" borderId="39" xfId="0" applyFont="1" applyFill="1" applyBorder="1" applyAlignment="1">
      <alignment horizontal="left" vertical="center"/>
    </xf>
    <xf numFmtId="180" fontId="33" fillId="3" borderId="20" xfId="0" applyNumberFormat="1" applyFont="1" applyFill="1" applyBorder="1" applyAlignment="1">
      <alignment horizontal="center" vertical="center"/>
    </xf>
    <xf numFmtId="180" fontId="33" fillId="3" borderId="14" xfId="0" applyNumberFormat="1" applyFont="1" applyFill="1" applyBorder="1" applyAlignment="1">
      <alignment horizontal="center" vertical="center"/>
    </xf>
    <xf numFmtId="180" fontId="33" fillId="3" borderId="28" xfId="0" applyNumberFormat="1" applyFont="1" applyFill="1" applyBorder="1" applyAlignment="1">
      <alignment horizontal="center" vertical="center"/>
    </xf>
    <xf numFmtId="0" fontId="35" fillId="3" borderId="14" xfId="0" applyFont="1" applyFill="1" applyBorder="1" applyAlignment="1">
      <alignment horizontal="left" vertical="center"/>
    </xf>
    <xf numFmtId="0" fontId="35" fillId="3" borderId="109" xfId="0" applyFont="1" applyFill="1" applyBorder="1" applyAlignment="1">
      <alignment horizontal="left" vertical="center"/>
    </xf>
    <xf numFmtId="0" fontId="27" fillId="0" borderId="0" xfId="3" applyAlignment="1" applyProtection="1">
      <alignment horizontal="left" vertical="center"/>
      <protection locked="0"/>
    </xf>
    <xf numFmtId="0" fontId="4" fillId="4" borderId="0" xfId="0" applyFont="1" applyFill="1" applyAlignment="1">
      <alignment horizontal="left" vertical="top"/>
    </xf>
    <xf numFmtId="0" fontId="4" fillId="4" borderId="0" xfId="0" applyFont="1" applyFill="1" applyAlignment="1">
      <alignment vertical="top"/>
    </xf>
    <xf numFmtId="0" fontId="4" fillId="4" borderId="0" xfId="0" applyFont="1" applyFill="1" applyAlignment="1">
      <alignment vertical="center" wrapText="1"/>
    </xf>
    <xf numFmtId="0" fontId="5" fillId="4" borderId="0" xfId="0" quotePrefix="1" applyFont="1" applyFill="1" applyAlignment="1">
      <alignment vertical="top"/>
    </xf>
    <xf numFmtId="0" fontId="5" fillId="4" borderId="0" xfId="0" quotePrefix="1" applyFont="1" applyFill="1" applyAlignment="1">
      <alignment horizontal="left" vertical="top"/>
    </xf>
    <xf numFmtId="0" fontId="58" fillId="0" borderId="0" xfId="0" applyFont="1" applyAlignment="1">
      <alignment horizontal="left" vertical="center"/>
    </xf>
    <xf numFmtId="20" fontId="4" fillId="4" borderId="0" xfId="0" applyNumberFormat="1" applyFont="1" applyFill="1" applyAlignment="1">
      <alignment vertical="center" wrapText="1"/>
    </xf>
    <xf numFmtId="0" fontId="59" fillId="0" borderId="0" xfId="0" applyFont="1">
      <alignment vertical="center"/>
    </xf>
    <xf numFmtId="0" fontId="4" fillId="4" borderId="0" xfId="0" quotePrefix="1" applyFont="1" applyFill="1" applyAlignment="1">
      <alignment vertical="top"/>
    </xf>
    <xf numFmtId="0" fontId="4" fillId="4" borderId="0" xfId="0" quotePrefix="1" applyFont="1" applyFill="1" applyAlignment="1">
      <alignment horizontal="left" vertical="top"/>
    </xf>
    <xf numFmtId="0" fontId="59" fillId="0" borderId="0" xfId="0" applyFont="1" applyAlignment="1">
      <alignment horizontal="left" vertical="top"/>
    </xf>
    <xf numFmtId="0" fontId="4" fillId="4" borderId="0" xfId="0" applyFont="1" applyFill="1" applyAlignment="1">
      <alignment vertical="top" wrapText="1"/>
    </xf>
    <xf numFmtId="49" fontId="4" fillId="4" borderId="0" xfId="0" applyNumberFormat="1" applyFont="1" applyFill="1" applyAlignment="1">
      <alignment horizontal="right" vertical="center" wrapText="1"/>
    </xf>
    <xf numFmtId="0" fontId="0" fillId="10" borderId="39" xfId="0" quotePrefix="1" applyFill="1" applyBorder="1" applyAlignment="1">
      <alignment horizontal="center" vertical="center" shrinkToFit="1"/>
    </xf>
    <xf numFmtId="0" fontId="0" fillId="10" borderId="39" xfId="0" applyFill="1" applyBorder="1" applyAlignment="1">
      <alignment vertical="center" shrinkToFit="1"/>
    </xf>
    <xf numFmtId="0" fontId="30" fillId="0" borderId="0" xfId="5" applyFont="1" applyAlignment="1" applyProtection="1">
      <protection hidden="1"/>
    </xf>
    <xf numFmtId="0" fontId="1" fillId="0" borderId="0" xfId="5" applyAlignment="1">
      <alignment horizontal="left"/>
    </xf>
    <xf numFmtId="0" fontId="1" fillId="0" borderId="90" xfId="5" applyBorder="1" applyAlignment="1" applyProtection="1">
      <alignment horizontal="left"/>
      <protection hidden="1"/>
    </xf>
    <xf numFmtId="10" fontId="3" fillId="0" borderId="92" xfId="5" applyNumberFormat="1" applyFont="1" applyBorder="1" applyAlignment="1"/>
    <xf numFmtId="49" fontId="24" fillId="0" borderId="0" xfId="5" applyNumberFormat="1" applyFont="1" applyAlignment="1">
      <alignment shrinkToFit="1"/>
    </xf>
    <xf numFmtId="10" fontId="24" fillId="0" borderId="0" xfId="5" applyNumberFormat="1" applyFont="1" applyAlignment="1">
      <alignment shrinkToFit="1"/>
    </xf>
    <xf numFmtId="0" fontId="3" fillId="0" borderId="88" xfId="5" applyFont="1" applyBorder="1" applyAlignment="1" applyProtection="1">
      <protection hidden="1"/>
    </xf>
    <xf numFmtId="0" fontId="27" fillId="0" borderId="0" xfId="3" applyBorder="1" applyAlignment="1" applyProtection="1">
      <alignment horizontal="left" vertical="center"/>
      <protection locked="0"/>
    </xf>
    <xf numFmtId="0" fontId="47" fillId="0" borderId="94" xfId="8" applyFont="1" applyBorder="1" applyAlignment="1" applyProtection="1">
      <alignment horizontal="left" vertical="center"/>
    </xf>
    <xf numFmtId="0" fontId="47" fillId="0" borderId="94" xfId="8" applyFont="1" applyBorder="1" applyAlignment="1" applyProtection="1">
      <alignment horizontal="left"/>
    </xf>
    <xf numFmtId="0" fontId="44" fillId="16" borderId="0" xfId="0" applyFont="1" applyFill="1" applyAlignment="1">
      <alignment horizontal="center" vertical="center"/>
    </xf>
    <xf numFmtId="0" fontId="27" fillId="0" borderId="121" xfId="3" applyBorder="1" applyAlignment="1" applyProtection="1">
      <alignment horizontal="left" vertical="center"/>
      <protection locked="0"/>
    </xf>
    <xf numFmtId="0" fontId="27" fillId="4" borderId="121" xfId="3" applyFill="1" applyBorder="1" applyAlignment="1" applyProtection="1">
      <alignment horizontal="left" vertical="center"/>
      <protection locked="0"/>
    </xf>
    <xf numFmtId="0" fontId="27" fillId="0" borderId="0" xfId="3" applyAlignment="1" applyProtection="1">
      <alignment horizontal="left" vertical="center"/>
      <protection locked="0"/>
    </xf>
    <xf numFmtId="0" fontId="27" fillId="4" borderId="0" xfId="3" applyFill="1" applyAlignment="1" applyProtection="1">
      <alignment horizontal="center" vertical="center"/>
      <protection locked="0"/>
    </xf>
    <xf numFmtId="0" fontId="4" fillId="4" borderId="0" xfId="0" applyFont="1" applyFill="1" applyAlignment="1">
      <alignment horizontal="left" vertical="top"/>
    </xf>
    <xf numFmtId="0" fontId="4" fillId="4" borderId="0" xfId="0" applyFont="1" applyFill="1" applyAlignment="1">
      <alignment horizontal="center" vertical="top"/>
    </xf>
    <xf numFmtId="0" fontId="5" fillId="4" borderId="0" xfId="0" applyFont="1" applyFill="1" applyAlignment="1">
      <alignment horizontal="left" vertical="top" wrapText="1"/>
    </xf>
    <xf numFmtId="0" fontId="4" fillId="4" borderId="0" xfId="0" applyFont="1" applyFill="1" applyAlignment="1" applyProtection="1">
      <alignment horizontal="center" vertical="top"/>
      <protection hidden="1"/>
    </xf>
    <xf numFmtId="0" fontId="5" fillId="4" borderId="0" xfId="0" applyFont="1" applyFill="1" applyAlignment="1" applyProtection="1">
      <alignment horizontal="left" vertical="top" wrapText="1"/>
      <protection hidden="1"/>
    </xf>
    <xf numFmtId="0" fontId="5" fillId="4" borderId="88" xfId="0" applyFont="1" applyFill="1" applyBorder="1" applyAlignment="1" applyProtection="1">
      <alignment horizontal="center" vertical="top" wrapText="1"/>
      <protection hidden="1"/>
    </xf>
    <xf numFmtId="0" fontId="5" fillId="4" borderId="88" xfId="0" applyFont="1" applyFill="1" applyBorder="1" applyAlignment="1" applyProtection="1">
      <alignment horizontal="center" vertical="top"/>
      <protection hidden="1"/>
    </xf>
    <xf numFmtId="0" fontId="5" fillId="4" borderId="0" xfId="0" applyFont="1" applyFill="1" applyAlignment="1" applyProtection="1">
      <alignment horizontal="center" vertical="top" wrapText="1"/>
      <protection hidden="1"/>
    </xf>
    <xf numFmtId="0" fontId="5" fillId="4" borderId="14" xfId="0" applyFont="1" applyFill="1" applyBorder="1" applyAlignment="1" applyProtection="1">
      <alignment horizontal="right" vertical="top" wrapText="1"/>
      <protection hidden="1"/>
    </xf>
    <xf numFmtId="188" fontId="5" fillId="4" borderId="114" xfId="0" applyNumberFormat="1" applyFont="1" applyFill="1" applyBorder="1" applyAlignment="1" applyProtection="1">
      <alignment horizontal="left" vertical="top" wrapText="1"/>
      <protection hidden="1"/>
    </xf>
    <xf numFmtId="0" fontId="5" fillId="4" borderId="0" xfId="0" applyFont="1" applyFill="1" applyAlignment="1" applyProtection="1">
      <alignment horizontal="left" vertical="top" shrinkToFit="1"/>
      <protection hidden="1"/>
    </xf>
    <xf numFmtId="0" fontId="54" fillId="4" borderId="0" xfId="0" applyFont="1" applyFill="1" applyAlignment="1">
      <alignment horizontal="left" vertical="center" wrapText="1"/>
    </xf>
    <xf numFmtId="0" fontId="33" fillId="2" borderId="7" xfId="0" applyFont="1" applyFill="1" applyBorder="1" applyAlignment="1">
      <alignment horizontal="center" vertical="center" textRotation="255"/>
    </xf>
    <xf numFmtId="0" fontId="33" fillId="2" borderId="8" xfId="0" applyFont="1" applyFill="1" applyBorder="1" applyAlignment="1">
      <alignment horizontal="center" vertical="center" textRotation="255"/>
    </xf>
    <xf numFmtId="0" fontId="33" fillId="2" borderId="9" xfId="0" applyFont="1" applyFill="1" applyBorder="1" applyAlignment="1">
      <alignment horizontal="center" vertical="center" textRotation="255"/>
    </xf>
    <xf numFmtId="0" fontId="26" fillId="3" borderId="21" xfId="0" applyFont="1" applyFill="1" applyBorder="1" applyAlignment="1">
      <alignment horizontal="center" vertical="center"/>
    </xf>
    <xf numFmtId="0" fontId="33" fillId="3" borderId="24" xfId="0" applyFont="1" applyFill="1" applyBorder="1" applyAlignment="1">
      <alignment horizontal="center" vertical="center"/>
    </xf>
    <xf numFmtId="176" fontId="33" fillId="17" borderId="29" xfId="0" applyNumberFormat="1" applyFont="1" applyFill="1" applyBorder="1" applyAlignment="1" applyProtection="1">
      <alignment horizontal="left" vertical="center"/>
      <protection locked="0"/>
    </xf>
    <xf numFmtId="176" fontId="33" fillId="17" borderId="23" xfId="0" applyNumberFormat="1" applyFont="1" applyFill="1" applyBorder="1" applyAlignment="1" applyProtection="1">
      <alignment horizontal="left" vertical="center"/>
      <protection locked="0"/>
    </xf>
    <xf numFmtId="176" fontId="33" fillId="17" borderId="22" xfId="0" applyNumberFormat="1" applyFont="1" applyFill="1" applyBorder="1" applyAlignment="1" applyProtection="1">
      <alignment horizontal="left" vertical="center"/>
      <protection locked="0"/>
    </xf>
    <xf numFmtId="49" fontId="33" fillId="17" borderId="19" xfId="0" applyNumberFormat="1" applyFont="1" applyFill="1" applyBorder="1" applyAlignment="1" applyProtection="1">
      <alignment horizontal="left" vertical="center"/>
      <protection locked="0"/>
    </xf>
    <xf numFmtId="49" fontId="33" fillId="17" borderId="10" xfId="0" applyNumberFormat="1" applyFont="1" applyFill="1" applyBorder="1" applyAlignment="1" applyProtection="1">
      <alignment horizontal="left" vertical="center"/>
      <protection locked="0"/>
    </xf>
    <xf numFmtId="49" fontId="33" fillId="17" borderId="11" xfId="0" applyNumberFormat="1" applyFont="1" applyFill="1" applyBorder="1" applyAlignment="1" applyProtection="1">
      <alignment horizontal="left" vertical="center"/>
      <protection locked="0"/>
    </xf>
    <xf numFmtId="0" fontId="33" fillId="4" borderId="14" xfId="0" applyFont="1" applyFill="1" applyBorder="1" applyAlignment="1" applyProtection="1">
      <alignment horizontal="left" vertical="center"/>
      <protection locked="0"/>
    </xf>
    <xf numFmtId="0" fontId="33" fillId="4" borderId="15" xfId="0" applyFont="1" applyFill="1" applyBorder="1" applyAlignment="1" applyProtection="1">
      <alignment horizontal="left" vertical="center"/>
      <protection locked="0"/>
    </xf>
    <xf numFmtId="0" fontId="33" fillId="17" borderId="26" xfId="0" applyFont="1" applyFill="1" applyBorder="1" applyAlignment="1" applyProtection="1">
      <alignment horizontal="left" vertical="center"/>
      <protection locked="0"/>
    </xf>
    <xf numFmtId="0" fontId="33" fillId="17" borderId="31" xfId="0" applyFont="1" applyFill="1" applyBorder="1" applyAlignment="1" applyProtection="1">
      <alignment horizontal="left" vertical="center"/>
      <protection locked="0"/>
    </xf>
    <xf numFmtId="0" fontId="33" fillId="17" borderId="32" xfId="0" applyFont="1" applyFill="1" applyBorder="1" applyAlignment="1" applyProtection="1">
      <alignment horizontal="left" vertical="center"/>
      <protection locked="0"/>
    </xf>
    <xf numFmtId="180" fontId="33" fillId="17" borderId="90" xfId="0" applyNumberFormat="1" applyFont="1" applyFill="1" applyBorder="1" applyAlignment="1" applyProtection="1">
      <alignment horizontal="center" vertical="center"/>
      <protection locked="0"/>
    </xf>
    <xf numFmtId="180" fontId="33" fillId="17" borderId="31" xfId="0" applyNumberFormat="1" applyFont="1" applyFill="1" applyBorder="1" applyAlignment="1" applyProtection="1">
      <alignment horizontal="center" vertical="center"/>
      <protection locked="0"/>
    </xf>
    <xf numFmtId="180" fontId="33" fillId="17" borderId="32" xfId="0" applyNumberFormat="1" applyFont="1" applyFill="1" applyBorder="1" applyAlignment="1" applyProtection="1">
      <alignment horizontal="center" vertical="center"/>
      <protection locked="0"/>
    </xf>
    <xf numFmtId="0" fontId="33" fillId="17" borderId="25" xfId="0" applyFont="1" applyFill="1" applyBorder="1" applyAlignment="1" applyProtection="1">
      <alignment horizontal="center" vertical="center"/>
      <protection locked="0"/>
    </xf>
    <xf numFmtId="180" fontId="33" fillId="4" borderId="101" xfId="0" applyNumberFormat="1" applyFont="1" applyFill="1" applyBorder="1" applyAlignment="1">
      <alignment horizontal="left" vertical="center"/>
    </xf>
    <xf numFmtId="180" fontId="33" fillId="4" borderId="102" xfId="0" applyNumberFormat="1" applyFont="1" applyFill="1" applyBorder="1" applyAlignment="1">
      <alignment horizontal="left" vertical="center"/>
    </xf>
    <xf numFmtId="180" fontId="33" fillId="4" borderId="103" xfId="0" applyNumberFormat="1" applyFont="1" applyFill="1" applyBorder="1" applyAlignment="1">
      <alignment horizontal="left" vertical="center"/>
    </xf>
    <xf numFmtId="0" fontId="33" fillId="3" borderId="25" xfId="0" applyFont="1" applyFill="1" applyBorder="1" applyAlignment="1">
      <alignment horizontal="center" vertical="center"/>
    </xf>
    <xf numFmtId="0" fontId="33" fillId="4" borderId="26" xfId="0" applyFont="1" applyFill="1" applyBorder="1" applyAlignment="1" applyProtection="1">
      <alignment horizontal="left" vertical="center"/>
      <protection locked="0"/>
    </xf>
    <xf numFmtId="0" fontId="33" fillId="4" borderId="31" xfId="0" applyFont="1" applyFill="1" applyBorder="1" applyAlignment="1" applyProtection="1">
      <alignment horizontal="left" vertical="center"/>
      <protection locked="0"/>
    </xf>
    <xf numFmtId="0" fontId="33" fillId="4" borderId="27" xfId="0" applyFont="1" applyFill="1" applyBorder="1" applyAlignment="1" applyProtection="1">
      <alignment horizontal="left" vertical="center"/>
      <protection locked="0"/>
    </xf>
    <xf numFmtId="0" fontId="33" fillId="3" borderId="68" xfId="0" applyFont="1" applyFill="1" applyBorder="1" applyAlignment="1">
      <alignment horizontal="center" vertical="center" wrapText="1"/>
    </xf>
    <xf numFmtId="0" fontId="33" fillId="3" borderId="13" xfId="0" applyFont="1" applyFill="1" applyBorder="1" applyAlignment="1">
      <alignment horizontal="center" vertical="center" wrapText="1"/>
    </xf>
    <xf numFmtId="180" fontId="33" fillId="4" borderId="99" xfId="0" applyNumberFormat="1" applyFont="1" applyFill="1" applyBorder="1" applyAlignment="1" applyProtection="1">
      <alignment horizontal="center" vertical="center"/>
      <protection locked="0"/>
    </xf>
    <xf numFmtId="180" fontId="33" fillId="4" borderId="108" xfId="0" applyNumberFormat="1" applyFont="1" applyFill="1" applyBorder="1" applyAlignment="1" applyProtection="1">
      <alignment horizontal="center" vertical="center"/>
      <protection locked="0"/>
    </xf>
    <xf numFmtId="180" fontId="33" fillId="4" borderId="110" xfId="0" applyNumberFormat="1" applyFont="1" applyFill="1" applyBorder="1" applyAlignment="1" applyProtection="1">
      <alignment horizontal="center" vertical="center"/>
      <protection locked="0"/>
    </xf>
    <xf numFmtId="180" fontId="33" fillId="4" borderId="100" xfId="0" applyNumberFormat="1" applyFont="1" applyFill="1" applyBorder="1" applyAlignment="1" applyProtection="1">
      <alignment horizontal="center" vertical="center"/>
      <protection locked="0"/>
    </xf>
    <xf numFmtId="0" fontId="33" fillId="17" borderId="20" xfId="0" applyFont="1" applyFill="1" applyBorder="1" applyAlignment="1" applyProtection="1">
      <alignment horizontal="left" vertical="center"/>
      <protection locked="0"/>
    </xf>
    <xf numFmtId="0" fontId="33" fillId="17" borderId="14" xfId="0" applyFont="1" applyFill="1" applyBorder="1" applyAlignment="1" applyProtection="1">
      <alignment horizontal="left" vertical="center"/>
      <protection locked="0"/>
    </xf>
    <xf numFmtId="0" fontId="33" fillId="17" borderId="15" xfId="0" applyFont="1" applyFill="1" applyBorder="1" applyAlignment="1" applyProtection="1">
      <alignment horizontal="left" vertical="center"/>
      <protection locked="0"/>
    </xf>
    <xf numFmtId="49" fontId="33" fillId="17" borderId="26" xfId="0" applyNumberFormat="1" applyFont="1" applyFill="1" applyBorder="1" applyAlignment="1" applyProtection="1">
      <alignment horizontal="left" vertical="center" wrapText="1"/>
      <protection locked="0"/>
    </xf>
    <xf numFmtId="49" fontId="33" fillId="17" borderId="31" xfId="0" applyNumberFormat="1" applyFont="1" applyFill="1" applyBorder="1" applyAlignment="1" applyProtection="1">
      <alignment horizontal="left" vertical="center" wrapText="1"/>
      <protection locked="0"/>
    </xf>
    <xf numFmtId="49" fontId="33" fillId="17" borderId="32" xfId="0" applyNumberFormat="1" applyFont="1" applyFill="1" applyBorder="1" applyAlignment="1" applyProtection="1">
      <alignment horizontal="left" vertical="center" wrapText="1"/>
      <protection locked="0"/>
    </xf>
    <xf numFmtId="0" fontId="63" fillId="4" borderId="0" xfId="0" applyFont="1" applyFill="1" applyAlignment="1">
      <alignment vertical="top" wrapText="1"/>
    </xf>
    <xf numFmtId="0" fontId="34" fillId="4" borderId="0" xfId="0" applyFont="1" applyFill="1" applyAlignment="1">
      <alignment horizontal="left" vertical="center" wrapText="1"/>
    </xf>
    <xf numFmtId="0" fontId="34" fillId="4" borderId="0" xfId="0" applyFont="1" applyFill="1" applyAlignment="1">
      <alignment horizontal="left" vertical="center"/>
    </xf>
    <xf numFmtId="0" fontId="34" fillId="4" borderId="5" xfId="0" applyFont="1" applyFill="1" applyBorder="1" applyAlignment="1">
      <alignment horizontal="left" vertical="center"/>
    </xf>
    <xf numFmtId="0" fontId="33" fillId="3" borderId="40" xfId="0" applyFont="1" applyFill="1" applyBorder="1" applyAlignment="1">
      <alignment horizontal="center" vertical="center"/>
    </xf>
    <xf numFmtId="0" fontId="33" fillId="3" borderId="13" xfId="0" applyFont="1" applyFill="1" applyBorder="1" applyAlignment="1">
      <alignment horizontal="center" vertical="center"/>
    </xf>
    <xf numFmtId="0" fontId="54" fillId="4" borderId="2" xfId="0" applyFont="1" applyFill="1" applyBorder="1" applyAlignment="1">
      <alignment horizontal="left" vertical="center" wrapText="1"/>
    </xf>
    <xf numFmtId="0" fontId="33" fillId="17" borderId="0" xfId="0" applyFont="1" applyFill="1" applyAlignment="1" applyProtection="1">
      <alignment horizontal="left" vertical="center"/>
      <protection locked="0"/>
    </xf>
    <xf numFmtId="0" fontId="33" fillId="17" borderId="3" xfId="0" applyFont="1" applyFill="1" applyBorder="1" applyAlignment="1" applyProtection="1">
      <alignment horizontal="left" vertical="center"/>
      <protection locked="0"/>
    </xf>
    <xf numFmtId="49" fontId="33" fillId="17" borderId="14" xfId="0" applyNumberFormat="1" applyFont="1" applyFill="1" applyBorder="1" applyAlignment="1" applyProtection="1">
      <alignment horizontal="left" vertical="center" wrapText="1"/>
      <protection locked="0"/>
    </xf>
    <xf numFmtId="49" fontId="33" fillId="17" borderId="14" xfId="0" applyNumberFormat="1" applyFont="1" applyFill="1" applyBorder="1" applyAlignment="1" applyProtection="1">
      <alignment horizontal="left" vertical="center"/>
      <protection locked="0"/>
    </xf>
    <xf numFmtId="49" fontId="33" fillId="17" borderId="15" xfId="0" applyNumberFormat="1" applyFont="1" applyFill="1" applyBorder="1" applyAlignment="1" applyProtection="1">
      <alignment horizontal="left" vertical="center"/>
      <protection locked="0"/>
    </xf>
    <xf numFmtId="0" fontId="55" fillId="0" borderId="1" xfId="0" applyFont="1" applyBorder="1" applyAlignment="1">
      <alignment horizontal="left" vertical="center"/>
    </xf>
    <xf numFmtId="0" fontId="55" fillId="0" borderId="48" xfId="0" applyFont="1" applyBorder="1" applyAlignment="1">
      <alignment horizontal="left" vertical="center"/>
    </xf>
    <xf numFmtId="49" fontId="33" fillId="4" borderId="0" xfId="0" applyNumberFormat="1" applyFont="1" applyFill="1" applyAlignment="1" applyProtection="1">
      <alignment horizontal="left" vertical="center"/>
      <protection locked="0"/>
    </xf>
    <xf numFmtId="49" fontId="33" fillId="4" borderId="3" xfId="0" applyNumberFormat="1" applyFont="1" applyFill="1" applyBorder="1" applyAlignment="1" applyProtection="1">
      <alignment horizontal="left" vertical="center"/>
      <protection locked="0"/>
    </xf>
    <xf numFmtId="49" fontId="27" fillId="17" borderId="16" xfId="3" applyNumberFormat="1" applyFill="1" applyBorder="1" applyAlignment="1" applyProtection="1">
      <alignment horizontal="left" vertical="center" shrinkToFit="1"/>
      <protection locked="0"/>
    </xf>
    <xf numFmtId="49" fontId="33" fillId="17" borderId="17" xfId="0" applyNumberFormat="1" applyFont="1" applyFill="1" applyBorder="1" applyAlignment="1" applyProtection="1">
      <alignment horizontal="left" vertical="center" shrinkToFit="1"/>
      <protection locked="0"/>
    </xf>
    <xf numFmtId="49" fontId="33" fillId="17" borderId="30" xfId="0" applyNumberFormat="1" applyFont="1" applyFill="1" applyBorder="1" applyAlignment="1" applyProtection="1">
      <alignment horizontal="left" vertical="center" shrinkToFit="1"/>
      <protection locked="0"/>
    </xf>
    <xf numFmtId="49" fontId="33" fillId="3" borderId="33" xfId="0" applyNumberFormat="1" applyFont="1" applyFill="1" applyBorder="1" applyAlignment="1">
      <alignment horizontal="center" vertical="center"/>
    </xf>
    <xf numFmtId="49" fontId="33" fillId="3" borderId="34" xfId="0" applyNumberFormat="1" applyFont="1" applyFill="1" applyBorder="1" applyAlignment="1">
      <alignment horizontal="center" vertical="center"/>
    </xf>
    <xf numFmtId="49" fontId="33" fillId="3" borderId="37" xfId="0" applyNumberFormat="1" applyFont="1" applyFill="1" applyBorder="1" applyAlignment="1">
      <alignment horizontal="center" vertical="center"/>
    </xf>
    <xf numFmtId="49" fontId="33" fillId="4" borderId="45" xfId="0" applyNumberFormat="1" applyFont="1" applyFill="1" applyBorder="1" applyAlignment="1" applyProtection="1">
      <alignment horizontal="left" vertical="center"/>
      <protection locked="0"/>
    </xf>
    <xf numFmtId="49" fontId="33" fillId="3" borderId="16" xfId="0" applyNumberFormat="1" applyFont="1" applyFill="1" applyBorder="1" applyAlignment="1">
      <alignment horizontal="center" vertical="center"/>
    </xf>
    <xf numFmtId="49" fontId="33" fillId="3" borderId="17" xfId="0" applyNumberFormat="1" applyFont="1" applyFill="1" applyBorder="1" applyAlignment="1">
      <alignment horizontal="center" vertical="center"/>
    </xf>
    <xf numFmtId="49" fontId="33" fillId="3" borderId="18" xfId="0" applyNumberFormat="1" applyFont="1" applyFill="1" applyBorder="1" applyAlignment="1">
      <alignment horizontal="center" vertical="center"/>
    </xf>
    <xf numFmtId="0" fontId="27" fillId="0" borderId="45" xfId="3" applyFill="1" applyBorder="1" applyAlignment="1" applyProtection="1">
      <alignment horizontal="left" vertical="center"/>
      <protection locked="0"/>
    </xf>
    <xf numFmtId="0" fontId="33" fillId="0" borderId="45" xfId="0" applyFont="1" applyBorder="1" applyAlignment="1" applyProtection="1">
      <alignment horizontal="left" vertical="center"/>
      <protection locked="0"/>
    </xf>
    <xf numFmtId="0" fontId="33" fillId="0" borderId="46" xfId="0" applyFont="1" applyBorder="1" applyAlignment="1" applyProtection="1">
      <alignment horizontal="left" vertical="center"/>
      <protection locked="0"/>
    </xf>
    <xf numFmtId="0" fontId="33" fillId="17" borderId="26" xfId="0" applyFont="1" applyFill="1" applyBorder="1" applyAlignment="1" applyProtection="1">
      <alignment horizontal="center" vertical="center"/>
      <protection locked="0"/>
    </xf>
    <xf numFmtId="0" fontId="33" fillId="17" borderId="31" xfId="0" applyFont="1" applyFill="1" applyBorder="1" applyAlignment="1" applyProtection="1">
      <alignment horizontal="center" vertical="center"/>
      <protection locked="0"/>
    </xf>
    <xf numFmtId="0" fontId="33" fillId="17" borderId="27" xfId="0" applyFont="1" applyFill="1" applyBorder="1" applyAlignment="1" applyProtection="1">
      <alignment horizontal="center" vertical="center"/>
      <protection locked="0"/>
    </xf>
    <xf numFmtId="0" fontId="34" fillId="4" borderId="31" xfId="0" applyFont="1" applyFill="1" applyBorder="1" applyAlignment="1">
      <alignment horizontal="left" vertical="center" wrapText="1"/>
    </xf>
    <xf numFmtId="0" fontId="34" fillId="4" borderId="14" xfId="0" applyFont="1" applyFill="1" applyBorder="1" applyAlignment="1">
      <alignment horizontal="left" vertical="center" wrapText="1"/>
    </xf>
    <xf numFmtId="0" fontId="34" fillId="4" borderId="15" xfId="0" applyFont="1" applyFill="1" applyBorder="1" applyAlignment="1">
      <alignment horizontal="left" vertical="center" wrapText="1"/>
    </xf>
    <xf numFmtId="177" fontId="33" fillId="17" borderId="25" xfId="0" applyNumberFormat="1" applyFont="1" applyFill="1" applyBorder="1" applyAlignment="1" applyProtection="1">
      <alignment horizontal="left" vertical="center"/>
      <protection locked="0"/>
    </xf>
    <xf numFmtId="0" fontId="33" fillId="4" borderId="32" xfId="0" applyFont="1" applyFill="1" applyBorder="1" applyAlignment="1" applyProtection="1">
      <alignment horizontal="left" vertical="center"/>
      <protection locked="0"/>
    </xf>
    <xf numFmtId="0" fontId="33" fillId="11" borderId="25" xfId="0" applyFont="1" applyFill="1" applyBorder="1" applyAlignment="1">
      <alignment horizontal="center" vertical="center"/>
    </xf>
    <xf numFmtId="0" fontId="33" fillId="11" borderId="25" xfId="0" applyFont="1" applyFill="1" applyBorder="1" applyAlignment="1" applyProtection="1">
      <alignment horizontal="left" vertical="center"/>
      <protection locked="0"/>
    </xf>
    <xf numFmtId="0" fontId="33" fillId="11" borderId="43" xfId="0" applyFont="1" applyFill="1" applyBorder="1" applyAlignment="1" applyProtection="1">
      <alignment horizontal="left" vertical="center"/>
      <protection locked="0"/>
    </xf>
    <xf numFmtId="0" fontId="33" fillId="4" borderId="25" xfId="0" applyFont="1" applyFill="1" applyBorder="1" applyAlignment="1" applyProtection="1">
      <alignment horizontal="left" vertical="center"/>
      <protection locked="0"/>
    </xf>
    <xf numFmtId="0" fontId="33" fillId="4" borderId="43" xfId="0" applyFont="1" applyFill="1" applyBorder="1" applyAlignment="1" applyProtection="1">
      <alignment horizontal="left" vertical="center"/>
      <protection locked="0"/>
    </xf>
    <xf numFmtId="0" fontId="33" fillId="17" borderId="25" xfId="0" applyFont="1" applyFill="1" applyBorder="1" applyAlignment="1" applyProtection="1">
      <alignment horizontal="left" vertical="center"/>
      <protection locked="0"/>
    </xf>
    <xf numFmtId="0" fontId="33" fillId="17" borderId="43" xfId="0" applyFont="1" applyFill="1" applyBorder="1" applyAlignment="1" applyProtection="1">
      <alignment horizontal="left" vertical="center"/>
      <protection locked="0"/>
    </xf>
    <xf numFmtId="0" fontId="34" fillId="11" borderId="25" xfId="0" applyFont="1" applyFill="1" applyBorder="1" applyAlignment="1">
      <alignment horizontal="left" vertical="center" wrapText="1"/>
    </xf>
    <xf numFmtId="0" fontId="34" fillId="11" borderId="43" xfId="0" applyFont="1" applyFill="1" applyBorder="1" applyAlignment="1">
      <alignment horizontal="left" vertical="center" wrapText="1"/>
    </xf>
    <xf numFmtId="0" fontId="69" fillId="4" borderId="0" xfId="3" applyFont="1" applyFill="1" applyAlignment="1" applyProtection="1">
      <alignment horizontal="left" vertical="center"/>
      <protection locked="0"/>
    </xf>
    <xf numFmtId="0" fontId="69" fillId="4" borderId="94" xfId="3" applyFont="1" applyFill="1" applyBorder="1" applyAlignment="1" applyProtection="1">
      <alignment horizontal="left" vertical="center"/>
      <protection locked="0"/>
    </xf>
    <xf numFmtId="0" fontId="21" fillId="4" borderId="0" xfId="0" applyFont="1" applyFill="1" applyAlignment="1">
      <alignment horizontal="left" vertical="center" shrinkToFit="1"/>
    </xf>
    <xf numFmtId="0" fontId="65" fillId="4" borderId="0" xfId="0" applyFont="1" applyFill="1" applyAlignment="1">
      <alignment horizontal="left" vertical="center" shrinkToFit="1"/>
    </xf>
    <xf numFmtId="0" fontId="69" fillId="4" borderId="127" xfId="3" applyFont="1" applyFill="1" applyBorder="1" applyAlignment="1" applyProtection="1">
      <alignment horizontal="left" vertical="center"/>
      <protection locked="0"/>
    </xf>
    <xf numFmtId="0" fontId="0" fillId="3" borderId="88" xfId="0" applyFill="1" applyBorder="1" applyAlignment="1">
      <alignment horizontal="center" vertical="center" shrinkToFit="1"/>
    </xf>
    <xf numFmtId="49" fontId="0" fillId="3" borderId="89" xfId="0" applyNumberFormat="1" applyFill="1" applyBorder="1" applyAlignment="1">
      <alignment horizontal="center" vertical="center" shrinkToFit="1"/>
    </xf>
    <xf numFmtId="49" fontId="0" fillId="3" borderId="39" xfId="0" applyNumberFormat="1" applyFill="1" applyBorder="1" applyAlignment="1">
      <alignment horizontal="center" vertical="center" shrinkToFit="1"/>
    </xf>
    <xf numFmtId="0" fontId="0" fillId="3" borderId="89" xfId="0" applyFill="1" applyBorder="1" applyAlignment="1">
      <alignment horizontal="center" vertical="center" shrinkToFit="1"/>
    </xf>
    <xf numFmtId="0" fontId="0" fillId="3" borderId="39" xfId="0" applyFill="1" applyBorder="1" applyAlignment="1">
      <alignment horizontal="center" vertical="center" shrinkToFit="1"/>
    </xf>
    <xf numFmtId="0" fontId="4" fillId="4" borderId="25" xfId="0" applyFont="1" applyFill="1" applyBorder="1" applyAlignment="1">
      <alignment horizontal="distributed" vertical="center"/>
    </xf>
    <xf numFmtId="0" fontId="0" fillId="4" borderId="26" xfId="0" applyFill="1" applyBorder="1" applyAlignment="1">
      <alignment horizontal="center" vertical="center"/>
    </xf>
    <xf numFmtId="0" fontId="0" fillId="4" borderId="70" xfId="0" applyFill="1" applyBorder="1" applyAlignment="1">
      <alignment horizontal="center" vertical="center"/>
    </xf>
    <xf numFmtId="0" fontId="0" fillId="4" borderId="69" xfId="0" applyFill="1" applyBorder="1" applyAlignment="1">
      <alignment horizontal="center" vertical="center"/>
    </xf>
    <xf numFmtId="0" fontId="0" fillId="4" borderId="27" xfId="0" applyFill="1" applyBorder="1" applyAlignment="1">
      <alignment horizontal="center" vertical="center"/>
    </xf>
    <xf numFmtId="0" fontId="0" fillId="4" borderId="0" xfId="0" applyFill="1" applyAlignment="1">
      <alignment horizontal="center" vertical="center"/>
    </xf>
    <xf numFmtId="0" fontId="0" fillId="4" borderId="25" xfId="0" applyFill="1" applyBorder="1" applyAlignment="1">
      <alignment horizontal="center" vertical="center"/>
    </xf>
    <xf numFmtId="0" fontId="0" fillId="4" borderId="48" xfId="0" applyFill="1" applyBorder="1" applyAlignment="1">
      <alignment wrapText="1"/>
    </xf>
    <xf numFmtId="0" fontId="0" fillId="4" borderId="0" xfId="0" applyFill="1" applyAlignment="1">
      <alignment wrapText="1"/>
    </xf>
    <xf numFmtId="0" fontId="0" fillId="4" borderId="63" xfId="0" applyFill="1" applyBorder="1" applyAlignment="1">
      <alignment horizontal="center" vertical="center"/>
    </xf>
    <xf numFmtId="0" fontId="0" fillId="4" borderId="64" xfId="0" applyFill="1" applyBorder="1" applyAlignment="1">
      <alignment horizontal="center" vertical="center"/>
    </xf>
    <xf numFmtId="0" fontId="0" fillId="4" borderId="62" xfId="0" applyFill="1" applyBorder="1" applyAlignment="1">
      <alignment horizontal="center" vertical="center"/>
    </xf>
    <xf numFmtId="0" fontId="0" fillId="4" borderId="45" xfId="0" applyFill="1" applyBorder="1" applyAlignment="1">
      <alignment horizontal="center" vertical="center"/>
    </xf>
    <xf numFmtId="0" fontId="0" fillId="4" borderId="46" xfId="0" applyFill="1" applyBorder="1" applyAlignment="1">
      <alignment horizontal="center" vertical="center"/>
    </xf>
    <xf numFmtId="0" fontId="0" fillId="4" borderId="27" xfId="0" applyFill="1" applyBorder="1" applyAlignment="1">
      <alignment horizontal="left" vertical="center" wrapText="1"/>
    </xf>
    <xf numFmtId="0" fontId="0" fillId="4" borderId="25" xfId="0" applyFill="1" applyBorder="1" applyAlignment="1">
      <alignment horizontal="left" vertical="center" wrapText="1"/>
    </xf>
    <xf numFmtId="0" fontId="57" fillId="4" borderId="0" xfId="0" applyFont="1" applyFill="1" applyAlignment="1">
      <alignment horizontal="center" vertical="center"/>
    </xf>
    <xf numFmtId="0" fontId="0" fillId="4" borderId="43" xfId="0" applyFill="1" applyBorder="1" applyAlignment="1">
      <alignment horizontal="center" vertical="center"/>
    </xf>
    <xf numFmtId="0" fontId="0" fillId="4" borderId="42" xfId="0" applyFill="1" applyBorder="1" applyAlignment="1">
      <alignment horizontal="center" vertical="center"/>
    </xf>
    <xf numFmtId="0" fontId="4" fillId="4" borderId="25" xfId="0" applyFont="1" applyFill="1" applyBorder="1" applyAlignment="1">
      <alignment horizontal="left" vertical="center" wrapText="1"/>
    </xf>
    <xf numFmtId="0" fontId="0" fillId="4" borderId="25" xfId="0" applyFill="1" applyBorder="1" applyAlignment="1">
      <alignment horizontal="right" vertical="center" wrapText="1"/>
    </xf>
    <xf numFmtId="0" fontId="0" fillId="4" borderId="25" xfId="0" applyFill="1" applyBorder="1" applyAlignment="1">
      <alignment horizontal="center" vertical="center" shrinkToFit="1"/>
    </xf>
    <xf numFmtId="0" fontId="0" fillId="4" borderId="44" xfId="0" applyFill="1" applyBorder="1" applyAlignment="1">
      <alignment horizontal="center" vertical="center"/>
    </xf>
    <xf numFmtId="0" fontId="4" fillId="4" borderId="45" xfId="0" applyFont="1" applyFill="1" applyBorder="1" applyAlignment="1">
      <alignment horizontal="left" vertical="center" wrapText="1"/>
    </xf>
    <xf numFmtId="0" fontId="0" fillId="4" borderId="45" xfId="0" applyFill="1" applyBorder="1" applyAlignment="1">
      <alignment horizontal="right" vertical="center" wrapText="1"/>
    </xf>
    <xf numFmtId="0" fontId="0" fillId="4" borderId="45" xfId="0" applyFill="1" applyBorder="1" applyAlignment="1">
      <alignment horizontal="center" vertical="center" shrinkToFit="1"/>
    </xf>
    <xf numFmtId="0" fontId="8" fillId="4" borderId="27" xfId="0" applyFont="1" applyFill="1" applyBorder="1" applyAlignment="1">
      <alignment horizontal="left" vertical="center" wrapText="1"/>
    </xf>
    <xf numFmtId="0" fontId="8" fillId="4" borderId="25" xfId="0" applyFont="1" applyFill="1" applyBorder="1" applyAlignment="1">
      <alignment horizontal="left" vertical="center" wrapText="1"/>
    </xf>
    <xf numFmtId="0" fontId="0" fillId="4" borderId="56" xfId="0" applyFill="1" applyBorder="1" applyAlignment="1">
      <alignment horizontal="center" vertical="center" shrinkToFit="1"/>
    </xf>
    <xf numFmtId="0" fontId="0" fillId="4" borderId="27" xfId="0" applyFill="1" applyBorder="1" applyAlignment="1">
      <alignment horizontal="center" vertical="center" shrinkToFit="1"/>
    </xf>
    <xf numFmtId="0" fontId="0" fillId="4" borderId="42" xfId="0" applyFill="1" applyBorder="1" applyAlignment="1">
      <alignment horizontal="center" vertical="center" shrinkToFit="1"/>
    </xf>
    <xf numFmtId="0" fontId="7" fillId="4" borderId="41" xfId="0" applyFont="1" applyFill="1" applyBorder="1" applyAlignment="1">
      <alignment horizontal="center" vertical="center" shrinkToFit="1"/>
    </xf>
    <xf numFmtId="0" fontId="7" fillId="4" borderId="51" xfId="0" applyFont="1" applyFill="1" applyBorder="1" applyAlignment="1">
      <alignment horizontal="center" vertical="center" shrinkToFit="1"/>
    </xf>
    <xf numFmtId="0" fontId="7" fillId="4" borderId="25" xfId="0" applyFont="1" applyFill="1" applyBorder="1" applyAlignment="1">
      <alignment horizontal="center" vertical="center" shrinkToFit="1"/>
    </xf>
    <xf numFmtId="0" fontId="7" fillId="4" borderId="43" xfId="0" applyFont="1" applyFill="1" applyBorder="1" applyAlignment="1">
      <alignment horizontal="center" vertical="center" shrinkToFit="1"/>
    </xf>
    <xf numFmtId="0" fontId="7" fillId="4" borderId="27" xfId="0" applyFont="1" applyFill="1" applyBorder="1" applyAlignment="1">
      <alignment horizontal="center" vertical="center" shrinkToFit="1"/>
    </xf>
    <xf numFmtId="0" fontId="11" fillId="4" borderId="25" xfId="0" applyFont="1" applyFill="1" applyBorder="1" applyAlignment="1">
      <alignment horizontal="center" vertical="center" shrinkToFit="1"/>
    </xf>
    <xf numFmtId="0" fontId="6" fillId="4" borderId="12" xfId="0" applyFont="1" applyFill="1" applyBorder="1" applyAlignment="1">
      <alignment horizontal="center" vertical="center" shrinkToFit="1"/>
    </xf>
    <xf numFmtId="0" fontId="6" fillId="4" borderId="41" xfId="0" applyFont="1" applyFill="1" applyBorder="1" applyAlignment="1">
      <alignment horizontal="center" vertical="center" shrinkToFit="1"/>
    </xf>
    <xf numFmtId="0" fontId="6" fillId="4" borderId="42" xfId="0" applyFont="1" applyFill="1" applyBorder="1" applyAlignment="1">
      <alignment horizontal="center" vertical="center" shrinkToFit="1"/>
    </xf>
    <xf numFmtId="0" fontId="6" fillId="4" borderId="25" xfId="0" applyFont="1" applyFill="1" applyBorder="1" applyAlignment="1">
      <alignment horizontal="center" vertical="center" shrinkToFit="1"/>
    </xf>
    <xf numFmtId="0" fontId="11" fillId="4" borderId="41" xfId="0" applyFont="1" applyFill="1" applyBorder="1" applyAlignment="1">
      <alignment horizontal="center" vertical="center" shrinkToFit="1"/>
    </xf>
    <xf numFmtId="0" fontId="13" fillId="4" borderId="0" xfId="0" applyFont="1" applyFill="1" applyAlignment="1">
      <alignment horizontal="center" vertical="center"/>
    </xf>
    <xf numFmtId="0" fontId="14" fillId="4" borderId="0" xfId="0" applyFont="1" applyFill="1" applyAlignment="1">
      <alignment horizontal="center" vertical="center"/>
    </xf>
    <xf numFmtId="0" fontId="0" fillId="3" borderId="65" xfId="0" applyFill="1" applyBorder="1" applyAlignment="1">
      <alignment horizontal="center" vertical="center"/>
    </xf>
    <xf numFmtId="0" fontId="0" fillId="3" borderId="66" xfId="0" applyFill="1" applyBorder="1" applyAlignment="1">
      <alignment horizontal="center" vertical="center"/>
    </xf>
    <xf numFmtId="177" fontId="0" fillId="4" borderId="66" xfId="0" applyNumberFormat="1" applyFill="1" applyBorder="1" applyAlignment="1">
      <alignment horizontal="center" vertical="center"/>
    </xf>
    <xf numFmtId="177" fontId="0" fillId="4" borderId="67" xfId="0" applyNumberFormat="1" applyFill="1" applyBorder="1" applyAlignment="1">
      <alignment horizontal="center" vertical="center"/>
    </xf>
    <xf numFmtId="0" fontId="0" fillId="4" borderId="44" xfId="0" applyFill="1" applyBorder="1" applyAlignment="1">
      <alignment horizontal="center" vertical="center" shrinkToFit="1"/>
    </xf>
    <xf numFmtId="0" fontId="4" fillId="4" borderId="46" xfId="0" applyFont="1" applyFill="1" applyBorder="1" applyAlignment="1">
      <alignment horizontal="left" vertical="center" wrapText="1"/>
    </xf>
    <xf numFmtId="0" fontId="0" fillId="4" borderId="17" xfId="0" applyFill="1" applyBorder="1" applyAlignment="1">
      <alignment horizontal="right" vertical="center" wrapText="1"/>
    </xf>
    <xf numFmtId="0" fontId="0" fillId="4" borderId="18" xfId="0" applyFill="1" applyBorder="1" applyAlignment="1">
      <alignment horizontal="right" vertical="center" wrapText="1"/>
    </xf>
    <xf numFmtId="0" fontId="0" fillId="4" borderId="16" xfId="0" applyFill="1" applyBorder="1" applyAlignment="1">
      <alignment horizontal="right" vertical="center" wrapText="1"/>
    </xf>
    <xf numFmtId="0" fontId="4" fillId="4" borderId="43" xfId="0" applyFont="1" applyFill="1" applyBorder="1" applyAlignment="1">
      <alignment horizontal="left" vertical="center" wrapText="1"/>
    </xf>
    <xf numFmtId="0" fontId="0" fillId="4" borderId="31" xfId="0" applyFill="1" applyBorder="1" applyAlignment="1">
      <alignment horizontal="right" vertical="center" wrapText="1"/>
    </xf>
    <xf numFmtId="0" fontId="0" fillId="4" borderId="27" xfId="0" applyFill="1" applyBorder="1" applyAlignment="1">
      <alignment horizontal="right" vertical="center" wrapText="1"/>
    </xf>
    <xf numFmtId="0" fontId="0" fillId="4" borderId="26" xfId="0" applyFill="1" applyBorder="1" applyAlignment="1">
      <alignment horizontal="right" vertical="center" wrapText="1"/>
    </xf>
    <xf numFmtId="0" fontId="11" fillId="4" borderId="27" xfId="0" applyFont="1" applyFill="1" applyBorder="1" applyAlignment="1">
      <alignment horizontal="center" vertical="center" shrinkToFit="1"/>
    </xf>
    <xf numFmtId="0" fontId="11" fillId="4" borderId="78" xfId="0" applyFont="1" applyFill="1" applyBorder="1" applyAlignment="1">
      <alignment horizontal="center" vertical="center" shrinkToFit="1"/>
    </xf>
    <xf numFmtId="0" fontId="0" fillId="4" borderId="16" xfId="0" applyFill="1" applyBorder="1" applyAlignment="1">
      <alignment horizontal="center" vertical="center"/>
    </xf>
    <xf numFmtId="0" fontId="0" fillId="4" borderId="30" xfId="0" applyFill="1" applyBorder="1" applyAlignment="1">
      <alignment horizontal="center" vertical="center"/>
    </xf>
    <xf numFmtId="0" fontId="0" fillId="4" borderId="55" xfId="0" applyFill="1" applyBorder="1" applyAlignment="1">
      <alignment horizontal="center" vertical="center" shrinkToFit="1"/>
    </xf>
    <xf numFmtId="0" fontId="0" fillId="4" borderId="18" xfId="0" applyFill="1" applyBorder="1" applyAlignment="1">
      <alignment horizontal="center" vertical="center" shrinkToFit="1"/>
    </xf>
    <xf numFmtId="0" fontId="4" fillId="4" borderId="16" xfId="0" applyFont="1" applyFill="1" applyBorder="1" applyAlignment="1">
      <alignment horizontal="left" vertical="center" wrapText="1"/>
    </xf>
    <xf numFmtId="0" fontId="4" fillId="4" borderId="17" xfId="0" applyFont="1" applyFill="1" applyBorder="1" applyAlignment="1">
      <alignment horizontal="left" vertical="center" wrapText="1"/>
    </xf>
    <xf numFmtId="0" fontId="4" fillId="4" borderId="18" xfId="0" applyFont="1" applyFill="1" applyBorder="1" applyAlignment="1">
      <alignment horizontal="left" vertical="center" wrapText="1"/>
    </xf>
    <xf numFmtId="0" fontId="0" fillId="4" borderId="16" xfId="0" applyFill="1" applyBorder="1" applyAlignment="1">
      <alignment horizontal="center" vertical="center" shrinkToFit="1"/>
    </xf>
    <xf numFmtId="0" fontId="0" fillId="4" borderId="17" xfId="0" applyFill="1" applyBorder="1" applyAlignment="1">
      <alignment horizontal="center" vertical="center" shrinkToFit="1"/>
    </xf>
    <xf numFmtId="0" fontId="0" fillId="4" borderId="17" xfId="0" applyFill="1" applyBorder="1" applyAlignment="1">
      <alignment horizontal="center" vertical="center"/>
    </xf>
    <xf numFmtId="0" fontId="0" fillId="4" borderId="18" xfId="0" applyFill="1" applyBorder="1" applyAlignment="1">
      <alignment horizontal="center" vertical="center"/>
    </xf>
    <xf numFmtId="0" fontId="0" fillId="4" borderId="31" xfId="0" applyFill="1" applyBorder="1" applyAlignment="1">
      <alignment horizontal="center" vertical="center"/>
    </xf>
    <xf numFmtId="0" fontId="0" fillId="4" borderId="32" xfId="0" applyFill="1" applyBorder="1" applyAlignment="1">
      <alignment horizontal="center" vertical="center"/>
    </xf>
    <xf numFmtId="0" fontId="4" fillId="4" borderId="26"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4" borderId="27" xfId="0" applyFont="1" applyFill="1" applyBorder="1" applyAlignment="1">
      <alignment horizontal="left" vertical="center" wrapText="1"/>
    </xf>
    <xf numFmtId="0" fontId="0" fillId="4" borderId="26" xfId="0" applyFill="1" applyBorder="1" applyAlignment="1">
      <alignment horizontal="center" vertical="center" shrinkToFit="1"/>
    </xf>
    <xf numFmtId="0" fontId="0" fillId="4" borderId="31" xfId="0" applyFill="1" applyBorder="1" applyAlignment="1">
      <alignment horizontal="center" vertical="center" shrinkToFit="1"/>
    </xf>
    <xf numFmtId="0" fontId="10" fillId="4" borderId="0" xfId="0" applyFont="1" applyFill="1" applyAlignment="1">
      <alignment horizontal="distributed" vertical="center" shrinkToFit="1"/>
    </xf>
    <xf numFmtId="0" fontId="10" fillId="4" borderId="0" xfId="0" applyFont="1" applyFill="1" applyAlignment="1">
      <alignment horizontal="center" vertical="center"/>
    </xf>
    <xf numFmtId="0" fontId="10" fillId="4" borderId="0" xfId="0" applyFont="1" applyFill="1" applyAlignment="1">
      <alignment horizontal="left" vertical="center"/>
    </xf>
    <xf numFmtId="0" fontId="25" fillId="4" borderId="0" xfId="0" applyFont="1" applyFill="1" applyAlignment="1">
      <alignment horizontal="left" vertical="top" wrapText="1"/>
    </xf>
    <xf numFmtId="0" fontId="10" fillId="4" borderId="0" xfId="0" quotePrefix="1" applyFont="1" applyFill="1" applyAlignment="1">
      <alignment horizontal="distributed" vertical="center" shrinkToFit="1"/>
    </xf>
    <xf numFmtId="0" fontId="0" fillId="4" borderId="33" xfId="0" applyFill="1" applyBorder="1" applyAlignment="1">
      <alignment horizontal="center" vertical="center"/>
    </xf>
    <xf numFmtId="0" fontId="0" fillId="4" borderId="73" xfId="0" applyFill="1" applyBorder="1" applyAlignment="1">
      <alignment horizontal="center" vertical="center"/>
    </xf>
    <xf numFmtId="0" fontId="0" fillId="4" borderId="35" xfId="0" applyFill="1" applyBorder="1" applyAlignment="1">
      <alignment horizontal="center" vertical="center"/>
    </xf>
    <xf numFmtId="0" fontId="0" fillId="4" borderId="75" xfId="0" applyFill="1" applyBorder="1" applyAlignment="1">
      <alignment horizontal="center" vertical="center"/>
    </xf>
    <xf numFmtId="0" fontId="0" fillId="4" borderId="20" xfId="0" applyFill="1" applyBorder="1" applyAlignment="1">
      <alignment horizontal="center" vertical="center"/>
    </xf>
    <xf numFmtId="0" fontId="0" fillId="4" borderId="77" xfId="0" applyFill="1" applyBorder="1" applyAlignment="1">
      <alignment horizontal="center" vertical="center"/>
    </xf>
    <xf numFmtId="0" fontId="0" fillId="4" borderId="72" xfId="0" applyFill="1" applyBorder="1" applyAlignment="1">
      <alignment horizontal="center" vertical="center"/>
    </xf>
    <xf numFmtId="0" fontId="0" fillId="4" borderId="74" xfId="0" applyFill="1" applyBorder="1" applyAlignment="1">
      <alignment horizontal="center" vertical="center"/>
    </xf>
    <xf numFmtId="0" fontId="0" fillId="4" borderId="76" xfId="0" applyFill="1" applyBorder="1" applyAlignment="1">
      <alignment horizontal="center" vertical="center"/>
    </xf>
    <xf numFmtId="0" fontId="0" fillId="4" borderId="37" xfId="0" applyFill="1" applyBorder="1" applyAlignment="1">
      <alignment horizontal="center" vertical="center"/>
    </xf>
    <xf numFmtId="0" fontId="0" fillId="4" borderId="36" xfId="0" applyFill="1" applyBorder="1" applyAlignment="1">
      <alignment horizontal="center" vertical="center"/>
    </xf>
    <xf numFmtId="0" fontId="0" fillId="4" borderId="28" xfId="0" applyFill="1" applyBorder="1" applyAlignment="1">
      <alignment horizontal="center" vertical="center"/>
    </xf>
    <xf numFmtId="0" fontId="0" fillId="4" borderId="34" xfId="0" applyFill="1" applyBorder="1" applyAlignment="1">
      <alignment horizontal="center" vertical="center"/>
    </xf>
    <xf numFmtId="0" fontId="0" fillId="4" borderId="14" xfId="0" applyFill="1" applyBorder="1" applyAlignment="1">
      <alignment horizontal="center" vertical="center"/>
    </xf>
    <xf numFmtId="0" fontId="11" fillId="4" borderId="0" xfId="0" applyFont="1" applyFill="1" applyAlignment="1">
      <alignment horizontal="distributed" vertical="center" shrinkToFit="1"/>
    </xf>
    <xf numFmtId="0" fontId="0" fillId="4" borderId="48" xfId="0" applyFill="1" applyBorder="1" applyAlignment="1">
      <alignment horizontal="center" vertical="center" shrinkToFit="1"/>
    </xf>
    <xf numFmtId="0" fontId="0" fillId="4" borderId="0" xfId="0" applyFill="1" applyAlignment="1">
      <alignment horizontal="center" vertical="center" shrinkToFit="1"/>
    </xf>
    <xf numFmtId="0" fontId="5" fillId="4" borderId="25" xfId="0" applyFont="1" applyFill="1" applyBorder="1" applyAlignment="1">
      <alignment horizontal="distributed" vertical="center"/>
    </xf>
    <xf numFmtId="0" fontId="57" fillId="4" borderId="33" xfId="0" applyFont="1" applyFill="1" applyBorder="1" applyAlignment="1">
      <alignment horizontal="center" vertical="center"/>
    </xf>
    <xf numFmtId="0" fontId="57" fillId="4" borderId="34" xfId="0" applyFont="1" applyFill="1" applyBorder="1" applyAlignment="1">
      <alignment horizontal="center" vertical="center"/>
    </xf>
    <xf numFmtId="0" fontId="57" fillId="4" borderId="111" xfId="0" applyFont="1" applyFill="1" applyBorder="1" applyAlignment="1">
      <alignment horizontal="center" vertical="center"/>
    </xf>
    <xf numFmtId="0" fontId="57" fillId="4" borderId="35" xfId="0" applyFont="1" applyFill="1" applyBorder="1" applyAlignment="1">
      <alignment horizontal="center" vertical="center"/>
    </xf>
    <xf numFmtId="0" fontId="57" fillId="4" borderId="36" xfId="0" applyFont="1" applyFill="1" applyBorder="1" applyAlignment="1">
      <alignment horizontal="center" vertical="center"/>
    </xf>
    <xf numFmtId="0" fontId="57" fillId="4" borderId="20" xfId="0" applyFont="1" applyFill="1" applyBorder="1" applyAlignment="1">
      <alignment horizontal="center" vertical="center"/>
    </xf>
    <xf numFmtId="0" fontId="57" fillId="4" borderId="14" xfId="0" applyFont="1" applyFill="1" applyBorder="1" applyAlignment="1">
      <alignment horizontal="center" vertical="center"/>
    </xf>
    <xf numFmtId="0" fontId="57" fillId="4" borderId="28" xfId="0" applyFont="1" applyFill="1" applyBorder="1" applyAlignment="1">
      <alignment horizontal="center" vertical="center"/>
    </xf>
    <xf numFmtId="0" fontId="12" fillId="4" borderId="0" xfId="0" applyFont="1" applyFill="1" applyAlignment="1">
      <alignment horizontal="distributed" vertical="center"/>
    </xf>
    <xf numFmtId="0" fontId="0" fillId="4" borderId="0" xfId="0" applyFill="1" applyAlignment="1">
      <alignment horizontal="distributed" vertical="center"/>
    </xf>
    <xf numFmtId="0" fontId="3" fillId="4" borderId="0" xfId="0" applyFont="1" applyFill="1" applyAlignment="1">
      <alignment horizontal="center" vertical="center" shrinkToFit="1"/>
    </xf>
    <xf numFmtId="0" fontId="0" fillId="3" borderId="25" xfId="0" applyFill="1" applyBorder="1" applyAlignment="1">
      <alignment horizontal="distributed" vertical="center"/>
    </xf>
    <xf numFmtId="0" fontId="0" fillId="3" borderId="25" xfId="0" applyFill="1" applyBorder="1" applyAlignment="1">
      <alignment horizontal="center" vertical="center"/>
    </xf>
    <xf numFmtId="0" fontId="0" fillId="3" borderId="45" xfId="0" applyFill="1" applyBorder="1" applyAlignment="1">
      <alignment horizontal="center" vertical="center"/>
    </xf>
    <xf numFmtId="0" fontId="0" fillId="4" borderId="33" xfId="0" applyFill="1" applyBorder="1" applyAlignment="1">
      <alignment horizontal="left" vertical="center"/>
    </xf>
    <xf numFmtId="0" fontId="0" fillId="4" borderId="34" xfId="0" applyFill="1" applyBorder="1" applyAlignment="1">
      <alignment horizontal="left" vertical="center"/>
    </xf>
    <xf numFmtId="0" fontId="0" fillId="4" borderId="50" xfId="0" applyFill="1" applyBorder="1" applyAlignment="1">
      <alignment horizontal="left" vertical="center"/>
    </xf>
    <xf numFmtId="0" fontId="0" fillId="4" borderId="61" xfId="0" applyFill="1" applyBorder="1" applyAlignment="1">
      <alignment horizontal="left" vertical="center"/>
    </xf>
    <xf numFmtId="0" fontId="0" fillId="4" borderId="5" xfId="0" applyFill="1" applyBorder="1" applyAlignment="1">
      <alignment horizontal="left" vertical="center"/>
    </xf>
    <xf numFmtId="0" fontId="0" fillId="4" borderId="6" xfId="0" applyFill="1" applyBorder="1" applyAlignment="1">
      <alignment horizontal="left" vertical="center"/>
    </xf>
    <xf numFmtId="0" fontId="8" fillId="4" borderId="0" xfId="0" applyFont="1" applyFill="1" applyAlignment="1">
      <alignment horizontal="left" vertical="center" wrapText="1"/>
    </xf>
    <xf numFmtId="0" fontId="9" fillId="4" borderId="0" xfId="0" applyFont="1" applyFill="1" applyAlignment="1">
      <alignment horizontal="left" vertical="center" wrapText="1"/>
    </xf>
    <xf numFmtId="0" fontId="15" fillId="3" borderId="54" xfId="0" applyFont="1" applyFill="1" applyBorder="1" applyAlignment="1" applyProtection="1">
      <alignment horizontal="center" vertical="center" shrinkToFit="1"/>
      <protection hidden="1"/>
    </xf>
    <xf numFmtId="0" fontId="15" fillId="3" borderId="34" xfId="0" applyFont="1" applyFill="1" applyBorder="1" applyAlignment="1" applyProtection="1">
      <alignment horizontal="center" vertical="center" shrinkToFit="1"/>
      <protection hidden="1"/>
    </xf>
    <xf numFmtId="0" fontId="15" fillId="3" borderId="37" xfId="0" applyFont="1" applyFill="1" applyBorder="1" applyAlignment="1" applyProtection="1">
      <alignment horizontal="center" vertical="center" shrinkToFit="1"/>
      <protection hidden="1"/>
    </xf>
    <xf numFmtId="0" fontId="15" fillId="3" borderId="2" xfId="0" applyFont="1" applyFill="1" applyBorder="1" applyAlignment="1" applyProtection="1">
      <alignment horizontal="center" vertical="center" shrinkToFit="1"/>
      <protection hidden="1"/>
    </xf>
    <xf numFmtId="0" fontId="15" fillId="3" borderId="0" xfId="0" applyFont="1" applyFill="1" applyAlignment="1" applyProtection="1">
      <alignment horizontal="center" vertical="center" shrinkToFit="1"/>
      <protection hidden="1"/>
    </xf>
    <xf numFmtId="0" fontId="15" fillId="3" borderId="36" xfId="0" applyFont="1" applyFill="1" applyBorder="1" applyAlignment="1" applyProtection="1">
      <alignment horizontal="center" vertical="center" shrinkToFit="1"/>
      <protection hidden="1"/>
    </xf>
    <xf numFmtId="0" fontId="15" fillId="3" borderId="4" xfId="0" applyFont="1" applyFill="1" applyBorder="1" applyAlignment="1" applyProtection="1">
      <alignment horizontal="center" vertical="center" shrinkToFit="1"/>
      <protection hidden="1"/>
    </xf>
    <xf numFmtId="0" fontId="15" fillId="3" borderId="5" xfId="0" applyFont="1" applyFill="1" applyBorder="1" applyAlignment="1" applyProtection="1">
      <alignment horizontal="center" vertical="center" shrinkToFit="1"/>
      <protection hidden="1"/>
    </xf>
    <xf numFmtId="0" fontId="15" fillId="3" borderId="60" xfId="0" applyFont="1" applyFill="1" applyBorder="1" applyAlignment="1" applyProtection="1">
      <alignment horizontal="center" vertical="center" shrinkToFit="1"/>
      <protection hidden="1"/>
    </xf>
    <xf numFmtId="0" fontId="0" fillId="4" borderId="33" xfId="0" applyFill="1" applyBorder="1" applyAlignment="1" applyProtection="1">
      <alignment horizontal="left" vertical="center" shrinkToFit="1"/>
      <protection hidden="1"/>
    </xf>
    <xf numFmtId="0" fontId="0" fillId="4" borderId="34" xfId="0" applyFill="1" applyBorder="1" applyAlignment="1" applyProtection="1">
      <alignment horizontal="left" vertical="center" shrinkToFit="1"/>
      <protection hidden="1"/>
    </xf>
    <xf numFmtId="0" fontId="0" fillId="4" borderId="50" xfId="0" applyFill="1" applyBorder="1" applyAlignment="1" applyProtection="1">
      <alignment horizontal="left" vertical="center" shrinkToFit="1"/>
      <protection hidden="1"/>
    </xf>
    <xf numFmtId="0" fontId="0" fillId="4" borderId="35" xfId="0" applyFill="1" applyBorder="1" applyAlignment="1" applyProtection="1">
      <alignment horizontal="left" vertical="center" shrinkToFit="1"/>
      <protection hidden="1"/>
    </xf>
    <xf numFmtId="0" fontId="0" fillId="4" borderId="0" xfId="0" applyFill="1" applyAlignment="1" applyProtection="1">
      <alignment horizontal="left" vertical="center" shrinkToFit="1"/>
      <protection hidden="1"/>
    </xf>
    <xf numFmtId="0" fontId="0" fillId="4" borderId="3" xfId="0" applyFill="1" applyBorder="1" applyAlignment="1" applyProtection="1">
      <alignment horizontal="left" vertical="center" shrinkToFit="1"/>
      <protection hidden="1"/>
    </xf>
    <xf numFmtId="0" fontId="0" fillId="4" borderId="61" xfId="0" applyFill="1" applyBorder="1" applyAlignment="1" applyProtection="1">
      <alignment horizontal="left" vertical="center" shrinkToFit="1"/>
      <protection hidden="1"/>
    </xf>
    <xf numFmtId="0" fontId="0" fillId="4" borderId="5" xfId="0" applyFill="1" applyBorder="1" applyAlignment="1" applyProtection="1">
      <alignment horizontal="left" vertical="center" shrinkToFit="1"/>
      <protection hidden="1"/>
    </xf>
    <xf numFmtId="0" fontId="0" fillId="4" borderId="6" xfId="0" applyFill="1" applyBorder="1" applyAlignment="1" applyProtection="1">
      <alignment horizontal="left" vertical="center" shrinkToFit="1"/>
      <protection hidden="1"/>
    </xf>
    <xf numFmtId="0" fontId="5" fillId="4" borderId="34" xfId="0" applyFont="1" applyFill="1" applyBorder="1" applyAlignment="1" applyProtection="1">
      <alignment horizontal="left" vertical="center"/>
      <protection hidden="1"/>
    </xf>
    <xf numFmtId="0" fontId="5" fillId="4" borderId="0" xfId="0" applyFont="1" applyFill="1" applyAlignment="1" applyProtection="1">
      <alignment horizontal="left" vertical="center"/>
      <protection hidden="1"/>
    </xf>
    <xf numFmtId="0" fontId="5" fillId="4" borderId="34" xfId="0" applyFont="1" applyFill="1" applyBorder="1" applyAlignment="1" applyProtection="1">
      <alignment horizontal="right" vertical="center"/>
      <protection hidden="1"/>
    </xf>
    <xf numFmtId="0" fontId="5" fillId="4" borderId="0" xfId="0" applyFont="1" applyFill="1" applyAlignment="1" applyProtection="1">
      <alignment horizontal="right" vertical="center"/>
      <protection hidden="1"/>
    </xf>
    <xf numFmtId="0" fontId="4" fillId="4" borderId="34" xfId="0" applyFont="1" applyFill="1" applyBorder="1" applyAlignment="1" applyProtection="1">
      <alignment horizontal="right" vertical="center"/>
      <protection hidden="1"/>
    </xf>
    <xf numFmtId="0" fontId="4" fillId="4" borderId="0" xfId="0" applyFont="1" applyFill="1" applyAlignment="1" applyProtection="1">
      <alignment horizontal="right" vertical="center"/>
      <protection hidden="1"/>
    </xf>
    <xf numFmtId="0" fontId="4" fillId="4" borderId="14" xfId="0" applyFont="1" applyFill="1" applyBorder="1" applyAlignment="1" applyProtection="1">
      <alignment horizontal="right" vertical="center"/>
      <protection hidden="1"/>
    </xf>
    <xf numFmtId="0" fontId="5" fillId="4" borderId="34" xfId="0" applyFont="1" applyFill="1" applyBorder="1" applyAlignment="1" applyProtection="1">
      <alignment horizontal="left" vertical="center" wrapText="1"/>
      <protection hidden="1"/>
    </xf>
    <xf numFmtId="0" fontId="5" fillId="4" borderId="0" xfId="0" applyFont="1" applyFill="1" applyAlignment="1" applyProtection="1">
      <alignment horizontal="left" vertical="center" wrapText="1"/>
      <protection hidden="1"/>
    </xf>
    <xf numFmtId="0" fontId="5" fillId="4" borderId="14" xfId="0" applyFont="1" applyFill="1" applyBorder="1" applyAlignment="1" applyProtection="1">
      <alignment horizontal="left" vertical="center" wrapText="1"/>
      <protection hidden="1"/>
    </xf>
    <xf numFmtId="0" fontId="9" fillId="4" borderId="34" xfId="0" applyFont="1" applyFill="1" applyBorder="1" applyAlignment="1" applyProtection="1">
      <alignment horizontal="left" vertical="center" wrapText="1"/>
      <protection hidden="1"/>
    </xf>
    <xf numFmtId="0" fontId="9" fillId="4" borderId="50" xfId="0" applyFont="1" applyFill="1" applyBorder="1" applyAlignment="1" applyProtection="1">
      <alignment horizontal="left" vertical="center" wrapText="1"/>
      <protection hidden="1"/>
    </xf>
    <xf numFmtId="0" fontId="9" fillId="4" borderId="0" xfId="0" applyFont="1" applyFill="1" applyAlignment="1" applyProtection="1">
      <alignment horizontal="left" vertical="center" wrapText="1"/>
      <protection hidden="1"/>
    </xf>
    <xf numFmtId="0" fontId="9" fillId="4" borderId="3" xfId="0" applyFont="1" applyFill="1" applyBorder="1" applyAlignment="1" applyProtection="1">
      <alignment horizontal="left" vertical="center" wrapText="1"/>
      <protection hidden="1"/>
    </xf>
    <xf numFmtId="0" fontId="9" fillId="4" borderId="14" xfId="0" applyFont="1" applyFill="1" applyBorder="1" applyAlignment="1" applyProtection="1">
      <alignment horizontal="left" vertical="center" wrapText="1"/>
      <protection hidden="1"/>
    </xf>
    <xf numFmtId="0" fontId="9" fillId="4" borderId="15" xfId="0" applyFont="1" applyFill="1" applyBorder="1" applyAlignment="1" applyProtection="1">
      <alignment horizontal="left" vertical="center" wrapText="1"/>
      <protection hidden="1"/>
    </xf>
    <xf numFmtId="0" fontId="0" fillId="3" borderId="12" xfId="0" applyFill="1" applyBorder="1" applyAlignment="1">
      <alignment horizontal="center" vertical="center" textRotation="255"/>
    </xf>
    <xf numFmtId="0" fontId="0" fillId="3" borderId="41" xfId="0" applyFill="1" applyBorder="1" applyAlignment="1">
      <alignment horizontal="center" vertical="center" textRotation="255"/>
    </xf>
    <xf numFmtId="0" fontId="0" fillId="3" borderId="42" xfId="0" applyFill="1" applyBorder="1" applyAlignment="1">
      <alignment horizontal="center" vertical="center" textRotation="255"/>
    </xf>
    <xf numFmtId="0" fontId="0" fillId="3" borderId="25" xfId="0" applyFill="1" applyBorder="1" applyAlignment="1">
      <alignment horizontal="center" vertical="center" textRotation="255"/>
    </xf>
    <xf numFmtId="0" fontId="0" fillId="3" borderId="44" xfId="0" applyFill="1" applyBorder="1" applyAlignment="1">
      <alignment horizontal="center" vertical="center" textRotation="255"/>
    </xf>
    <xf numFmtId="0" fontId="0" fillId="3" borderId="45" xfId="0" applyFill="1" applyBorder="1" applyAlignment="1">
      <alignment horizontal="center" vertical="center" textRotation="255"/>
    </xf>
    <xf numFmtId="0" fontId="0" fillId="3" borderId="41" xfId="0" applyFill="1" applyBorder="1" applyAlignment="1">
      <alignment horizontal="distributed" vertical="center"/>
    </xf>
    <xf numFmtId="0" fontId="11" fillId="3" borderId="41" xfId="0" applyFont="1" applyFill="1" applyBorder="1" applyAlignment="1" applyProtection="1">
      <alignment horizontal="center" vertical="center" wrapText="1"/>
      <protection hidden="1"/>
    </xf>
    <xf numFmtId="0" fontId="11" fillId="3" borderId="25" xfId="0" applyFont="1" applyFill="1" applyBorder="1" applyAlignment="1" applyProtection="1">
      <alignment horizontal="center" vertical="center" wrapText="1"/>
      <protection hidden="1"/>
    </xf>
    <xf numFmtId="0" fontId="15" fillId="3" borderId="33" xfId="0" applyFont="1" applyFill="1" applyBorder="1" applyAlignment="1" applyProtection="1">
      <alignment horizontal="distributed" vertical="center"/>
      <protection hidden="1"/>
    </xf>
    <xf numFmtId="0" fontId="15" fillId="3" borderId="34" xfId="0" applyFont="1" applyFill="1" applyBorder="1" applyAlignment="1" applyProtection="1">
      <alignment horizontal="distributed" vertical="center"/>
      <protection hidden="1"/>
    </xf>
    <xf numFmtId="0" fontId="15" fillId="3" borderId="37" xfId="0" applyFont="1" applyFill="1" applyBorder="1" applyAlignment="1" applyProtection="1">
      <alignment horizontal="distributed" vertical="center"/>
      <protection hidden="1"/>
    </xf>
    <xf numFmtId="0" fontId="15" fillId="3" borderId="35" xfId="0" applyFont="1" applyFill="1" applyBorder="1" applyAlignment="1" applyProtection="1">
      <alignment horizontal="distributed" vertical="center"/>
      <protection hidden="1"/>
    </xf>
    <xf numFmtId="0" fontId="15" fillId="3" borderId="0" xfId="0" applyFont="1" applyFill="1" applyAlignment="1" applyProtection="1">
      <alignment horizontal="distributed" vertical="center"/>
      <protection hidden="1"/>
    </xf>
    <xf numFmtId="0" fontId="15" fillId="3" borderId="36" xfId="0" applyFont="1" applyFill="1" applyBorder="1" applyAlignment="1" applyProtection="1">
      <alignment horizontal="distributed" vertical="center"/>
      <protection hidden="1"/>
    </xf>
    <xf numFmtId="0" fontId="15" fillId="3" borderId="20" xfId="0" applyFont="1" applyFill="1" applyBorder="1" applyAlignment="1" applyProtection="1">
      <alignment horizontal="distributed" vertical="center"/>
      <protection hidden="1"/>
    </xf>
    <xf numFmtId="0" fontId="15" fillId="3" borderId="14" xfId="0" applyFont="1" applyFill="1" applyBorder="1" applyAlignment="1" applyProtection="1">
      <alignment horizontal="distributed" vertical="center"/>
      <protection hidden="1"/>
    </xf>
    <xf numFmtId="0" fontId="15" fillId="3" borderId="28" xfId="0" applyFont="1" applyFill="1" applyBorder="1" applyAlignment="1" applyProtection="1">
      <alignment horizontal="distributed" vertical="center"/>
      <protection hidden="1"/>
    </xf>
    <xf numFmtId="0" fontId="15" fillId="4" borderId="33" xfId="0" applyFont="1" applyFill="1" applyBorder="1" applyAlignment="1" applyProtection="1">
      <alignment horizontal="left" vertical="center" shrinkToFit="1"/>
      <protection hidden="1"/>
    </xf>
    <xf numFmtId="0" fontId="15" fillId="4" borderId="34" xfId="0" applyFont="1" applyFill="1" applyBorder="1" applyAlignment="1" applyProtection="1">
      <alignment horizontal="left" vertical="center" shrinkToFit="1"/>
      <protection hidden="1"/>
    </xf>
    <xf numFmtId="0" fontId="15" fillId="4" borderId="50" xfId="0" applyFont="1" applyFill="1" applyBorder="1" applyAlignment="1" applyProtection="1">
      <alignment horizontal="left" vertical="center" shrinkToFit="1"/>
      <protection hidden="1"/>
    </xf>
    <xf numFmtId="0" fontId="15" fillId="4" borderId="35" xfId="0" applyFont="1" applyFill="1" applyBorder="1" applyAlignment="1" applyProtection="1">
      <alignment horizontal="left" vertical="center" shrinkToFit="1"/>
      <protection hidden="1"/>
    </xf>
    <xf numFmtId="0" fontId="15" fillId="4" borderId="0" xfId="0" applyFont="1" applyFill="1" applyAlignment="1" applyProtection="1">
      <alignment horizontal="left" vertical="center" shrinkToFit="1"/>
      <protection hidden="1"/>
    </xf>
    <xf numFmtId="0" fontId="15" fillId="4" borderId="3" xfId="0" applyFont="1" applyFill="1" applyBorder="1" applyAlignment="1" applyProtection="1">
      <alignment horizontal="left" vertical="center" shrinkToFit="1"/>
      <protection hidden="1"/>
    </xf>
    <xf numFmtId="0" fontId="15" fillId="4" borderId="20" xfId="0" applyFont="1" applyFill="1" applyBorder="1" applyAlignment="1" applyProtection="1">
      <alignment horizontal="left" vertical="center" shrinkToFit="1"/>
      <protection hidden="1"/>
    </xf>
    <xf numFmtId="0" fontId="15" fillId="4" borderId="14" xfId="0" applyFont="1" applyFill="1" applyBorder="1" applyAlignment="1" applyProtection="1">
      <alignment horizontal="left" vertical="center" shrinkToFit="1"/>
      <protection hidden="1"/>
    </xf>
    <xf numFmtId="0" fontId="15" fillId="4" borderId="15" xfId="0" applyFont="1" applyFill="1" applyBorder="1" applyAlignment="1" applyProtection="1">
      <alignment horizontal="left" vertical="center" shrinkToFit="1"/>
      <protection hidden="1"/>
    </xf>
    <xf numFmtId="0" fontId="0" fillId="4" borderId="35" xfId="0" applyFill="1" applyBorder="1" applyAlignment="1">
      <alignment horizontal="distributed" vertical="center"/>
    </xf>
    <xf numFmtId="0" fontId="0" fillId="4" borderId="0" xfId="0" applyFill="1" applyAlignment="1">
      <alignment horizontal="left" vertical="center"/>
    </xf>
    <xf numFmtId="0" fontId="0" fillId="4" borderId="3" xfId="0" applyFill="1" applyBorder="1" applyAlignment="1">
      <alignment horizontal="left" vertical="center"/>
    </xf>
    <xf numFmtId="0" fontId="0" fillId="4" borderId="25" xfId="0" applyFill="1" applyBorder="1" applyAlignment="1">
      <alignment horizontal="left" vertical="center"/>
    </xf>
    <xf numFmtId="0" fontId="0" fillId="4" borderId="20" xfId="0" applyFill="1" applyBorder="1" applyAlignment="1">
      <alignment horizontal="distributed" vertical="center"/>
    </xf>
    <xf numFmtId="0" fontId="0" fillId="4" borderId="14" xfId="0" applyFill="1" applyBorder="1" applyAlignment="1">
      <alignment horizontal="distributed" vertical="center"/>
    </xf>
    <xf numFmtId="0" fontId="0" fillId="4" borderId="14" xfId="0" applyFill="1" applyBorder="1" applyAlignment="1">
      <alignment horizontal="left" vertical="center"/>
    </xf>
    <xf numFmtId="0" fontId="0" fillId="4" borderId="15" xfId="0" applyFill="1" applyBorder="1" applyAlignment="1">
      <alignment horizontal="left" vertical="center"/>
    </xf>
    <xf numFmtId="0" fontId="0" fillId="3" borderId="54" xfId="0" applyFill="1" applyBorder="1" applyAlignment="1" applyProtection="1">
      <alignment horizontal="center" vertical="center" shrinkToFit="1"/>
      <protection hidden="1"/>
    </xf>
    <xf numFmtId="0" fontId="5" fillId="4" borderId="33" xfId="0" applyFont="1" applyFill="1" applyBorder="1" applyAlignment="1" applyProtection="1">
      <alignment horizontal="right" vertical="center"/>
      <protection hidden="1"/>
    </xf>
    <xf numFmtId="0" fontId="5" fillId="4" borderId="35" xfId="0" applyFont="1" applyFill="1" applyBorder="1" applyAlignment="1" applyProtection="1">
      <alignment horizontal="right" vertical="center"/>
      <protection hidden="1"/>
    </xf>
    <xf numFmtId="0" fontId="0" fillId="4" borderId="33" xfId="0" applyFill="1" applyBorder="1" applyAlignment="1">
      <alignment horizontal="left" vertical="center" shrinkToFit="1"/>
    </xf>
    <xf numFmtId="0" fontId="0" fillId="4" borderId="34" xfId="0" applyFill="1" applyBorder="1" applyAlignment="1">
      <alignment horizontal="left" vertical="center" shrinkToFit="1"/>
    </xf>
    <xf numFmtId="0" fontId="0" fillId="4" borderId="37" xfId="0" applyFill="1" applyBorder="1" applyAlignment="1">
      <alignment horizontal="left" vertical="center" shrinkToFit="1"/>
    </xf>
    <xf numFmtId="0" fontId="0" fillId="4" borderId="35" xfId="0" applyFill="1" applyBorder="1" applyAlignment="1">
      <alignment horizontal="left" vertical="center" shrinkToFit="1"/>
    </xf>
    <xf numFmtId="0" fontId="0" fillId="4" borderId="0" xfId="0" applyFill="1" applyAlignment="1">
      <alignment horizontal="left" vertical="center" shrinkToFit="1"/>
    </xf>
    <xf numFmtId="0" fontId="0" fillId="4" borderId="36" xfId="0" applyFill="1" applyBorder="1" applyAlignment="1">
      <alignment horizontal="left" vertical="center" shrinkToFit="1"/>
    </xf>
    <xf numFmtId="0" fontId="0" fillId="4" borderId="20" xfId="0" applyFill="1" applyBorder="1" applyAlignment="1">
      <alignment horizontal="left" vertical="center" shrinkToFit="1"/>
    </xf>
    <xf numFmtId="0" fontId="0" fillId="4" borderId="14" xfId="0" applyFill="1" applyBorder="1" applyAlignment="1">
      <alignment horizontal="left" vertical="center" shrinkToFit="1"/>
    </xf>
    <xf numFmtId="0" fontId="0" fillId="4" borderId="28" xfId="0" applyFill="1" applyBorder="1" applyAlignment="1">
      <alignment horizontal="left" vertical="center" shrinkToFit="1"/>
    </xf>
    <xf numFmtId="0" fontId="0" fillId="4" borderId="33" xfId="0" applyFill="1" applyBorder="1" applyAlignment="1">
      <alignment horizontal="distributed" vertical="center"/>
    </xf>
    <xf numFmtId="0" fontId="0" fillId="4" borderId="34" xfId="0" applyFill="1" applyBorder="1" applyAlignment="1">
      <alignment horizontal="distributed" vertical="center"/>
    </xf>
    <xf numFmtId="0" fontId="0" fillId="3" borderId="54" xfId="0" applyFill="1" applyBorder="1" applyAlignment="1" applyProtection="1">
      <alignment horizontal="distributed" vertical="center"/>
      <protection hidden="1"/>
    </xf>
    <xf numFmtId="0" fontId="0" fillId="3" borderId="34" xfId="0" applyFill="1" applyBorder="1" applyAlignment="1" applyProtection="1">
      <alignment horizontal="distributed" vertical="center"/>
      <protection hidden="1"/>
    </xf>
    <xf numFmtId="0" fontId="0" fillId="3" borderId="37" xfId="0" applyFill="1" applyBorder="1" applyAlignment="1" applyProtection="1">
      <alignment horizontal="distributed" vertical="center"/>
      <protection hidden="1"/>
    </xf>
    <xf numFmtId="0" fontId="0" fillId="3" borderId="2" xfId="0" applyFill="1" applyBorder="1" applyAlignment="1" applyProtection="1">
      <alignment horizontal="distributed" vertical="center"/>
      <protection hidden="1"/>
    </xf>
    <xf numFmtId="0" fontId="0" fillId="3" borderId="0" xfId="0" applyFill="1" applyAlignment="1" applyProtection="1">
      <alignment horizontal="distributed" vertical="center"/>
      <protection hidden="1"/>
    </xf>
    <xf numFmtId="0" fontId="0" fillId="3" borderId="36" xfId="0" applyFill="1" applyBorder="1" applyAlignment="1" applyProtection="1">
      <alignment horizontal="distributed" vertical="center"/>
      <protection hidden="1"/>
    </xf>
    <xf numFmtId="0" fontId="0" fillId="3" borderId="53" xfId="0" applyFill="1" applyBorder="1" applyAlignment="1" applyProtection="1">
      <alignment horizontal="distributed" vertical="center"/>
      <protection hidden="1"/>
    </xf>
    <xf numFmtId="0" fontId="0" fillId="3" borderId="14" xfId="0" applyFill="1" applyBorder="1" applyAlignment="1" applyProtection="1">
      <alignment horizontal="distributed" vertical="center"/>
      <protection hidden="1"/>
    </xf>
    <xf numFmtId="0" fontId="0" fillId="3" borderId="28" xfId="0" applyFill="1" applyBorder="1" applyAlignment="1" applyProtection="1">
      <alignment horizontal="distributed" vertical="center"/>
      <protection hidden="1"/>
    </xf>
    <xf numFmtId="0" fontId="15" fillId="4" borderId="37" xfId="0" applyFont="1" applyFill="1" applyBorder="1" applyAlignment="1" applyProtection="1">
      <alignment horizontal="left" vertical="center" shrinkToFit="1"/>
      <protection hidden="1"/>
    </xf>
    <xf numFmtId="0" fontId="15" fillId="4" borderId="36" xfId="0" applyFont="1" applyFill="1" applyBorder="1" applyAlignment="1" applyProtection="1">
      <alignment horizontal="left" vertical="center" shrinkToFit="1"/>
      <protection hidden="1"/>
    </xf>
    <xf numFmtId="0" fontId="15" fillId="4" borderId="28" xfId="0" applyFont="1" applyFill="1" applyBorder="1" applyAlignment="1" applyProtection="1">
      <alignment horizontal="left" vertical="center" shrinkToFit="1"/>
      <protection hidden="1"/>
    </xf>
    <xf numFmtId="0" fontId="5" fillId="4" borderId="34" xfId="0" applyFont="1" applyFill="1" applyBorder="1" applyAlignment="1" applyProtection="1">
      <alignment horizontal="left" vertical="center" shrinkToFit="1"/>
      <protection hidden="1"/>
    </xf>
    <xf numFmtId="0" fontId="5" fillId="4" borderId="0" xfId="0" applyFont="1" applyFill="1" applyAlignment="1" applyProtection="1">
      <alignment horizontal="left" vertical="center" shrinkToFit="1"/>
      <protection hidden="1"/>
    </xf>
    <xf numFmtId="0" fontId="5" fillId="4" borderId="34" xfId="0" applyFont="1" applyFill="1" applyBorder="1" applyAlignment="1" applyProtection="1">
      <alignment horizontal="right" vertical="center" shrinkToFit="1"/>
      <protection hidden="1"/>
    </xf>
    <xf numFmtId="0" fontId="5" fillId="4" borderId="0" xfId="0" applyFont="1" applyFill="1" applyAlignment="1" applyProtection="1">
      <alignment horizontal="right" vertical="center" shrinkToFit="1"/>
      <protection hidden="1"/>
    </xf>
    <xf numFmtId="0" fontId="5" fillId="4" borderId="50" xfId="0" applyFont="1" applyFill="1" applyBorder="1" applyAlignment="1" applyProtection="1">
      <alignment horizontal="left" vertical="center"/>
      <protection hidden="1"/>
    </xf>
    <xf numFmtId="0" fontId="5" fillId="4" borderId="3" xfId="0" applyFont="1" applyFill="1" applyBorder="1" applyAlignment="1" applyProtection="1">
      <alignment horizontal="left" vertical="center"/>
      <protection hidden="1"/>
    </xf>
    <xf numFmtId="0" fontId="5" fillId="4" borderId="20" xfId="0" applyFont="1" applyFill="1" applyBorder="1" applyAlignment="1" applyProtection="1">
      <alignment horizontal="right" vertical="center"/>
      <protection hidden="1"/>
    </xf>
    <xf numFmtId="0" fontId="5" fillId="4" borderId="14" xfId="0" applyFont="1" applyFill="1" applyBorder="1" applyAlignment="1" applyProtection="1">
      <alignment horizontal="right" vertical="center"/>
      <protection hidden="1"/>
    </xf>
    <xf numFmtId="0" fontId="5" fillId="4" borderId="14" xfId="0" applyFont="1" applyFill="1" applyBorder="1" applyAlignment="1" applyProtection="1">
      <alignment horizontal="left" vertical="center" shrinkToFit="1"/>
      <protection hidden="1"/>
    </xf>
    <xf numFmtId="0" fontId="5" fillId="4" borderId="14" xfId="0" applyFont="1" applyFill="1" applyBorder="1" applyAlignment="1" applyProtection="1">
      <alignment horizontal="left" vertical="center"/>
      <protection hidden="1"/>
    </xf>
    <xf numFmtId="0" fontId="5" fillId="4" borderId="3" xfId="0" applyFont="1" applyFill="1" applyBorder="1" applyAlignment="1" applyProtection="1">
      <alignment horizontal="center" vertical="center"/>
      <protection hidden="1"/>
    </xf>
    <xf numFmtId="0" fontId="5" fillId="4" borderId="15" xfId="0" applyFont="1" applyFill="1" applyBorder="1" applyAlignment="1" applyProtection="1">
      <alignment horizontal="center" vertical="center"/>
      <protection hidden="1"/>
    </xf>
    <xf numFmtId="0" fontId="27" fillId="0" borderId="0" xfId="3" applyAlignment="1" applyProtection="1">
      <alignment horizontal="center" vertical="center"/>
      <protection locked="0"/>
    </xf>
    <xf numFmtId="0" fontId="0" fillId="4" borderId="35" xfId="0" applyFill="1" applyBorder="1" applyAlignment="1">
      <alignment horizontal="left" vertical="center"/>
    </xf>
    <xf numFmtId="0" fontId="0" fillId="4" borderId="20" xfId="0" applyFill="1" applyBorder="1" applyAlignment="1">
      <alignment horizontal="left" vertical="center"/>
    </xf>
    <xf numFmtId="0" fontId="16" fillId="5" borderId="34" xfId="0" applyFont="1" applyFill="1" applyBorder="1" applyAlignment="1">
      <alignment horizontal="center" vertical="center"/>
    </xf>
    <xf numFmtId="0" fontId="16" fillId="5" borderId="0" xfId="0" applyFont="1" applyFill="1" applyAlignment="1">
      <alignment horizontal="center" vertical="center"/>
    </xf>
    <xf numFmtId="0" fontId="16" fillId="5" borderId="14" xfId="0" applyFont="1" applyFill="1" applyBorder="1" applyAlignment="1">
      <alignment horizontal="center" vertical="center"/>
    </xf>
    <xf numFmtId="0" fontId="0" fillId="3" borderId="57" xfId="0" applyFill="1" applyBorder="1" applyAlignment="1">
      <alignment horizontal="center" vertical="center"/>
    </xf>
    <xf numFmtId="0" fontId="0" fillId="3" borderId="58" xfId="0" applyFill="1" applyBorder="1" applyAlignment="1">
      <alignment horizontal="center" vertical="center"/>
    </xf>
    <xf numFmtId="176" fontId="0" fillId="4" borderId="58" xfId="0" applyNumberFormat="1" applyFill="1" applyBorder="1" applyAlignment="1">
      <alignment horizontal="center" vertical="center"/>
    </xf>
    <xf numFmtId="176" fontId="0" fillId="4" borderId="59" xfId="0" applyNumberFormat="1" applyFill="1" applyBorder="1" applyAlignment="1">
      <alignment horizontal="center" vertical="center"/>
    </xf>
    <xf numFmtId="0" fontId="0" fillId="4" borderId="0" xfId="0" applyFill="1">
      <alignment vertical="center"/>
    </xf>
    <xf numFmtId="0" fontId="0" fillId="4" borderId="29" xfId="0" applyFill="1" applyBorder="1" applyAlignment="1">
      <alignment horizontal="left" vertical="center" wrapText="1"/>
    </xf>
    <xf numFmtId="0" fontId="0" fillId="4" borderId="23" xfId="0" applyFill="1" applyBorder="1" applyAlignment="1">
      <alignment horizontal="left" vertical="center" wrapText="1"/>
    </xf>
    <xf numFmtId="0" fontId="0" fillId="4" borderId="22" xfId="0" applyFill="1" applyBorder="1" applyAlignment="1">
      <alignment horizontal="left" vertical="center" wrapText="1"/>
    </xf>
    <xf numFmtId="0" fontId="5" fillId="0" borderId="33" xfId="0" applyFont="1" applyBorder="1" applyAlignment="1" applyProtection="1">
      <alignment horizontal="right" vertical="center" wrapText="1"/>
      <protection hidden="1"/>
    </xf>
    <xf numFmtId="0" fontId="5" fillId="0" borderId="34" xfId="0" applyFont="1" applyBorder="1" applyAlignment="1" applyProtection="1">
      <alignment horizontal="right" vertical="center" wrapText="1"/>
      <protection hidden="1"/>
    </xf>
    <xf numFmtId="0" fontId="5" fillId="0" borderId="20" xfId="0" applyFont="1" applyBorder="1" applyAlignment="1" applyProtection="1">
      <alignment horizontal="right" vertical="center" wrapText="1"/>
      <protection hidden="1"/>
    </xf>
    <xf numFmtId="0" fontId="5" fillId="0" borderId="14" xfId="0" applyFont="1" applyBorder="1" applyAlignment="1" applyProtection="1">
      <alignment horizontal="right" vertical="center" wrapText="1"/>
      <protection hidden="1"/>
    </xf>
    <xf numFmtId="0" fontId="5" fillId="0" borderId="34" xfId="0" applyFont="1" applyBorder="1" applyAlignment="1" applyProtection="1">
      <alignment horizontal="left" vertical="center" wrapText="1"/>
      <protection hidden="1"/>
    </xf>
    <xf numFmtId="0" fontId="5" fillId="0" borderId="14" xfId="0" applyFont="1" applyBorder="1" applyAlignment="1" applyProtection="1">
      <alignment horizontal="left" vertical="center" wrapText="1"/>
      <protection hidden="1"/>
    </xf>
    <xf numFmtId="0" fontId="5" fillId="0" borderId="37" xfId="0" applyFont="1" applyBorder="1" applyAlignment="1" applyProtection="1">
      <alignment horizontal="left" vertical="center" wrapText="1"/>
      <protection hidden="1"/>
    </xf>
    <xf numFmtId="0" fontId="5" fillId="0" borderId="28" xfId="0" applyFont="1" applyBorder="1" applyAlignment="1" applyProtection="1">
      <alignment horizontal="left" vertical="center" wrapText="1"/>
      <protection hidden="1"/>
    </xf>
    <xf numFmtId="183" fontId="15" fillId="0" borderId="41" xfId="2" applyNumberFormat="1" applyFont="1" applyFill="1" applyBorder="1" applyAlignment="1" applyProtection="1">
      <alignment horizontal="right" vertical="center"/>
      <protection hidden="1"/>
    </xf>
    <xf numFmtId="183" fontId="15" fillId="0" borderId="25" xfId="2" applyNumberFormat="1" applyFont="1" applyFill="1" applyBorder="1" applyAlignment="1" applyProtection="1">
      <alignment horizontal="right" vertical="center"/>
      <protection hidden="1"/>
    </xf>
    <xf numFmtId="0" fontId="15" fillId="3" borderId="47" xfId="0" applyFont="1" applyFill="1" applyBorder="1" applyAlignment="1" applyProtection="1">
      <alignment horizontal="distributed" vertical="center"/>
      <protection hidden="1"/>
    </xf>
    <xf numFmtId="0" fontId="15" fillId="3" borderId="48" xfId="0" applyFont="1" applyFill="1" applyBorder="1" applyAlignment="1" applyProtection="1">
      <alignment horizontal="distributed" vertical="center"/>
      <protection hidden="1"/>
    </xf>
    <xf numFmtId="0" fontId="15" fillId="3" borderId="52" xfId="0" applyFont="1" applyFill="1" applyBorder="1" applyAlignment="1" applyProtection="1">
      <alignment horizontal="distributed" vertical="center"/>
      <protection hidden="1"/>
    </xf>
    <xf numFmtId="177" fontId="15" fillId="4" borderId="47" xfId="0" applyNumberFormat="1" applyFont="1" applyFill="1" applyBorder="1" applyAlignment="1" applyProtection="1">
      <alignment horizontal="left" vertical="center"/>
      <protection hidden="1"/>
    </xf>
    <xf numFmtId="177" fontId="15" fillId="4" borderId="48" xfId="0" applyNumberFormat="1" applyFont="1" applyFill="1" applyBorder="1" applyAlignment="1" applyProtection="1">
      <alignment horizontal="left" vertical="center"/>
      <protection hidden="1"/>
    </xf>
    <xf numFmtId="177" fontId="15" fillId="4" borderId="49" xfId="0" applyNumberFormat="1" applyFont="1" applyFill="1" applyBorder="1" applyAlignment="1" applyProtection="1">
      <alignment horizontal="left" vertical="center"/>
      <protection hidden="1"/>
    </xf>
    <xf numFmtId="177" fontId="15" fillId="4" borderId="35" xfId="0" applyNumberFormat="1" applyFont="1" applyFill="1" applyBorder="1" applyAlignment="1" applyProtection="1">
      <alignment horizontal="left" vertical="center"/>
      <protection hidden="1"/>
    </xf>
    <xf numFmtId="177" fontId="15" fillId="4" borderId="0" xfId="0" applyNumberFormat="1" applyFont="1" applyFill="1" applyAlignment="1" applyProtection="1">
      <alignment horizontal="left" vertical="center"/>
      <protection hidden="1"/>
    </xf>
    <xf numFmtId="177" fontId="15" fillId="4" borderId="3" xfId="0" applyNumberFormat="1" applyFont="1" applyFill="1" applyBorder="1" applyAlignment="1" applyProtection="1">
      <alignment horizontal="left" vertical="center"/>
      <protection hidden="1"/>
    </xf>
    <xf numFmtId="177" fontId="15" fillId="4" borderId="20" xfId="0" applyNumberFormat="1" applyFont="1" applyFill="1" applyBorder="1" applyAlignment="1" applyProtection="1">
      <alignment horizontal="left" vertical="center"/>
      <protection hidden="1"/>
    </xf>
    <xf numFmtId="177" fontId="15" fillId="4" borderId="14" xfId="0" applyNumberFormat="1" applyFont="1" applyFill="1" applyBorder="1" applyAlignment="1" applyProtection="1">
      <alignment horizontal="left" vertical="center"/>
      <protection hidden="1"/>
    </xf>
    <xf numFmtId="177" fontId="15" fillId="4" borderId="15" xfId="0" applyNumberFormat="1" applyFont="1" applyFill="1" applyBorder="1" applyAlignment="1" applyProtection="1">
      <alignment horizontal="left" vertical="center"/>
      <protection hidden="1"/>
    </xf>
    <xf numFmtId="176" fontId="15" fillId="4" borderId="33" xfId="0" applyNumberFormat="1" applyFont="1" applyFill="1" applyBorder="1" applyAlignment="1" applyProtection="1">
      <alignment horizontal="left" vertical="center" shrinkToFit="1"/>
      <protection hidden="1"/>
    </xf>
    <xf numFmtId="176" fontId="15" fillId="4" borderId="34" xfId="0" applyNumberFormat="1" applyFont="1" applyFill="1" applyBorder="1" applyAlignment="1" applyProtection="1">
      <alignment horizontal="left" vertical="center" shrinkToFit="1"/>
      <protection hidden="1"/>
    </xf>
    <xf numFmtId="176" fontId="15" fillId="4" borderId="50" xfId="0" applyNumberFormat="1" applyFont="1" applyFill="1" applyBorder="1" applyAlignment="1" applyProtection="1">
      <alignment horizontal="left" vertical="center" shrinkToFit="1"/>
      <protection hidden="1"/>
    </xf>
    <xf numFmtId="176" fontId="15" fillId="4" borderId="35" xfId="0" applyNumberFormat="1" applyFont="1" applyFill="1" applyBorder="1" applyAlignment="1" applyProtection="1">
      <alignment horizontal="left" vertical="center" shrinkToFit="1"/>
      <protection hidden="1"/>
    </xf>
    <xf numFmtId="176" fontId="15" fillId="4" borderId="0" xfId="0" applyNumberFormat="1" applyFont="1" applyFill="1" applyAlignment="1" applyProtection="1">
      <alignment horizontal="left" vertical="center" shrinkToFit="1"/>
      <protection hidden="1"/>
    </xf>
    <xf numFmtId="176" fontId="15" fillId="4" borderId="3" xfId="0" applyNumberFormat="1" applyFont="1" applyFill="1" applyBorder="1" applyAlignment="1" applyProtection="1">
      <alignment horizontal="left" vertical="center" shrinkToFit="1"/>
      <protection hidden="1"/>
    </xf>
    <xf numFmtId="176" fontId="15" fillId="4" borderId="20" xfId="0" applyNumberFormat="1" applyFont="1" applyFill="1" applyBorder="1" applyAlignment="1" applyProtection="1">
      <alignment horizontal="left" vertical="center" shrinkToFit="1"/>
      <protection hidden="1"/>
    </xf>
    <xf numFmtId="176" fontId="15" fillId="4" borderId="14" xfId="0" applyNumberFormat="1" applyFont="1" applyFill="1" applyBorder="1" applyAlignment="1" applyProtection="1">
      <alignment horizontal="left" vertical="center" shrinkToFit="1"/>
      <protection hidden="1"/>
    </xf>
    <xf numFmtId="176" fontId="15" fillId="4" borderId="15" xfId="0" applyNumberFormat="1" applyFont="1" applyFill="1" applyBorder="1" applyAlignment="1" applyProtection="1">
      <alignment horizontal="left" vertical="center" shrinkToFit="1"/>
      <protection hidden="1"/>
    </xf>
    <xf numFmtId="0" fontId="0" fillId="4" borderId="43" xfId="0" applyFill="1" applyBorder="1" applyAlignment="1">
      <alignment horizontal="left" vertical="center"/>
    </xf>
    <xf numFmtId="0" fontId="0" fillId="4" borderId="47" xfId="0" applyFill="1" applyBorder="1" applyAlignment="1">
      <alignment horizontal="left" vertical="center"/>
    </xf>
    <xf numFmtId="0" fontId="0" fillId="4" borderId="48" xfId="0" applyFill="1" applyBorder="1" applyAlignment="1">
      <alignment horizontal="left" vertical="center"/>
    </xf>
    <xf numFmtId="0" fontId="0" fillId="4" borderId="49" xfId="0" applyFill="1" applyBorder="1" applyAlignment="1">
      <alignment horizontal="left" vertical="center"/>
    </xf>
    <xf numFmtId="0" fontId="0" fillId="3" borderId="1" xfId="0" applyFill="1" applyBorder="1" applyAlignment="1" applyProtection="1">
      <alignment horizontal="distributed" vertical="center" wrapText="1"/>
      <protection hidden="1"/>
    </xf>
    <xf numFmtId="0" fontId="0" fillId="3" borderId="48" xfId="0" applyFill="1" applyBorder="1" applyAlignment="1" applyProtection="1">
      <alignment horizontal="distributed" vertical="center" wrapText="1"/>
      <protection hidden="1"/>
    </xf>
    <xf numFmtId="0" fontId="0" fillId="3" borderId="52" xfId="0" applyFill="1" applyBorder="1" applyAlignment="1" applyProtection="1">
      <alignment horizontal="distributed" vertical="center" wrapText="1"/>
      <protection hidden="1"/>
    </xf>
    <xf numFmtId="0" fontId="0" fillId="3" borderId="2" xfId="0" applyFill="1" applyBorder="1" applyAlignment="1" applyProtection="1">
      <alignment horizontal="distributed" vertical="center" wrapText="1"/>
      <protection hidden="1"/>
    </xf>
    <xf numFmtId="0" fontId="0" fillId="3" borderId="0" xfId="0" applyFill="1" applyAlignment="1" applyProtection="1">
      <alignment horizontal="distributed" vertical="center" wrapText="1"/>
      <protection hidden="1"/>
    </xf>
    <xf numFmtId="0" fontId="0" fillId="3" borderId="36" xfId="0" applyFill="1" applyBorder="1" applyAlignment="1" applyProtection="1">
      <alignment horizontal="distributed" vertical="center" wrapText="1"/>
      <protection hidden="1"/>
    </xf>
    <xf numFmtId="0" fontId="0" fillId="3" borderId="53" xfId="0" applyFill="1" applyBorder="1" applyAlignment="1" applyProtection="1">
      <alignment horizontal="distributed" vertical="center" wrapText="1"/>
      <protection hidden="1"/>
    </xf>
    <xf numFmtId="0" fontId="0" fillId="3" borderId="14" xfId="0" applyFill="1" applyBorder="1" applyAlignment="1" applyProtection="1">
      <alignment horizontal="distributed" vertical="center" wrapText="1"/>
      <protection hidden="1"/>
    </xf>
    <xf numFmtId="0" fontId="0" fillId="3" borderId="28" xfId="0" applyFill="1" applyBorder="1" applyAlignment="1" applyProtection="1">
      <alignment horizontal="distributed" vertical="center" wrapText="1"/>
      <protection hidden="1"/>
    </xf>
    <xf numFmtId="38" fontId="0" fillId="0" borderId="47" xfId="2" applyFont="1" applyFill="1" applyBorder="1" applyAlignment="1" applyProtection="1">
      <alignment horizontal="right" vertical="center" wrapText="1"/>
      <protection hidden="1"/>
    </xf>
    <xf numFmtId="38" fontId="0" fillId="0" borderId="48" xfId="2" applyFont="1" applyFill="1" applyBorder="1" applyAlignment="1" applyProtection="1">
      <alignment horizontal="right" vertical="center" wrapText="1"/>
      <protection hidden="1"/>
    </xf>
    <xf numFmtId="38" fontId="0" fillId="0" borderId="35" xfId="2" applyFont="1" applyFill="1" applyBorder="1" applyAlignment="1" applyProtection="1">
      <alignment horizontal="right" vertical="center" wrapText="1"/>
      <protection hidden="1"/>
    </xf>
    <xf numFmtId="38" fontId="0" fillId="0" borderId="0" xfId="2" applyFont="1" applyFill="1" applyBorder="1" applyAlignment="1" applyProtection="1">
      <alignment horizontal="right" vertical="center" wrapText="1"/>
      <protection hidden="1"/>
    </xf>
    <xf numFmtId="38" fontId="0" fillId="0" borderId="20" xfId="2" applyFont="1" applyFill="1" applyBorder="1" applyAlignment="1" applyProtection="1">
      <alignment horizontal="right" vertical="center" wrapText="1"/>
      <protection hidden="1"/>
    </xf>
    <xf numFmtId="38" fontId="0" fillId="0" borderId="14" xfId="2" applyFont="1" applyFill="1" applyBorder="1" applyAlignment="1" applyProtection="1">
      <alignment horizontal="right" vertical="center" wrapText="1"/>
      <protection hidden="1"/>
    </xf>
    <xf numFmtId="0" fontId="70" fillId="4" borderId="0" xfId="0" applyFont="1" applyFill="1" applyAlignment="1">
      <alignment vertical="center" wrapText="1"/>
    </xf>
    <xf numFmtId="0" fontId="0" fillId="4" borderId="50" xfId="0" applyFill="1" applyBorder="1" applyAlignment="1">
      <alignment horizontal="left" vertical="center" shrinkToFit="1"/>
    </xf>
    <xf numFmtId="0" fontId="0" fillId="4" borderId="61" xfId="0" applyFill="1" applyBorder="1" applyAlignment="1">
      <alignment horizontal="left" vertical="center" shrinkToFit="1"/>
    </xf>
    <xf numFmtId="0" fontId="0" fillId="4" borderId="5" xfId="0" applyFill="1" applyBorder="1" applyAlignment="1">
      <alignment horizontal="left" vertical="center" shrinkToFit="1"/>
    </xf>
    <xf numFmtId="0" fontId="0" fillId="4" borderId="6" xfId="0" applyFill="1" applyBorder="1" applyAlignment="1">
      <alignment horizontal="left" vertical="center" shrinkToFit="1"/>
    </xf>
    <xf numFmtId="176" fontId="0" fillId="4" borderId="66" xfId="0" applyNumberFormat="1" applyFill="1" applyBorder="1" applyAlignment="1">
      <alignment horizontal="center" vertical="center"/>
    </xf>
    <xf numFmtId="176" fontId="0" fillId="4" borderId="67" xfId="0" applyNumberFormat="1" applyFill="1" applyBorder="1" applyAlignment="1">
      <alignment horizontal="center" vertical="center"/>
    </xf>
    <xf numFmtId="0" fontId="0" fillId="4" borderId="25" xfId="0" applyFill="1" applyBorder="1" applyAlignment="1">
      <alignment horizontal="left" vertical="center" shrinkToFit="1"/>
    </xf>
    <xf numFmtId="0" fontId="0" fillId="4" borderId="43" xfId="0" applyFill="1" applyBorder="1" applyAlignment="1">
      <alignment horizontal="left" vertical="center" shrinkToFit="1"/>
    </xf>
    <xf numFmtId="0" fontId="0" fillId="4" borderId="3" xfId="0" applyFill="1" applyBorder="1" applyAlignment="1">
      <alignment horizontal="left" vertical="center" shrinkToFit="1"/>
    </xf>
    <xf numFmtId="0" fontId="0" fillId="4" borderId="15" xfId="0" applyFill="1" applyBorder="1" applyAlignment="1">
      <alignment horizontal="left" vertical="center" shrinkToFit="1"/>
    </xf>
    <xf numFmtId="0" fontId="64" fillId="4" borderId="33" xfId="0" applyFont="1" applyFill="1" applyBorder="1" applyAlignment="1">
      <alignment horizontal="center" vertical="center"/>
    </xf>
    <xf numFmtId="0" fontId="64" fillId="4" borderId="34" xfId="0" applyFont="1" applyFill="1" applyBorder="1" applyAlignment="1">
      <alignment horizontal="center" vertical="center"/>
    </xf>
    <xf numFmtId="0" fontId="64" fillId="4" borderId="111" xfId="0" applyFont="1" applyFill="1" applyBorder="1" applyAlignment="1">
      <alignment horizontal="center" vertical="center"/>
    </xf>
    <xf numFmtId="0" fontId="64" fillId="4" borderId="35" xfId="0" applyFont="1" applyFill="1" applyBorder="1" applyAlignment="1">
      <alignment horizontal="center" vertical="center"/>
    </xf>
    <xf numFmtId="0" fontId="64" fillId="4" borderId="0" xfId="0" applyFont="1" applyFill="1" applyAlignment="1">
      <alignment horizontal="center" vertical="center"/>
    </xf>
    <xf numFmtId="0" fontId="64" fillId="4" borderId="36" xfId="0" applyFont="1" applyFill="1" applyBorder="1" applyAlignment="1">
      <alignment horizontal="center" vertical="center"/>
    </xf>
    <xf numFmtId="0" fontId="64" fillId="4" borderId="20" xfId="0" applyFont="1" applyFill="1" applyBorder="1" applyAlignment="1">
      <alignment horizontal="center" vertical="center"/>
    </xf>
    <xf numFmtId="0" fontId="64" fillId="4" borderId="14" xfId="0" applyFont="1" applyFill="1" applyBorder="1" applyAlignment="1">
      <alignment horizontal="center" vertical="center"/>
    </xf>
    <xf numFmtId="0" fontId="64" fillId="4" borderId="28" xfId="0" applyFont="1" applyFill="1" applyBorder="1" applyAlignment="1">
      <alignment horizontal="center" vertical="center"/>
    </xf>
    <xf numFmtId="177" fontId="0" fillId="4" borderId="0" xfId="0" applyNumberFormat="1" applyFill="1" applyAlignment="1">
      <alignment horizontal="distributed" vertical="center"/>
    </xf>
    <xf numFmtId="14" fontId="5" fillId="18" borderId="90" xfId="0" applyNumberFormat="1" applyFont="1" applyFill="1" applyBorder="1" applyAlignment="1">
      <alignment horizontal="distributed" vertical="center"/>
    </xf>
    <xf numFmtId="14" fontId="5" fillId="18" borderId="31" xfId="0" applyNumberFormat="1" applyFont="1" applyFill="1" applyBorder="1" applyAlignment="1">
      <alignment horizontal="distributed" vertical="center"/>
    </xf>
    <xf numFmtId="14" fontId="5" fillId="18" borderId="91" xfId="0" applyNumberFormat="1" applyFont="1" applyFill="1" applyBorder="1" applyAlignment="1">
      <alignment horizontal="distributed" vertical="center"/>
    </xf>
    <xf numFmtId="14" fontId="0" fillId="4" borderId="90" xfId="0" applyNumberFormat="1" applyFill="1" applyBorder="1" applyAlignment="1">
      <alignment horizontal="center" vertical="center" shrinkToFit="1"/>
    </xf>
    <xf numFmtId="14" fontId="0" fillId="4" borderId="31" xfId="0" applyNumberFormat="1" applyFill="1" applyBorder="1" applyAlignment="1">
      <alignment horizontal="center" vertical="center" shrinkToFit="1"/>
    </xf>
    <xf numFmtId="14" fontId="0" fillId="4" borderId="91" xfId="0" applyNumberFormat="1" applyFill="1" applyBorder="1" applyAlignment="1">
      <alignment horizontal="center" vertical="center" shrinkToFit="1"/>
    </xf>
    <xf numFmtId="0" fontId="0" fillId="4" borderId="90" xfId="0" applyFill="1" applyBorder="1" applyAlignment="1">
      <alignment horizontal="center" vertical="center"/>
    </xf>
    <xf numFmtId="0" fontId="0" fillId="4" borderId="91" xfId="0" applyFill="1" applyBorder="1" applyAlignment="1">
      <alignment horizontal="center" vertical="center"/>
    </xf>
    <xf numFmtId="0" fontId="5" fillId="18" borderId="88" xfId="0" applyFont="1" applyFill="1" applyBorder="1" applyAlignment="1">
      <alignment horizontal="distributed" vertical="center"/>
    </xf>
    <xf numFmtId="177" fontId="3" fillId="4" borderId="90" xfId="0" applyNumberFormat="1" applyFont="1" applyFill="1" applyBorder="1" applyAlignment="1">
      <alignment horizontal="center" vertical="distributed"/>
    </xf>
    <xf numFmtId="177" fontId="3" fillId="4" borderId="31" xfId="0" applyNumberFormat="1" applyFont="1" applyFill="1" applyBorder="1" applyAlignment="1">
      <alignment horizontal="center" vertical="distributed"/>
    </xf>
    <xf numFmtId="0" fontId="0" fillId="3" borderId="1" xfId="0" applyFill="1" applyBorder="1" applyAlignment="1">
      <alignment horizontal="center" vertical="center"/>
    </xf>
    <xf numFmtId="0" fontId="0" fillId="3" borderId="48" xfId="0" applyFill="1" applyBorder="1" applyAlignment="1">
      <alignment horizontal="center" vertical="center"/>
    </xf>
    <xf numFmtId="0" fontId="0" fillId="3" borderId="52" xfId="0" applyFill="1" applyBorder="1" applyAlignment="1">
      <alignment horizontal="center" vertical="center"/>
    </xf>
    <xf numFmtId="0" fontId="0" fillId="3" borderId="2" xfId="0" applyFill="1" applyBorder="1" applyAlignment="1">
      <alignment horizontal="center" vertical="center"/>
    </xf>
    <xf numFmtId="0" fontId="0" fillId="3" borderId="0" xfId="0" applyFill="1" applyAlignment="1">
      <alignment horizontal="center" vertical="center"/>
    </xf>
    <xf numFmtId="0" fontId="0" fillId="3" borderId="36" xfId="0" applyFill="1" applyBorder="1" applyAlignment="1">
      <alignment horizontal="center" vertical="center"/>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0" fillId="3" borderId="60" xfId="0" applyFill="1" applyBorder="1" applyAlignment="1">
      <alignment horizontal="center" vertical="center"/>
    </xf>
    <xf numFmtId="0" fontId="0" fillId="4" borderId="48" xfId="0" applyFill="1" applyBorder="1" applyAlignment="1">
      <alignment horizontal="left" vertical="center" wrapText="1"/>
    </xf>
    <xf numFmtId="0" fontId="0" fillId="4" borderId="49" xfId="0" applyFill="1" applyBorder="1" applyAlignment="1">
      <alignment horizontal="left" vertical="center" wrapText="1"/>
    </xf>
    <xf numFmtId="0" fontId="0" fillId="4" borderId="0" xfId="0" applyFill="1" applyAlignment="1">
      <alignment horizontal="left" vertical="center" wrapText="1"/>
    </xf>
    <xf numFmtId="0" fontId="0" fillId="4" borderId="3" xfId="0" applyFill="1" applyBorder="1" applyAlignment="1">
      <alignment horizontal="left" vertical="center" wrapText="1"/>
    </xf>
    <xf numFmtId="0" fontId="0" fillId="4" borderId="5" xfId="0" applyFill="1" applyBorder="1" applyAlignment="1">
      <alignment horizontal="left" vertical="center" wrapText="1"/>
    </xf>
    <xf numFmtId="0" fontId="0" fillId="4" borderId="6" xfId="0" applyFill="1" applyBorder="1" applyAlignment="1">
      <alignment horizontal="left" vertical="center" wrapText="1"/>
    </xf>
    <xf numFmtId="0" fontId="7" fillId="0" borderId="117" xfId="0" applyFont="1" applyBorder="1" applyAlignment="1">
      <alignment horizontal="center" vertical="center"/>
    </xf>
    <xf numFmtId="0" fontId="7" fillId="0" borderId="118" xfId="0" applyFont="1" applyBorder="1" applyAlignment="1">
      <alignment horizontal="center" vertical="center"/>
    </xf>
    <xf numFmtId="0" fontId="6" fillId="4" borderId="116" xfId="0" applyFont="1" applyFill="1" applyBorder="1" applyAlignment="1">
      <alignment horizontal="center" vertical="distributed"/>
    </xf>
    <xf numFmtId="0" fontId="7" fillId="4" borderId="116" xfId="0" applyFont="1" applyFill="1" applyBorder="1" applyAlignment="1">
      <alignment horizontal="center" vertical="distributed"/>
    </xf>
    <xf numFmtId="0" fontId="7" fillId="4" borderId="119" xfId="0" applyFont="1" applyFill="1" applyBorder="1" applyAlignment="1">
      <alignment horizontal="center" vertical="distributed"/>
    </xf>
    <xf numFmtId="0" fontId="7" fillId="0" borderId="115" xfId="0" applyFont="1" applyBorder="1" applyAlignment="1">
      <alignment horizontal="center" vertical="center"/>
    </xf>
    <xf numFmtId="0" fontId="7" fillId="0" borderId="116" xfId="0" applyFont="1" applyBorder="1" applyAlignment="1">
      <alignment horizontal="center" vertical="center"/>
    </xf>
    <xf numFmtId="0" fontId="21" fillId="0" borderId="33" xfId="0" applyFont="1" applyBorder="1" applyAlignment="1">
      <alignment horizontal="center" vertical="center"/>
    </xf>
    <xf numFmtId="0" fontId="21" fillId="0" borderId="20" xfId="0" applyFont="1" applyBorder="1" applyAlignment="1">
      <alignment horizontal="center" vertical="center"/>
    </xf>
    <xf numFmtId="0" fontId="30" fillId="0" borderId="0" xfId="5" applyFont="1">
      <alignment vertical="center"/>
    </xf>
    <xf numFmtId="0" fontId="30" fillId="0" borderId="0" xfId="5" applyFont="1" applyAlignment="1">
      <alignment horizontal="right" vertical="center"/>
    </xf>
    <xf numFmtId="0" fontId="30" fillId="0" borderId="0" xfId="5" applyFont="1" applyAlignment="1">
      <alignment horizontal="center" vertical="center"/>
    </xf>
  </cellXfs>
  <cellStyles count="10">
    <cellStyle name="パーセント" xfId="1" builtinId="5"/>
    <cellStyle name="パーセント 2" xfId="6" xr:uid="{00000000-0005-0000-0000-000001000000}"/>
    <cellStyle name="ハイパーリンク" xfId="3" builtinId="8"/>
    <cellStyle name="ハイパーリンク 2" xfId="8" xr:uid="{00000000-0005-0000-0000-000003000000}"/>
    <cellStyle name="桁区切り" xfId="2" builtinId="6"/>
    <cellStyle name="標準" xfId="0" builtinId="0"/>
    <cellStyle name="標準 2" xfId="4" xr:uid="{00000000-0005-0000-0000-000006000000}"/>
    <cellStyle name="標準 3" xfId="5" xr:uid="{00000000-0005-0000-0000-000007000000}"/>
    <cellStyle name="標準_Sheet1" xfId="9" xr:uid="{00000000-0005-0000-0000-000008000000}"/>
    <cellStyle name="標準_TBL_映画情報" xfId="7" xr:uid="{00000000-0005-0000-0000-000009000000}"/>
  </cellStyles>
  <dxfs count="3">
    <dxf>
      <fill>
        <patternFill patternType="solid">
          <bgColor theme="0"/>
        </patternFill>
      </fill>
    </dxf>
    <dxf>
      <fill>
        <patternFill patternType="none">
          <bgColor auto="1"/>
        </patternFill>
      </fill>
    </dxf>
    <dxf>
      <fill>
        <patternFill>
          <bgColor theme="0" tint="-4.9989318521683403E-2"/>
        </patternFill>
      </fill>
    </dxf>
  </dxfs>
  <tableStyles count="0" defaultTableStyle="TableStyleMedium2" defaultPivotStyle="PivotStyleLight16"/>
  <colors>
    <mruColors>
      <color rgb="FF008000"/>
      <color rgb="FF0000FF"/>
      <color rgb="FF1F497D"/>
      <color rgb="FFFFFFCC"/>
      <color rgb="FF336600"/>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fmlaLink="$U$4" lockText="1" noThreeD="1"/>
</file>

<file path=xl/ctrlProps/ctrlProp2.xml><?xml version="1.0" encoding="utf-8"?>
<formControlPr xmlns="http://schemas.microsoft.com/office/spreadsheetml/2009/9/main" objectType="Radio" checked="Checked" firstButton="1" fmlaLink="$U$1"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32</xdr:col>
      <xdr:colOff>31144</xdr:colOff>
      <xdr:row>4</xdr:row>
      <xdr:rowOff>160020</xdr:rowOff>
    </xdr:from>
    <xdr:to>
      <xdr:col>55</xdr:col>
      <xdr:colOff>247284</xdr:colOff>
      <xdr:row>28</xdr:row>
      <xdr:rowOff>117885</xdr:rowOff>
    </xdr:to>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a:srcRect t="4273"/>
        <a:stretch/>
      </xdr:blipFill>
      <xdr:spPr>
        <a:xfrm>
          <a:off x="9246862" y="841338"/>
          <a:ext cx="7271363" cy="5829747"/>
        </a:xfrm>
        <a:prstGeom prst="rect">
          <a:avLst/>
        </a:prstGeom>
      </xdr:spPr>
    </xdr:pic>
    <xdr:clientData/>
  </xdr:twoCellAnchor>
  <xdr:oneCellAnchor>
    <xdr:from>
      <xdr:col>42</xdr:col>
      <xdr:colOff>26894</xdr:colOff>
      <xdr:row>15</xdr:row>
      <xdr:rowOff>8967</xdr:rowOff>
    </xdr:from>
    <xdr:ext cx="4455459" cy="296235"/>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11842376" y="3290049"/>
          <a:ext cx="4455459" cy="2962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50" b="1">
              <a:solidFill>
                <a:schemeClr val="tx2"/>
              </a:solidFill>
              <a:latin typeface="游ゴシック" panose="020B0400000000000000" pitchFamily="50" charset="-128"/>
              <a:ea typeface="游ゴシック" panose="020B0400000000000000" pitchFamily="50" charset="-128"/>
            </a:rPr>
            <a:t>※</a:t>
          </a:r>
          <a:r>
            <a:rPr kumimoji="1" lang="ja-JP" altLang="en-US" sz="950" b="1">
              <a:solidFill>
                <a:schemeClr val="tx2"/>
              </a:solidFill>
              <a:latin typeface="游ゴシック" panose="020B0400000000000000" pitchFamily="50" charset="-128"/>
              <a:ea typeface="游ゴシック" panose="020B0400000000000000" pitchFamily="50" charset="-128"/>
            </a:rPr>
            <a:t> 映画題名は、必ず原題又は英題を入力の上、別途、邦題を入力してください。</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430892</xdr:colOff>
      <xdr:row>9</xdr:row>
      <xdr:rowOff>262920</xdr:rowOff>
    </xdr:from>
    <xdr:to>
      <xdr:col>32</xdr:col>
      <xdr:colOff>303915</xdr:colOff>
      <xdr:row>18</xdr:row>
      <xdr:rowOff>190499</xdr:rowOff>
    </xdr:to>
    <xdr:pic>
      <xdr:nvPicPr>
        <xdr:cNvPr id="2" name="図 1" descr="グラフィカル ユーザー インターフェイス, アプリケーション, テーブル, Excel&#10;&#10;自動的に生成された説明">
          <a:extLst>
            <a:ext uri="{FF2B5EF4-FFF2-40B4-BE49-F238E27FC236}">
              <a16:creationId xmlns:a16="http://schemas.microsoft.com/office/drawing/2014/main" id="{00000000-0008-0000-0400-000002000000}"/>
            </a:ext>
          </a:extLst>
        </xdr:cNvPr>
        <xdr:cNvPicPr>
          <a:picLocks noChangeAspect="1"/>
        </xdr:cNvPicPr>
      </xdr:nvPicPr>
      <xdr:blipFill rotWithShape="1">
        <a:blip xmlns:r="http://schemas.openxmlformats.org/officeDocument/2006/relationships" r:embed="rId1"/>
        <a:srcRect l="1458" t="20559" r="28116" b="56939"/>
        <a:stretch/>
      </xdr:blipFill>
      <xdr:spPr>
        <a:xfrm>
          <a:off x="11260817" y="2472720"/>
          <a:ext cx="12036448" cy="232787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48</xdr:col>
      <xdr:colOff>0</xdr:colOff>
      <xdr:row>2</xdr:row>
      <xdr:rowOff>0</xdr:rowOff>
    </xdr:from>
    <xdr:to>
      <xdr:col>99</xdr:col>
      <xdr:colOff>85725</xdr:colOff>
      <xdr:row>4</xdr:row>
      <xdr:rowOff>97064</xdr:rowOff>
    </xdr:to>
    <xdr:pic>
      <xdr:nvPicPr>
        <xdr:cNvPr id="4" name="図 3">
          <a:extLst>
            <a:ext uri="{FF2B5EF4-FFF2-40B4-BE49-F238E27FC236}">
              <a16:creationId xmlns:a16="http://schemas.microsoft.com/office/drawing/2014/main" id="{00000000-0008-0000-0500-000004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29200" y="514350"/>
          <a:ext cx="5429250" cy="344714"/>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xdr:row>
      <xdr:rowOff>0</xdr:rowOff>
    </xdr:from>
    <xdr:to>
      <xdr:col>99</xdr:col>
      <xdr:colOff>95250</xdr:colOff>
      <xdr:row>1</xdr:row>
      <xdr:rowOff>297777</xdr:rowOff>
    </xdr:to>
    <xdr:pic>
      <xdr:nvPicPr>
        <xdr:cNvPr id="5" name="図 4" descr="五線ロゴ（黒、Rマーク入り）明朝-2012年01月13日版">
          <a:extLst>
            <a:ext uri="{FF2B5EF4-FFF2-40B4-BE49-F238E27FC236}">
              <a16:creationId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1714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64</xdr:row>
      <xdr:rowOff>0</xdr:rowOff>
    </xdr:from>
    <xdr:to>
      <xdr:col>99</xdr:col>
      <xdr:colOff>95250</xdr:colOff>
      <xdr:row>64</xdr:row>
      <xdr:rowOff>297777</xdr:rowOff>
    </xdr:to>
    <xdr:pic>
      <xdr:nvPicPr>
        <xdr:cNvPr id="6" name="図 5" descr="五線ロゴ（黒、Rマーク入り）明朝-2012年01月13日版">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7962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65</xdr:row>
      <xdr:rowOff>217714</xdr:rowOff>
    </xdr:from>
    <xdr:to>
      <xdr:col>99</xdr:col>
      <xdr:colOff>88445</xdr:colOff>
      <xdr:row>66</xdr:row>
      <xdr:rowOff>344714</xdr:rowOff>
    </xdr:to>
    <xdr:pic>
      <xdr:nvPicPr>
        <xdr:cNvPr id="7" name="図 6">
          <a:extLst>
            <a:ext uri="{FF2B5EF4-FFF2-40B4-BE49-F238E27FC236}">
              <a16:creationId xmlns:a16="http://schemas.microsoft.com/office/drawing/2014/main" id="{00000000-0008-0000-0500-000007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852351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92</xdr:row>
      <xdr:rowOff>0</xdr:rowOff>
    </xdr:from>
    <xdr:to>
      <xdr:col>99</xdr:col>
      <xdr:colOff>95250</xdr:colOff>
      <xdr:row>92</xdr:row>
      <xdr:rowOff>297777</xdr:rowOff>
    </xdr:to>
    <xdr:pic>
      <xdr:nvPicPr>
        <xdr:cNvPr id="9" name="図 8" descr="五線ロゴ（黒、Rマーク入り）明朝-2012年01月13日版">
          <a:extLst>
            <a:ext uri="{FF2B5EF4-FFF2-40B4-BE49-F238E27FC236}">
              <a16:creationId xmlns:a16="http://schemas.microsoft.com/office/drawing/2014/main" id="{00000000-0008-0000-0500-000009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151352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93</xdr:row>
      <xdr:rowOff>217714</xdr:rowOff>
    </xdr:from>
    <xdr:to>
      <xdr:col>99</xdr:col>
      <xdr:colOff>88445</xdr:colOff>
      <xdr:row>94</xdr:row>
      <xdr:rowOff>344714</xdr:rowOff>
    </xdr:to>
    <xdr:pic>
      <xdr:nvPicPr>
        <xdr:cNvPr id="10" name="図 9">
          <a:extLst>
            <a:ext uri="{FF2B5EF4-FFF2-40B4-BE49-F238E27FC236}">
              <a16:creationId xmlns:a16="http://schemas.microsoft.com/office/drawing/2014/main" id="{00000000-0008-0000-0500-00000A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1569583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120</xdr:row>
      <xdr:rowOff>0</xdr:rowOff>
    </xdr:from>
    <xdr:to>
      <xdr:col>99</xdr:col>
      <xdr:colOff>95250</xdr:colOff>
      <xdr:row>120</xdr:row>
      <xdr:rowOff>297777</xdr:rowOff>
    </xdr:to>
    <xdr:pic>
      <xdr:nvPicPr>
        <xdr:cNvPr id="12" name="図 11" descr="五線ロゴ（黒、Rマーク入り）明朝-2012年01月13日版">
          <a:extLst>
            <a:ext uri="{FF2B5EF4-FFF2-40B4-BE49-F238E27FC236}">
              <a16:creationId xmlns:a16="http://schemas.microsoft.com/office/drawing/2014/main" id="{00000000-0008-0000-0500-00000C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223075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121</xdr:row>
      <xdr:rowOff>217714</xdr:rowOff>
    </xdr:from>
    <xdr:to>
      <xdr:col>99</xdr:col>
      <xdr:colOff>88445</xdr:colOff>
      <xdr:row>122</xdr:row>
      <xdr:rowOff>344714</xdr:rowOff>
    </xdr:to>
    <xdr:pic>
      <xdr:nvPicPr>
        <xdr:cNvPr id="13" name="図 12">
          <a:extLst>
            <a:ext uri="{FF2B5EF4-FFF2-40B4-BE49-F238E27FC236}">
              <a16:creationId xmlns:a16="http://schemas.microsoft.com/office/drawing/2014/main" id="{00000000-0008-0000-0500-00000D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2286816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148</xdr:row>
      <xdr:rowOff>0</xdr:rowOff>
    </xdr:from>
    <xdr:to>
      <xdr:col>99</xdr:col>
      <xdr:colOff>95250</xdr:colOff>
      <xdr:row>148</xdr:row>
      <xdr:rowOff>297777</xdr:rowOff>
    </xdr:to>
    <xdr:pic>
      <xdr:nvPicPr>
        <xdr:cNvPr id="15" name="図 14" descr="五線ロゴ（黒、Rマーク入り）明朝-2012年01月13日版">
          <a:extLst>
            <a:ext uri="{FF2B5EF4-FFF2-40B4-BE49-F238E27FC236}">
              <a16:creationId xmlns:a16="http://schemas.microsoft.com/office/drawing/2014/main" id="{00000000-0008-0000-0500-00000F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2947987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176</xdr:row>
      <xdr:rowOff>0</xdr:rowOff>
    </xdr:from>
    <xdr:to>
      <xdr:col>99</xdr:col>
      <xdr:colOff>95250</xdr:colOff>
      <xdr:row>176</xdr:row>
      <xdr:rowOff>297777</xdr:rowOff>
    </xdr:to>
    <xdr:pic>
      <xdr:nvPicPr>
        <xdr:cNvPr id="17" name="図 16" descr="五線ロゴ（黒、Rマーク入り）明朝-2012年01月13日版">
          <a:extLst>
            <a:ext uri="{FF2B5EF4-FFF2-40B4-BE49-F238E27FC236}">
              <a16:creationId xmlns:a16="http://schemas.microsoft.com/office/drawing/2014/main" id="{00000000-0008-0000-0500-000011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366522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177</xdr:row>
      <xdr:rowOff>217714</xdr:rowOff>
    </xdr:from>
    <xdr:to>
      <xdr:col>99</xdr:col>
      <xdr:colOff>88445</xdr:colOff>
      <xdr:row>178</xdr:row>
      <xdr:rowOff>344714</xdr:rowOff>
    </xdr:to>
    <xdr:pic>
      <xdr:nvPicPr>
        <xdr:cNvPr id="18" name="図 17">
          <a:extLst>
            <a:ext uri="{FF2B5EF4-FFF2-40B4-BE49-F238E27FC236}">
              <a16:creationId xmlns:a16="http://schemas.microsoft.com/office/drawing/2014/main" id="{00000000-0008-0000-0500-00001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3721281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204</xdr:row>
      <xdr:rowOff>0</xdr:rowOff>
    </xdr:from>
    <xdr:to>
      <xdr:col>99</xdr:col>
      <xdr:colOff>95250</xdr:colOff>
      <xdr:row>204</xdr:row>
      <xdr:rowOff>297777</xdr:rowOff>
    </xdr:to>
    <xdr:pic>
      <xdr:nvPicPr>
        <xdr:cNvPr id="20" name="図 19" descr="五線ロゴ（黒、Rマーク入り）明朝-2012年01月13日版">
          <a:extLst>
            <a:ext uri="{FF2B5EF4-FFF2-40B4-BE49-F238E27FC236}">
              <a16:creationId xmlns:a16="http://schemas.microsoft.com/office/drawing/2014/main" id="{00000000-0008-0000-0500-00001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438245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205</xdr:row>
      <xdr:rowOff>217714</xdr:rowOff>
    </xdr:from>
    <xdr:to>
      <xdr:col>99</xdr:col>
      <xdr:colOff>88445</xdr:colOff>
      <xdr:row>206</xdr:row>
      <xdr:rowOff>344714</xdr:rowOff>
    </xdr:to>
    <xdr:pic>
      <xdr:nvPicPr>
        <xdr:cNvPr id="21" name="図 20">
          <a:extLst>
            <a:ext uri="{FF2B5EF4-FFF2-40B4-BE49-F238E27FC236}">
              <a16:creationId xmlns:a16="http://schemas.microsoft.com/office/drawing/2014/main" id="{00000000-0008-0000-0500-000015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4438513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232</xdr:row>
      <xdr:rowOff>0</xdr:rowOff>
    </xdr:from>
    <xdr:to>
      <xdr:col>99</xdr:col>
      <xdr:colOff>95250</xdr:colOff>
      <xdr:row>232</xdr:row>
      <xdr:rowOff>297777</xdr:rowOff>
    </xdr:to>
    <xdr:pic>
      <xdr:nvPicPr>
        <xdr:cNvPr id="23" name="図 22" descr="五線ロゴ（黒、Rマーク入り）明朝-2012年01月13日版">
          <a:extLst>
            <a:ext uri="{FF2B5EF4-FFF2-40B4-BE49-F238E27FC236}">
              <a16:creationId xmlns:a16="http://schemas.microsoft.com/office/drawing/2014/main" id="{00000000-0008-0000-0500-00001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509968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233</xdr:row>
      <xdr:rowOff>217714</xdr:rowOff>
    </xdr:from>
    <xdr:to>
      <xdr:col>99</xdr:col>
      <xdr:colOff>88445</xdr:colOff>
      <xdr:row>234</xdr:row>
      <xdr:rowOff>344714</xdr:rowOff>
    </xdr:to>
    <xdr:pic>
      <xdr:nvPicPr>
        <xdr:cNvPr id="24" name="図 23">
          <a:extLst>
            <a:ext uri="{FF2B5EF4-FFF2-40B4-BE49-F238E27FC236}">
              <a16:creationId xmlns:a16="http://schemas.microsoft.com/office/drawing/2014/main" id="{00000000-0008-0000-0500-000018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5155746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260</xdr:row>
      <xdr:rowOff>0</xdr:rowOff>
    </xdr:from>
    <xdr:to>
      <xdr:col>99</xdr:col>
      <xdr:colOff>95250</xdr:colOff>
      <xdr:row>260</xdr:row>
      <xdr:rowOff>297777</xdr:rowOff>
    </xdr:to>
    <xdr:pic>
      <xdr:nvPicPr>
        <xdr:cNvPr id="26" name="図 25" descr="五線ロゴ（黒、Rマーク入り）明朝-2012年01月13日版">
          <a:extLst>
            <a:ext uri="{FF2B5EF4-FFF2-40B4-BE49-F238E27FC236}">
              <a16:creationId xmlns:a16="http://schemas.microsoft.com/office/drawing/2014/main" id="{00000000-0008-0000-0500-00001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5816917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261</xdr:row>
      <xdr:rowOff>217714</xdr:rowOff>
    </xdr:from>
    <xdr:to>
      <xdr:col>99</xdr:col>
      <xdr:colOff>88445</xdr:colOff>
      <xdr:row>262</xdr:row>
      <xdr:rowOff>344714</xdr:rowOff>
    </xdr:to>
    <xdr:pic>
      <xdr:nvPicPr>
        <xdr:cNvPr id="27" name="図 26">
          <a:extLst>
            <a:ext uri="{FF2B5EF4-FFF2-40B4-BE49-F238E27FC236}">
              <a16:creationId xmlns:a16="http://schemas.microsoft.com/office/drawing/2014/main" id="{00000000-0008-0000-0500-00001B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5872978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288</xdr:row>
      <xdr:rowOff>0</xdr:rowOff>
    </xdr:from>
    <xdr:to>
      <xdr:col>99</xdr:col>
      <xdr:colOff>95250</xdr:colOff>
      <xdr:row>288</xdr:row>
      <xdr:rowOff>297777</xdr:rowOff>
    </xdr:to>
    <xdr:pic>
      <xdr:nvPicPr>
        <xdr:cNvPr id="29" name="図 28" descr="五線ロゴ（黒、Rマーク入り）明朝-2012年01月13日版">
          <a:extLst>
            <a:ext uri="{FF2B5EF4-FFF2-40B4-BE49-F238E27FC236}">
              <a16:creationId xmlns:a16="http://schemas.microsoft.com/office/drawing/2014/main" id="{00000000-0008-0000-0500-00001D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653415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289</xdr:row>
      <xdr:rowOff>217714</xdr:rowOff>
    </xdr:from>
    <xdr:to>
      <xdr:col>99</xdr:col>
      <xdr:colOff>88445</xdr:colOff>
      <xdr:row>290</xdr:row>
      <xdr:rowOff>344714</xdr:rowOff>
    </xdr:to>
    <xdr:pic>
      <xdr:nvPicPr>
        <xdr:cNvPr id="30" name="図 29">
          <a:extLst>
            <a:ext uri="{FF2B5EF4-FFF2-40B4-BE49-F238E27FC236}">
              <a16:creationId xmlns:a16="http://schemas.microsoft.com/office/drawing/2014/main" id="{00000000-0008-0000-0500-00001E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65902114"/>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84</xdr:col>
      <xdr:colOff>95250</xdr:colOff>
      <xdr:row>316</xdr:row>
      <xdr:rowOff>0</xdr:rowOff>
    </xdr:from>
    <xdr:to>
      <xdr:col>99</xdr:col>
      <xdr:colOff>95250</xdr:colOff>
      <xdr:row>316</xdr:row>
      <xdr:rowOff>297777</xdr:rowOff>
    </xdr:to>
    <xdr:pic>
      <xdr:nvPicPr>
        <xdr:cNvPr id="32" name="図 31" descr="五線ロゴ（黒、Rマーク入り）明朝-2012年01月13日版">
          <a:extLst>
            <a:ext uri="{FF2B5EF4-FFF2-40B4-BE49-F238E27FC236}">
              <a16:creationId xmlns:a16="http://schemas.microsoft.com/office/drawing/2014/main" id="{00000000-0008-0000-0500-000020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96350" y="72513825"/>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5442</xdr:colOff>
      <xdr:row>317</xdr:row>
      <xdr:rowOff>217714</xdr:rowOff>
    </xdr:from>
    <xdr:to>
      <xdr:col>99</xdr:col>
      <xdr:colOff>88445</xdr:colOff>
      <xdr:row>318</xdr:row>
      <xdr:rowOff>344714</xdr:rowOff>
    </xdr:to>
    <xdr:pic>
      <xdr:nvPicPr>
        <xdr:cNvPr id="33" name="図 32">
          <a:extLst>
            <a:ext uri="{FF2B5EF4-FFF2-40B4-BE49-F238E27FC236}">
              <a16:creationId xmlns:a16="http://schemas.microsoft.com/office/drawing/2014/main" id="{00000000-0008-0000-0500-000021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5034642" y="73074439"/>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48</xdr:col>
      <xdr:colOff>85725</xdr:colOff>
      <xdr:row>1</xdr:row>
      <xdr:rowOff>323850</xdr:rowOff>
    </xdr:from>
    <xdr:to>
      <xdr:col>56</xdr:col>
      <xdr:colOff>47625</xdr:colOff>
      <xdr:row>3</xdr:row>
      <xdr:rowOff>9525</xdr:rowOff>
    </xdr:to>
    <xdr:sp macro="" textlink="">
      <xdr:nvSpPr>
        <xdr:cNvPr id="36" name="円/楕円 55">
          <a:extLst>
            <a:ext uri="{FF2B5EF4-FFF2-40B4-BE49-F238E27FC236}">
              <a16:creationId xmlns:a16="http://schemas.microsoft.com/office/drawing/2014/main" id="{00000000-0008-0000-0500-000024000000}"/>
            </a:ext>
          </a:extLst>
        </xdr:cNvPr>
        <xdr:cNvSpPr/>
      </xdr:nvSpPr>
      <xdr:spPr>
        <a:xfrm>
          <a:off x="5114925" y="495300"/>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103413</xdr:colOff>
      <xdr:row>65</xdr:row>
      <xdr:rowOff>212271</xdr:rowOff>
    </xdr:from>
    <xdr:to>
      <xdr:col>56</xdr:col>
      <xdr:colOff>65313</xdr:colOff>
      <xdr:row>66</xdr:row>
      <xdr:rowOff>193221</xdr:rowOff>
    </xdr:to>
    <xdr:sp macro="" textlink="">
      <xdr:nvSpPr>
        <xdr:cNvPr id="37" name="円/楕円 56">
          <a:extLst>
            <a:ext uri="{FF2B5EF4-FFF2-40B4-BE49-F238E27FC236}">
              <a16:creationId xmlns:a16="http://schemas.microsoft.com/office/drawing/2014/main" id="{00000000-0008-0000-0500-000025000000}"/>
            </a:ext>
          </a:extLst>
        </xdr:cNvPr>
        <xdr:cNvSpPr/>
      </xdr:nvSpPr>
      <xdr:spPr>
        <a:xfrm>
          <a:off x="5132613" y="85180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93888</xdr:colOff>
      <xdr:row>93</xdr:row>
      <xdr:rowOff>212271</xdr:rowOff>
    </xdr:from>
    <xdr:to>
      <xdr:col>56</xdr:col>
      <xdr:colOff>55788</xdr:colOff>
      <xdr:row>94</xdr:row>
      <xdr:rowOff>193221</xdr:rowOff>
    </xdr:to>
    <xdr:sp macro="" textlink="">
      <xdr:nvSpPr>
        <xdr:cNvPr id="38" name="円/楕円 58">
          <a:extLst>
            <a:ext uri="{FF2B5EF4-FFF2-40B4-BE49-F238E27FC236}">
              <a16:creationId xmlns:a16="http://schemas.microsoft.com/office/drawing/2014/main" id="{00000000-0008-0000-0500-000026000000}"/>
            </a:ext>
          </a:extLst>
        </xdr:cNvPr>
        <xdr:cNvSpPr/>
      </xdr:nvSpPr>
      <xdr:spPr>
        <a:xfrm>
          <a:off x="5123088" y="15690396"/>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49</xdr:col>
      <xdr:colOff>8163</xdr:colOff>
      <xdr:row>122</xdr:row>
      <xdr:rowOff>2721</xdr:rowOff>
    </xdr:from>
    <xdr:to>
      <xdr:col>56</xdr:col>
      <xdr:colOff>74838</xdr:colOff>
      <xdr:row>122</xdr:row>
      <xdr:rowOff>202746</xdr:rowOff>
    </xdr:to>
    <xdr:sp macro="" textlink="">
      <xdr:nvSpPr>
        <xdr:cNvPr id="39" name="円/楕円 60">
          <a:extLst>
            <a:ext uri="{FF2B5EF4-FFF2-40B4-BE49-F238E27FC236}">
              <a16:creationId xmlns:a16="http://schemas.microsoft.com/office/drawing/2014/main" id="{00000000-0008-0000-0500-000027000000}"/>
            </a:ext>
          </a:extLst>
        </xdr:cNvPr>
        <xdr:cNvSpPr/>
      </xdr:nvSpPr>
      <xdr:spPr>
        <a:xfrm>
          <a:off x="5142138" y="22872246"/>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103413</xdr:colOff>
      <xdr:row>177</xdr:row>
      <xdr:rowOff>212271</xdr:rowOff>
    </xdr:from>
    <xdr:to>
      <xdr:col>56</xdr:col>
      <xdr:colOff>65313</xdr:colOff>
      <xdr:row>178</xdr:row>
      <xdr:rowOff>193221</xdr:rowOff>
    </xdr:to>
    <xdr:sp macro="" textlink="">
      <xdr:nvSpPr>
        <xdr:cNvPr id="40" name="円/楕円 65">
          <a:extLst>
            <a:ext uri="{FF2B5EF4-FFF2-40B4-BE49-F238E27FC236}">
              <a16:creationId xmlns:a16="http://schemas.microsoft.com/office/drawing/2014/main" id="{00000000-0008-0000-0500-000028000000}"/>
            </a:ext>
          </a:extLst>
        </xdr:cNvPr>
        <xdr:cNvSpPr/>
      </xdr:nvSpPr>
      <xdr:spPr>
        <a:xfrm>
          <a:off x="5132613" y="372073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93888</xdr:colOff>
      <xdr:row>233</xdr:row>
      <xdr:rowOff>193221</xdr:rowOff>
    </xdr:from>
    <xdr:to>
      <xdr:col>56</xdr:col>
      <xdr:colOff>55788</xdr:colOff>
      <xdr:row>234</xdr:row>
      <xdr:rowOff>174171</xdr:rowOff>
    </xdr:to>
    <xdr:sp macro="" textlink="">
      <xdr:nvSpPr>
        <xdr:cNvPr id="42" name="円/楕円 69">
          <a:extLst>
            <a:ext uri="{FF2B5EF4-FFF2-40B4-BE49-F238E27FC236}">
              <a16:creationId xmlns:a16="http://schemas.microsoft.com/office/drawing/2014/main" id="{00000000-0008-0000-0500-00002A000000}"/>
            </a:ext>
          </a:extLst>
        </xdr:cNvPr>
        <xdr:cNvSpPr/>
      </xdr:nvSpPr>
      <xdr:spPr>
        <a:xfrm>
          <a:off x="5123088" y="515329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84363</xdr:colOff>
      <xdr:row>317</xdr:row>
      <xdr:rowOff>202746</xdr:rowOff>
    </xdr:from>
    <xdr:to>
      <xdr:col>56</xdr:col>
      <xdr:colOff>46263</xdr:colOff>
      <xdr:row>318</xdr:row>
      <xdr:rowOff>183696</xdr:rowOff>
    </xdr:to>
    <xdr:sp macro="" textlink="">
      <xdr:nvSpPr>
        <xdr:cNvPr id="44" name="円/楕円 75">
          <a:extLst>
            <a:ext uri="{FF2B5EF4-FFF2-40B4-BE49-F238E27FC236}">
              <a16:creationId xmlns:a16="http://schemas.microsoft.com/office/drawing/2014/main" id="{00000000-0008-0000-0500-00002C000000}"/>
            </a:ext>
          </a:extLst>
        </xdr:cNvPr>
        <xdr:cNvSpPr/>
      </xdr:nvSpPr>
      <xdr:spPr>
        <a:xfrm>
          <a:off x="5113563" y="730594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103413</xdr:colOff>
      <xdr:row>261</xdr:row>
      <xdr:rowOff>212271</xdr:rowOff>
    </xdr:from>
    <xdr:to>
      <xdr:col>56</xdr:col>
      <xdr:colOff>65313</xdr:colOff>
      <xdr:row>262</xdr:row>
      <xdr:rowOff>193221</xdr:rowOff>
    </xdr:to>
    <xdr:sp macro="" textlink="">
      <xdr:nvSpPr>
        <xdr:cNvPr id="45" name="円/楕円 90">
          <a:extLst>
            <a:ext uri="{FF2B5EF4-FFF2-40B4-BE49-F238E27FC236}">
              <a16:creationId xmlns:a16="http://schemas.microsoft.com/office/drawing/2014/main" id="{00000000-0008-0000-0500-00002D000000}"/>
            </a:ext>
          </a:extLst>
        </xdr:cNvPr>
        <xdr:cNvSpPr/>
      </xdr:nvSpPr>
      <xdr:spPr>
        <a:xfrm>
          <a:off x="5132613" y="58724346"/>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47</xdr:col>
      <xdr:colOff>47625</xdr:colOff>
      <xdr:row>150</xdr:row>
      <xdr:rowOff>28575</xdr:rowOff>
    </xdr:from>
    <xdr:to>
      <xdr:col>99</xdr:col>
      <xdr:colOff>25853</xdr:colOff>
      <xdr:row>150</xdr:row>
      <xdr:rowOff>374650</xdr:rowOff>
    </xdr:to>
    <xdr:pic>
      <xdr:nvPicPr>
        <xdr:cNvPr id="99" name="図 98">
          <a:extLst>
            <a:ext uri="{FF2B5EF4-FFF2-40B4-BE49-F238E27FC236}">
              <a16:creationId xmlns:a16="http://schemas.microsoft.com/office/drawing/2014/main" id="{00000000-0008-0000-0500-000063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15" r="520" b="2188"/>
        <a:stretch/>
      </xdr:blipFill>
      <xdr:spPr bwMode="auto">
        <a:xfrm>
          <a:off x="4972050" y="30070425"/>
          <a:ext cx="5426528" cy="3460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38100</xdr:colOff>
      <xdr:row>44</xdr:row>
      <xdr:rowOff>9525</xdr:rowOff>
    </xdr:from>
    <xdr:to>
      <xdr:col>10</xdr:col>
      <xdr:colOff>62939</xdr:colOff>
      <xdr:row>46</xdr:row>
      <xdr:rowOff>76094</xdr:rowOff>
    </xdr:to>
    <xdr:sp macro="" textlink="収録楽曲情報!S3">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42875" y="62388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66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66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40</xdr:col>
      <xdr:colOff>0</xdr:colOff>
      <xdr:row>64</xdr:row>
      <xdr:rowOff>28575</xdr:rowOff>
    </xdr:from>
    <xdr:to>
      <xdr:col>49</xdr:col>
      <xdr:colOff>24839</xdr:colOff>
      <xdr:row>64</xdr:row>
      <xdr:rowOff>238019</xdr:rowOff>
    </xdr:to>
    <xdr:sp macro="" textlink="収録楽曲情報!S3">
      <xdr:nvSpPr>
        <xdr:cNvPr id="107" name="テキスト ボックス 106">
          <a:extLst>
            <a:ext uri="{FF2B5EF4-FFF2-40B4-BE49-F238E27FC236}">
              <a16:creationId xmlns:a16="http://schemas.microsoft.com/office/drawing/2014/main" id="{00000000-0008-0000-0500-00006B000000}"/>
            </a:ext>
          </a:extLst>
        </xdr:cNvPr>
        <xdr:cNvSpPr txBox="1"/>
      </xdr:nvSpPr>
      <xdr:spPr>
        <a:xfrm>
          <a:off x="4191000" y="799147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92</xdr:row>
      <xdr:rowOff>28575</xdr:rowOff>
    </xdr:from>
    <xdr:to>
      <xdr:col>49</xdr:col>
      <xdr:colOff>24839</xdr:colOff>
      <xdr:row>92</xdr:row>
      <xdr:rowOff>238019</xdr:rowOff>
    </xdr:to>
    <xdr:sp macro="" textlink="収録楽曲情報!S3">
      <xdr:nvSpPr>
        <xdr:cNvPr id="108" name="テキスト ボックス 107">
          <a:extLst>
            <a:ext uri="{FF2B5EF4-FFF2-40B4-BE49-F238E27FC236}">
              <a16:creationId xmlns:a16="http://schemas.microsoft.com/office/drawing/2014/main" id="{00000000-0008-0000-0500-00006C000000}"/>
            </a:ext>
          </a:extLst>
        </xdr:cNvPr>
        <xdr:cNvSpPr txBox="1"/>
      </xdr:nvSpPr>
      <xdr:spPr>
        <a:xfrm>
          <a:off x="4191000" y="1516380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120</xdr:row>
      <xdr:rowOff>28575</xdr:rowOff>
    </xdr:from>
    <xdr:to>
      <xdr:col>49</xdr:col>
      <xdr:colOff>24839</xdr:colOff>
      <xdr:row>120</xdr:row>
      <xdr:rowOff>238019</xdr:rowOff>
    </xdr:to>
    <xdr:sp macro="" textlink="収録楽曲情報!S3">
      <xdr:nvSpPr>
        <xdr:cNvPr id="109" name="テキスト ボックス 108">
          <a:extLst>
            <a:ext uri="{FF2B5EF4-FFF2-40B4-BE49-F238E27FC236}">
              <a16:creationId xmlns:a16="http://schemas.microsoft.com/office/drawing/2014/main" id="{00000000-0008-0000-0500-00006D000000}"/>
            </a:ext>
          </a:extLst>
        </xdr:cNvPr>
        <xdr:cNvSpPr txBox="1"/>
      </xdr:nvSpPr>
      <xdr:spPr>
        <a:xfrm>
          <a:off x="4191000" y="223361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148</xdr:row>
      <xdr:rowOff>28575</xdr:rowOff>
    </xdr:from>
    <xdr:to>
      <xdr:col>49</xdr:col>
      <xdr:colOff>24839</xdr:colOff>
      <xdr:row>148</xdr:row>
      <xdr:rowOff>238019</xdr:rowOff>
    </xdr:to>
    <xdr:sp macro="" textlink="収録楽曲情報!S3">
      <xdr:nvSpPr>
        <xdr:cNvPr id="110" name="テキスト ボックス 109">
          <a:extLst>
            <a:ext uri="{FF2B5EF4-FFF2-40B4-BE49-F238E27FC236}">
              <a16:creationId xmlns:a16="http://schemas.microsoft.com/office/drawing/2014/main" id="{00000000-0008-0000-0500-00006E000000}"/>
            </a:ext>
          </a:extLst>
        </xdr:cNvPr>
        <xdr:cNvSpPr txBox="1"/>
      </xdr:nvSpPr>
      <xdr:spPr>
        <a:xfrm>
          <a:off x="4191000" y="2950845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176</xdr:row>
      <xdr:rowOff>28575</xdr:rowOff>
    </xdr:from>
    <xdr:to>
      <xdr:col>49</xdr:col>
      <xdr:colOff>24839</xdr:colOff>
      <xdr:row>176</xdr:row>
      <xdr:rowOff>238019</xdr:rowOff>
    </xdr:to>
    <xdr:sp macro="" textlink="収録楽曲情報!S3">
      <xdr:nvSpPr>
        <xdr:cNvPr id="111" name="テキスト ボックス 110">
          <a:extLst>
            <a:ext uri="{FF2B5EF4-FFF2-40B4-BE49-F238E27FC236}">
              <a16:creationId xmlns:a16="http://schemas.microsoft.com/office/drawing/2014/main" id="{00000000-0008-0000-0500-00006F000000}"/>
            </a:ext>
          </a:extLst>
        </xdr:cNvPr>
        <xdr:cNvSpPr txBox="1"/>
      </xdr:nvSpPr>
      <xdr:spPr>
        <a:xfrm>
          <a:off x="4191000" y="3668077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204</xdr:row>
      <xdr:rowOff>28575</xdr:rowOff>
    </xdr:from>
    <xdr:to>
      <xdr:col>49</xdr:col>
      <xdr:colOff>24839</xdr:colOff>
      <xdr:row>204</xdr:row>
      <xdr:rowOff>238019</xdr:rowOff>
    </xdr:to>
    <xdr:sp macro="" textlink="収録楽曲情報!S3">
      <xdr:nvSpPr>
        <xdr:cNvPr id="112" name="テキスト ボックス 111">
          <a:extLst>
            <a:ext uri="{FF2B5EF4-FFF2-40B4-BE49-F238E27FC236}">
              <a16:creationId xmlns:a16="http://schemas.microsoft.com/office/drawing/2014/main" id="{00000000-0008-0000-0500-000070000000}"/>
            </a:ext>
          </a:extLst>
        </xdr:cNvPr>
        <xdr:cNvSpPr txBox="1"/>
      </xdr:nvSpPr>
      <xdr:spPr>
        <a:xfrm>
          <a:off x="4191000" y="4385310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232</xdr:row>
      <xdr:rowOff>28575</xdr:rowOff>
    </xdr:from>
    <xdr:to>
      <xdr:col>49</xdr:col>
      <xdr:colOff>24839</xdr:colOff>
      <xdr:row>232</xdr:row>
      <xdr:rowOff>238019</xdr:rowOff>
    </xdr:to>
    <xdr:sp macro="" textlink="収録楽曲情報!S3">
      <xdr:nvSpPr>
        <xdr:cNvPr id="113" name="テキスト ボックス 112">
          <a:extLst>
            <a:ext uri="{FF2B5EF4-FFF2-40B4-BE49-F238E27FC236}">
              <a16:creationId xmlns:a16="http://schemas.microsoft.com/office/drawing/2014/main" id="{00000000-0008-0000-0500-000071000000}"/>
            </a:ext>
          </a:extLst>
        </xdr:cNvPr>
        <xdr:cNvSpPr txBox="1"/>
      </xdr:nvSpPr>
      <xdr:spPr>
        <a:xfrm>
          <a:off x="4191000" y="510254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260</xdr:row>
      <xdr:rowOff>28575</xdr:rowOff>
    </xdr:from>
    <xdr:to>
      <xdr:col>49</xdr:col>
      <xdr:colOff>24839</xdr:colOff>
      <xdr:row>260</xdr:row>
      <xdr:rowOff>238019</xdr:rowOff>
    </xdr:to>
    <xdr:sp macro="" textlink="収録楽曲情報!S3">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4191000" y="5819775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288</xdr:row>
      <xdr:rowOff>28575</xdr:rowOff>
    </xdr:from>
    <xdr:to>
      <xdr:col>49</xdr:col>
      <xdr:colOff>24839</xdr:colOff>
      <xdr:row>288</xdr:row>
      <xdr:rowOff>238019</xdr:rowOff>
    </xdr:to>
    <xdr:sp macro="" textlink="収録楽曲情報!S3">
      <xdr:nvSpPr>
        <xdr:cNvPr id="115" name="テキスト ボックス 114">
          <a:extLst>
            <a:ext uri="{FF2B5EF4-FFF2-40B4-BE49-F238E27FC236}">
              <a16:creationId xmlns:a16="http://schemas.microsoft.com/office/drawing/2014/main" id="{00000000-0008-0000-0500-000073000000}"/>
            </a:ext>
          </a:extLst>
        </xdr:cNvPr>
        <xdr:cNvSpPr txBox="1"/>
      </xdr:nvSpPr>
      <xdr:spPr>
        <a:xfrm>
          <a:off x="4191000" y="6537007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316</xdr:row>
      <xdr:rowOff>28575</xdr:rowOff>
    </xdr:from>
    <xdr:to>
      <xdr:col>49</xdr:col>
      <xdr:colOff>24839</xdr:colOff>
      <xdr:row>316</xdr:row>
      <xdr:rowOff>238019</xdr:rowOff>
    </xdr:to>
    <xdr:sp macro="" textlink="収録楽曲情報!S3">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4191000" y="72542400"/>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10</xdr:col>
      <xdr:colOff>66675</xdr:colOff>
      <xdr:row>44</xdr:row>
      <xdr:rowOff>9525</xdr:rowOff>
    </xdr:from>
    <xdr:to>
      <xdr:col>19</xdr:col>
      <xdr:colOff>91514</xdr:colOff>
      <xdr:row>46</xdr:row>
      <xdr:rowOff>76094</xdr:rowOff>
    </xdr:to>
    <xdr:sp macro="" textlink="収録楽曲情報!S4">
      <xdr:nvSpPr>
        <xdr:cNvPr id="148" name="テキスト ボックス 147">
          <a:extLst>
            <a:ext uri="{FF2B5EF4-FFF2-40B4-BE49-F238E27FC236}">
              <a16:creationId xmlns:a16="http://schemas.microsoft.com/office/drawing/2014/main" id="{00000000-0008-0000-0500-000094000000}"/>
            </a:ext>
          </a:extLst>
        </xdr:cNvPr>
        <xdr:cNvSpPr txBox="1"/>
      </xdr:nvSpPr>
      <xdr:spPr>
        <a:xfrm>
          <a:off x="1114425" y="62388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66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66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39</xdr:col>
      <xdr:colOff>95250</xdr:colOff>
      <xdr:row>1</xdr:row>
      <xdr:rowOff>76200</xdr:rowOff>
    </xdr:from>
    <xdr:to>
      <xdr:col>49</xdr:col>
      <xdr:colOff>15314</xdr:colOff>
      <xdr:row>1</xdr:row>
      <xdr:rowOff>295169</xdr:rowOff>
    </xdr:to>
    <xdr:sp macro="" textlink="収録楽曲情報!S3">
      <xdr:nvSpPr>
        <xdr:cNvPr id="149" name="テキスト ボックス 148">
          <a:extLst>
            <a:ext uri="{FF2B5EF4-FFF2-40B4-BE49-F238E27FC236}">
              <a16:creationId xmlns:a16="http://schemas.microsoft.com/office/drawing/2014/main" id="{00000000-0008-0000-0500-000095000000}"/>
            </a:ext>
          </a:extLst>
        </xdr:cNvPr>
        <xdr:cNvSpPr txBox="1"/>
      </xdr:nvSpPr>
      <xdr:spPr>
        <a:xfrm>
          <a:off x="4181475" y="2476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45</xdr:col>
      <xdr:colOff>9525</xdr:colOff>
      <xdr:row>1</xdr:row>
      <xdr:rowOff>76200</xdr:rowOff>
    </xdr:from>
    <xdr:to>
      <xdr:col>54</xdr:col>
      <xdr:colOff>34364</xdr:colOff>
      <xdr:row>1</xdr:row>
      <xdr:rowOff>295169</xdr:rowOff>
    </xdr:to>
    <xdr:sp macro="" textlink="収録楽曲情報!S4">
      <xdr:nvSpPr>
        <xdr:cNvPr id="150" name="テキスト ボックス 149">
          <a:extLst>
            <a:ext uri="{FF2B5EF4-FFF2-40B4-BE49-F238E27FC236}">
              <a16:creationId xmlns:a16="http://schemas.microsoft.com/office/drawing/2014/main" id="{00000000-0008-0000-0500-000096000000}"/>
            </a:ext>
          </a:extLst>
        </xdr:cNvPr>
        <xdr:cNvSpPr txBox="1"/>
      </xdr:nvSpPr>
      <xdr:spPr>
        <a:xfrm>
          <a:off x="4724400" y="2476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64</xdr:row>
      <xdr:rowOff>76200</xdr:rowOff>
    </xdr:from>
    <xdr:to>
      <xdr:col>54</xdr:col>
      <xdr:colOff>15314</xdr:colOff>
      <xdr:row>64</xdr:row>
      <xdr:rowOff>295169</xdr:rowOff>
    </xdr:to>
    <xdr:sp macro="" textlink="収録楽曲情報!S4">
      <xdr:nvSpPr>
        <xdr:cNvPr id="151" name="テキスト ボックス 150">
          <a:extLst>
            <a:ext uri="{FF2B5EF4-FFF2-40B4-BE49-F238E27FC236}">
              <a16:creationId xmlns:a16="http://schemas.microsoft.com/office/drawing/2014/main" id="{00000000-0008-0000-0500-000097000000}"/>
            </a:ext>
          </a:extLst>
        </xdr:cNvPr>
        <xdr:cNvSpPr txBox="1"/>
      </xdr:nvSpPr>
      <xdr:spPr>
        <a:xfrm>
          <a:off x="4705350" y="80391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92</xdr:row>
      <xdr:rowOff>76200</xdr:rowOff>
    </xdr:from>
    <xdr:to>
      <xdr:col>54</xdr:col>
      <xdr:colOff>5789</xdr:colOff>
      <xdr:row>92</xdr:row>
      <xdr:rowOff>295169</xdr:rowOff>
    </xdr:to>
    <xdr:sp macro="" textlink="収録楽曲情報!S4">
      <xdr:nvSpPr>
        <xdr:cNvPr id="152" name="テキスト ボックス 151">
          <a:extLst>
            <a:ext uri="{FF2B5EF4-FFF2-40B4-BE49-F238E27FC236}">
              <a16:creationId xmlns:a16="http://schemas.microsoft.com/office/drawing/2014/main" id="{00000000-0008-0000-0500-000098000000}"/>
            </a:ext>
          </a:extLst>
        </xdr:cNvPr>
        <xdr:cNvSpPr txBox="1"/>
      </xdr:nvSpPr>
      <xdr:spPr>
        <a:xfrm>
          <a:off x="4695825" y="152114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76200</xdr:colOff>
      <xdr:row>120</xdr:row>
      <xdr:rowOff>66675</xdr:rowOff>
    </xdr:from>
    <xdr:to>
      <xdr:col>53</xdr:col>
      <xdr:colOff>101039</xdr:colOff>
      <xdr:row>120</xdr:row>
      <xdr:rowOff>285644</xdr:rowOff>
    </xdr:to>
    <xdr:sp macro="" textlink="収録楽曲情報!S4">
      <xdr:nvSpPr>
        <xdr:cNvPr id="153" name="テキスト ボックス 152">
          <a:extLst>
            <a:ext uri="{FF2B5EF4-FFF2-40B4-BE49-F238E27FC236}">
              <a16:creationId xmlns:a16="http://schemas.microsoft.com/office/drawing/2014/main" id="{00000000-0008-0000-0500-000099000000}"/>
            </a:ext>
          </a:extLst>
        </xdr:cNvPr>
        <xdr:cNvSpPr txBox="1"/>
      </xdr:nvSpPr>
      <xdr:spPr>
        <a:xfrm>
          <a:off x="4686300" y="223742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148</xdr:row>
      <xdr:rowOff>76200</xdr:rowOff>
    </xdr:from>
    <xdr:to>
      <xdr:col>54</xdr:col>
      <xdr:colOff>15314</xdr:colOff>
      <xdr:row>148</xdr:row>
      <xdr:rowOff>295169</xdr:rowOff>
    </xdr:to>
    <xdr:sp macro="" textlink="収録楽曲情報!S4">
      <xdr:nvSpPr>
        <xdr:cNvPr id="154" name="テキスト ボックス 153">
          <a:extLst>
            <a:ext uri="{FF2B5EF4-FFF2-40B4-BE49-F238E27FC236}">
              <a16:creationId xmlns:a16="http://schemas.microsoft.com/office/drawing/2014/main" id="{00000000-0008-0000-0500-00009A000000}"/>
            </a:ext>
          </a:extLst>
        </xdr:cNvPr>
        <xdr:cNvSpPr txBox="1"/>
      </xdr:nvSpPr>
      <xdr:spPr>
        <a:xfrm>
          <a:off x="4705350" y="295560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176</xdr:row>
      <xdr:rowOff>76200</xdr:rowOff>
    </xdr:from>
    <xdr:to>
      <xdr:col>54</xdr:col>
      <xdr:colOff>15314</xdr:colOff>
      <xdr:row>176</xdr:row>
      <xdr:rowOff>295169</xdr:rowOff>
    </xdr:to>
    <xdr:sp macro="" textlink="収録楽曲情報!S4">
      <xdr:nvSpPr>
        <xdr:cNvPr id="155" name="テキスト ボックス 154">
          <a:extLst>
            <a:ext uri="{FF2B5EF4-FFF2-40B4-BE49-F238E27FC236}">
              <a16:creationId xmlns:a16="http://schemas.microsoft.com/office/drawing/2014/main" id="{00000000-0008-0000-0500-00009B000000}"/>
            </a:ext>
          </a:extLst>
        </xdr:cNvPr>
        <xdr:cNvSpPr txBox="1"/>
      </xdr:nvSpPr>
      <xdr:spPr>
        <a:xfrm>
          <a:off x="4705350" y="367284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204</xdr:row>
      <xdr:rowOff>76200</xdr:rowOff>
    </xdr:from>
    <xdr:to>
      <xdr:col>54</xdr:col>
      <xdr:colOff>15314</xdr:colOff>
      <xdr:row>204</xdr:row>
      <xdr:rowOff>295169</xdr:rowOff>
    </xdr:to>
    <xdr:sp macro="" textlink="収録楽曲情報!S4">
      <xdr:nvSpPr>
        <xdr:cNvPr id="156" name="テキスト ボックス 155">
          <a:extLst>
            <a:ext uri="{FF2B5EF4-FFF2-40B4-BE49-F238E27FC236}">
              <a16:creationId xmlns:a16="http://schemas.microsoft.com/office/drawing/2014/main" id="{00000000-0008-0000-0500-00009C000000}"/>
            </a:ext>
          </a:extLst>
        </xdr:cNvPr>
        <xdr:cNvSpPr txBox="1"/>
      </xdr:nvSpPr>
      <xdr:spPr>
        <a:xfrm>
          <a:off x="4705350" y="439007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232</xdr:row>
      <xdr:rowOff>76200</xdr:rowOff>
    </xdr:from>
    <xdr:to>
      <xdr:col>54</xdr:col>
      <xdr:colOff>5789</xdr:colOff>
      <xdr:row>232</xdr:row>
      <xdr:rowOff>295169</xdr:rowOff>
    </xdr:to>
    <xdr:sp macro="" textlink="収録楽曲情報!S4">
      <xdr:nvSpPr>
        <xdr:cNvPr id="157" name="テキスト ボックス 156">
          <a:extLst>
            <a:ext uri="{FF2B5EF4-FFF2-40B4-BE49-F238E27FC236}">
              <a16:creationId xmlns:a16="http://schemas.microsoft.com/office/drawing/2014/main" id="{00000000-0008-0000-0500-00009D000000}"/>
            </a:ext>
          </a:extLst>
        </xdr:cNvPr>
        <xdr:cNvSpPr txBox="1"/>
      </xdr:nvSpPr>
      <xdr:spPr>
        <a:xfrm>
          <a:off x="4695825" y="510730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260</xdr:row>
      <xdr:rowOff>66675</xdr:rowOff>
    </xdr:from>
    <xdr:to>
      <xdr:col>54</xdr:col>
      <xdr:colOff>5789</xdr:colOff>
      <xdr:row>260</xdr:row>
      <xdr:rowOff>285644</xdr:rowOff>
    </xdr:to>
    <xdr:sp macro="" textlink="収録楽曲情報!S4">
      <xdr:nvSpPr>
        <xdr:cNvPr id="158" name="テキスト ボックス 157">
          <a:extLst>
            <a:ext uri="{FF2B5EF4-FFF2-40B4-BE49-F238E27FC236}">
              <a16:creationId xmlns:a16="http://schemas.microsoft.com/office/drawing/2014/main" id="{00000000-0008-0000-0500-00009E000000}"/>
            </a:ext>
          </a:extLst>
        </xdr:cNvPr>
        <xdr:cNvSpPr txBox="1"/>
      </xdr:nvSpPr>
      <xdr:spPr>
        <a:xfrm>
          <a:off x="4695825" y="582358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288</xdr:row>
      <xdr:rowOff>76200</xdr:rowOff>
    </xdr:from>
    <xdr:to>
      <xdr:col>54</xdr:col>
      <xdr:colOff>15314</xdr:colOff>
      <xdr:row>288</xdr:row>
      <xdr:rowOff>295169</xdr:rowOff>
    </xdr:to>
    <xdr:sp macro="" textlink="収録楽曲情報!S4">
      <xdr:nvSpPr>
        <xdr:cNvPr id="159" name="テキスト ボックス 158">
          <a:extLst>
            <a:ext uri="{FF2B5EF4-FFF2-40B4-BE49-F238E27FC236}">
              <a16:creationId xmlns:a16="http://schemas.microsoft.com/office/drawing/2014/main" id="{00000000-0008-0000-0500-00009F000000}"/>
            </a:ext>
          </a:extLst>
        </xdr:cNvPr>
        <xdr:cNvSpPr txBox="1"/>
      </xdr:nvSpPr>
      <xdr:spPr>
        <a:xfrm>
          <a:off x="4705350" y="654177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316</xdr:row>
      <xdr:rowOff>76200</xdr:rowOff>
    </xdr:from>
    <xdr:to>
      <xdr:col>54</xdr:col>
      <xdr:colOff>15314</xdr:colOff>
      <xdr:row>316</xdr:row>
      <xdr:rowOff>295169</xdr:rowOff>
    </xdr:to>
    <xdr:sp macro="" textlink="収録楽曲情報!S4">
      <xdr:nvSpPr>
        <xdr:cNvPr id="160" name="テキスト ボックス 159">
          <a:extLst>
            <a:ext uri="{FF2B5EF4-FFF2-40B4-BE49-F238E27FC236}">
              <a16:creationId xmlns:a16="http://schemas.microsoft.com/office/drawing/2014/main" id="{00000000-0008-0000-0500-0000A0000000}"/>
            </a:ext>
          </a:extLst>
        </xdr:cNvPr>
        <xdr:cNvSpPr txBox="1"/>
      </xdr:nvSpPr>
      <xdr:spPr>
        <a:xfrm>
          <a:off x="4705350" y="725900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48</xdr:col>
      <xdr:colOff>103413</xdr:colOff>
      <xdr:row>93</xdr:row>
      <xdr:rowOff>212271</xdr:rowOff>
    </xdr:from>
    <xdr:to>
      <xdr:col>56</xdr:col>
      <xdr:colOff>65313</xdr:colOff>
      <xdr:row>94</xdr:row>
      <xdr:rowOff>193221</xdr:rowOff>
    </xdr:to>
    <xdr:sp macro="" textlink="">
      <xdr:nvSpPr>
        <xdr:cNvPr id="174" name="円/楕円 56">
          <a:extLst>
            <a:ext uri="{FF2B5EF4-FFF2-40B4-BE49-F238E27FC236}">
              <a16:creationId xmlns:a16="http://schemas.microsoft.com/office/drawing/2014/main" id="{00000000-0008-0000-0500-0000AE000000}"/>
            </a:ext>
          </a:extLst>
        </xdr:cNvPr>
        <xdr:cNvSpPr/>
      </xdr:nvSpPr>
      <xdr:spPr>
        <a:xfrm>
          <a:off x="5132613" y="85180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46263</xdr:colOff>
      <xdr:row>150</xdr:row>
      <xdr:rowOff>12246</xdr:rowOff>
    </xdr:from>
    <xdr:to>
      <xdr:col>56</xdr:col>
      <xdr:colOff>8163</xdr:colOff>
      <xdr:row>150</xdr:row>
      <xdr:rowOff>212271</xdr:rowOff>
    </xdr:to>
    <xdr:sp macro="" textlink="">
      <xdr:nvSpPr>
        <xdr:cNvPr id="180" name="円/楕円 56">
          <a:extLst>
            <a:ext uri="{FF2B5EF4-FFF2-40B4-BE49-F238E27FC236}">
              <a16:creationId xmlns:a16="http://schemas.microsoft.com/office/drawing/2014/main" id="{00000000-0008-0000-0500-0000B4000000}"/>
            </a:ext>
          </a:extLst>
        </xdr:cNvPr>
        <xdr:cNvSpPr/>
      </xdr:nvSpPr>
      <xdr:spPr>
        <a:xfrm>
          <a:off x="5075463" y="30054096"/>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103413</xdr:colOff>
      <xdr:row>205</xdr:row>
      <xdr:rowOff>212271</xdr:rowOff>
    </xdr:from>
    <xdr:to>
      <xdr:col>56</xdr:col>
      <xdr:colOff>65313</xdr:colOff>
      <xdr:row>206</xdr:row>
      <xdr:rowOff>193221</xdr:rowOff>
    </xdr:to>
    <xdr:sp macro="" textlink="">
      <xdr:nvSpPr>
        <xdr:cNvPr id="184" name="円/楕円 56">
          <a:extLst>
            <a:ext uri="{FF2B5EF4-FFF2-40B4-BE49-F238E27FC236}">
              <a16:creationId xmlns:a16="http://schemas.microsoft.com/office/drawing/2014/main" id="{00000000-0008-0000-0500-0000B8000000}"/>
            </a:ext>
          </a:extLst>
        </xdr:cNvPr>
        <xdr:cNvSpPr/>
      </xdr:nvSpPr>
      <xdr:spPr>
        <a:xfrm>
          <a:off x="5132613" y="85180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48</xdr:col>
      <xdr:colOff>103413</xdr:colOff>
      <xdr:row>289</xdr:row>
      <xdr:rowOff>212271</xdr:rowOff>
    </xdr:from>
    <xdr:to>
      <xdr:col>56</xdr:col>
      <xdr:colOff>65313</xdr:colOff>
      <xdr:row>290</xdr:row>
      <xdr:rowOff>193221</xdr:rowOff>
    </xdr:to>
    <xdr:sp macro="" textlink="">
      <xdr:nvSpPr>
        <xdr:cNvPr id="190" name="円/楕円 56">
          <a:extLst>
            <a:ext uri="{FF2B5EF4-FFF2-40B4-BE49-F238E27FC236}">
              <a16:creationId xmlns:a16="http://schemas.microsoft.com/office/drawing/2014/main" id="{00000000-0008-0000-0500-0000BE000000}"/>
            </a:ext>
          </a:extLst>
        </xdr:cNvPr>
        <xdr:cNvSpPr/>
      </xdr:nvSpPr>
      <xdr:spPr>
        <a:xfrm>
          <a:off x="5132613" y="8518071"/>
          <a:ext cx="800100" cy="200025"/>
        </a:xfrm>
        <a:prstGeom prst="ellipse">
          <a:avLst/>
        </a:prstGeom>
        <a:noFill/>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oneCellAnchor>
    <xdr:from>
      <xdr:col>17</xdr:col>
      <xdr:colOff>66675</xdr:colOff>
      <xdr:row>18</xdr:row>
      <xdr:rowOff>62364</xdr:rowOff>
    </xdr:from>
    <xdr:ext cx="6512844" cy="1892826"/>
    <xdr:sp macro="" textlink="">
      <xdr:nvSpPr>
        <xdr:cNvPr id="2" name="正方形/長方形 1">
          <a:extLst>
            <a:ext uri="{FF2B5EF4-FFF2-40B4-BE49-F238E27FC236}">
              <a16:creationId xmlns:a16="http://schemas.microsoft.com/office/drawing/2014/main" id="{00000000-0008-0000-0500-000002000000}"/>
            </a:ext>
          </a:extLst>
        </xdr:cNvPr>
        <xdr:cNvSpPr/>
      </xdr:nvSpPr>
      <xdr:spPr>
        <a:xfrm rot="19244088">
          <a:off x="1847850" y="2481714"/>
          <a:ext cx="6512844" cy="1892826"/>
        </a:xfrm>
        <a:prstGeom prst="rect">
          <a:avLst/>
        </a:prstGeom>
        <a:noFill/>
      </xdr:spPr>
      <xdr:txBody>
        <a:bodyPr wrap="square" lIns="91440" tIns="45720" rIns="91440" bIns="45720">
          <a:spAutoFit/>
        </a:bodyPr>
        <a:lstStyle/>
        <a:p>
          <a:pPr algn="ctr"/>
          <a:r>
            <a:rPr lang="ja-JP" altLang="en-US" sz="5400" b="0" cap="none" spc="0">
              <a:ln w="0"/>
              <a:solidFill>
                <a:schemeClr val="tx2">
                  <a:lumMod val="40000"/>
                  <a:lumOff val="60000"/>
                  <a:alpha val="77000"/>
                </a:schemeClr>
              </a:solidFill>
              <a:effectLst>
                <a:outerShdw blurRad="38100" dist="25400" dir="5400000" algn="ctr" rotWithShape="0">
                  <a:srgbClr val="6E747A">
                    <a:alpha val="43000"/>
                  </a:srgbClr>
                </a:outerShdw>
              </a:effectLst>
            </a:rPr>
            <a:t>印刷不可・本ワークシート単体提出不可</a:t>
          </a:r>
        </a:p>
      </xdr:txBody>
    </xdr:sp>
    <xdr:clientData fPrintsWithSheet="0"/>
  </xdr:oneCellAnchor>
</xdr:wsDr>
</file>

<file path=xl/drawings/drawing4.xml><?xml version="1.0" encoding="utf-8"?>
<xdr:wsDr xmlns:xdr="http://schemas.openxmlformats.org/drawingml/2006/spreadsheetDrawing" xmlns:a="http://schemas.openxmlformats.org/drawingml/2006/main">
  <xdr:twoCellAnchor>
    <xdr:from>
      <xdr:col>62</xdr:col>
      <xdr:colOff>85726</xdr:colOff>
      <xdr:row>257</xdr:row>
      <xdr:rowOff>38100</xdr:rowOff>
    </xdr:from>
    <xdr:to>
      <xdr:col>85</xdr:col>
      <xdr:colOff>91439</xdr:colOff>
      <xdr:row>258</xdr:row>
      <xdr:rowOff>0</xdr:rowOff>
    </xdr:to>
    <xdr:sp macro="" textlink="算定シミュレーション!BN11">
      <xdr:nvSpPr>
        <xdr:cNvPr id="182" name="テキスト ボックス 181">
          <a:extLst>
            <a:ext uri="{FF2B5EF4-FFF2-40B4-BE49-F238E27FC236}">
              <a16:creationId xmlns:a16="http://schemas.microsoft.com/office/drawing/2014/main" id="{00000000-0008-0000-0900-0000B6000000}"/>
            </a:ext>
          </a:extLst>
        </xdr:cNvPr>
        <xdr:cNvSpPr txBox="1"/>
      </xdr:nvSpPr>
      <xdr:spPr>
        <a:xfrm>
          <a:off x="5755006" y="56029860"/>
          <a:ext cx="2108833"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D137BE79-97FF-4571-B6DE-1F4ABF309E3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199</xdr:row>
      <xdr:rowOff>28575</xdr:rowOff>
    </xdr:from>
    <xdr:to>
      <xdr:col>85</xdr:col>
      <xdr:colOff>68580</xdr:colOff>
      <xdr:row>199</xdr:row>
      <xdr:rowOff>371475</xdr:rowOff>
    </xdr:to>
    <xdr:sp macro="" textlink="算定シミュレーション!BN9">
      <xdr:nvSpPr>
        <xdr:cNvPr id="201" name="テキスト ボックス 200">
          <a:extLst>
            <a:ext uri="{FF2B5EF4-FFF2-40B4-BE49-F238E27FC236}">
              <a16:creationId xmlns:a16="http://schemas.microsoft.com/office/drawing/2014/main" id="{00000000-0008-0000-0900-0000C9000000}"/>
            </a:ext>
          </a:extLst>
        </xdr:cNvPr>
        <xdr:cNvSpPr txBox="1"/>
      </xdr:nvSpPr>
      <xdr:spPr>
        <a:xfrm>
          <a:off x="5756911" y="41786175"/>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8323BF70-0D04-4EBA-8328-7EDCC74F670C}"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84</xdr:col>
      <xdr:colOff>95250</xdr:colOff>
      <xdr:row>1</xdr:row>
      <xdr:rowOff>0</xdr:rowOff>
    </xdr:from>
    <xdr:to>
      <xdr:col>99</xdr:col>
      <xdr:colOff>95250</xdr:colOff>
      <xdr:row>1</xdr:row>
      <xdr:rowOff>297777</xdr:rowOff>
    </xdr:to>
    <xdr:pic>
      <xdr:nvPicPr>
        <xdr:cNvPr id="3" name="図 2" descr="五線ロゴ（黒、Rマーク入り）明朝-2012年01月13日版">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1714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65</xdr:row>
      <xdr:rowOff>0</xdr:rowOff>
    </xdr:from>
    <xdr:to>
      <xdr:col>99</xdr:col>
      <xdr:colOff>95250</xdr:colOff>
      <xdr:row>65</xdr:row>
      <xdr:rowOff>297777</xdr:rowOff>
    </xdr:to>
    <xdr:pic>
      <xdr:nvPicPr>
        <xdr:cNvPr id="13" name="図 12" descr="五線ロゴ（黒、Rマーク入り）明朝-2012年01月13日版">
          <a:extLst>
            <a:ext uri="{FF2B5EF4-FFF2-40B4-BE49-F238E27FC236}">
              <a16:creationId xmlns:a16="http://schemas.microsoft.com/office/drawing/2014/main" id="{00000000-0008-0000-09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17145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94</xdr:row>
      <xdr:rowOff>0</xdr:rowOff>
    </xdr:from>
    <xdr:to>
      <xdr:col>99</xdr:col>
      <xdr:colOff>95250</xdr:colOff>
      <xdr:row>94</xdr:row>
      <xdr:rowOff>297777</xdr:rowOff>
    </xdr:to>
    <xdr:pic>
      <xdr:nvPicPr>
        <xdr:cNvPr id="17" name="図 16" descr="五線ロゴ（黒、Rマーク入り）明朝-2012年01月13日版">
          <a:extLst>
            <a:ext uri="{FF2B5EF4-FFF2-40B4-BE49-F238E27FC236}">
              <a16:creationId xmlns:a16="http://schemas.microsoft.com/office/drawing/2014/main" id="{00000000-0008-0000-09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74676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123</xdr:row>
      <xdr:rowOff>0</xdr:rowOff>
    </xdr:from>
    <xdr:to>
      <xdr:col>99</xdr:col>
      <xdr:colOff>95250</xdr:colOff>
      <xdr:row>123</xdr:row>
      <xdr:rowOff>297777</xdr:rowOff>
    </xdr:to>
    <xdr:pic>
      <xdr:nvPicPr>
        <xdr:cNvPr id="20" name="図 19" descr="五線ロゴ（黒、Rマーク入り）明朝-2012年01月13日版">
          <a:extLst>
            <a:ext uri="{FF2B5EF4-FFF2-40B4-BE49-F238E27FC236}">
              <a16:creationId xmlns:a16="http://schemas.microsoft.com/office/drawing/2014/main" id="{00000000-0008-0000-09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74676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152</xdr:row>
      <xdr:rowOff>0</xdr:rowOff>
    </xdr:from>
    <xdr:to>
      <xdr:col>99</xdr:col>
      <xdr:colOff>95250</xdr:colOff>
      <xdr:row>152</xdr:row>
      <xdr:rowOff>297777</xdr:rowOff>
    </xdr:to>
    <xdr:pic>
      <xdr:nvPicPr>
        <xdr:cNvPr id="23" name="図 22" descr="五線ロゴ（黒、Rマーク入り）明朝-2012年01月13日版">
          <a:extLst>
            <a:ext uri="{FF2B5EF4-FFF2-40B4-BE49-F238E27FC236}">
              <a16:creationId xmlns:a16="http://schemas.microsoft.com/office/drawing/2014/main" id="{00000000-0008-0000-09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74676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181</xdr:row>
      <xdr:rowOff>0</xdr:rowOff>
    </xdr:from>
    <xdr:to>
      <xdr:col>99</xdr:col>
      <xdr:colOff>95250</xdr:colOff>
      <xdr:row>181</xdr:row>
      <xdr:rowOff>297777</xdr:rowOff>
    </xdr:to>
    <xdr:pic>
      <xdr:nvPicPr>
        <xdr:cNvPr id="26" name="図 25" descr="五線ロゴ（黒、Rマーク入り）明朝-2012年01月13日版">
          <a:extLst>
            <a:ext uri="{FF2B5EF4-FFF2-40B4-BE49-F238E27FC236}">
              <a16:creationId xmlns:a16="http://schemas.microsoft.com/office/drawing/2014/main" id="{00000000-0008-0000-09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74676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210</xdr:row>
      <xdr:rowOff>0</xdr:rowOff>
    </xdr:from>
    <xdr:to>
      <xdr:col>99</xdr:col>
      <xdr:colOff>95250</xdr:colOff>
      <xdr:row>210</xdr:row>
      <xdr:rowOff>297777</xdr:rowOff>
    </xdr:to>
    <xdr:pic>
      <xdr:nvPicPr>
        <xdr:cNvPr id="29" name="図 28" descr="五線ロゴ（黒、Rマーク入り）明朝-2012年01月13日版">
          <a:extLst>
            <a:ext uri="{FF2B5EF4-FFF2-40B4-BE49-F238E27FC236}">
              <a16:creationId xmlns:a16="http://schemas.microsoft.com/office/drawing/2014/main" id="{00000000-0008-0000-0900-00001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36156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239</xdr:row>
      <xdr:rowOff>0</xdr:rowOff>
    </xdr:from>
    <xdr:to>
      <xdr:col>99</xdr:col>
      <xdr:colOff>95250</xdr:colOff>
      <xdr:row>239</xdr:row>
      <xdr:rowOff>297777</xdr:rowOff>
    </xdr:to>
    <xdr:pic>
      <xdr:nvPicPr>
        <xdr:cNvPr id="32" name="図 31" descr="五線ロゴ（黒、Rマーク入り）明朝-2012年01月13日版">
          <a:extLst>
            <a:ext uri="{FF2B5EF4-FFF2-40B4-BE49-F238E27FC236}">
              <a16:creationId xmlns:a16="http://schemas.microsoft.com/office/drawing/2014/main" id="{00000000-0008-0000-0900-00002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36156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268</xdr:row>
      <xdr:rowOff>0</xdr:rowOff>
    </xdr:from>
    <xdr:to>
      <xdr:col>99</xdr:col>
      <xdr:colOff>95250</xdr:colOff>
      <xdr:row>268</xdr:row>
      <xdr:rowOff>297777</xdr:rowOff>
    </xdr:to>
    <xdr:pic>
      <xdr:nvPicPr>
        <xdr:cNvPr id="35" name="図 34" descr="五線ロゴ（黒、Rマーク入り）明朝-2012年01月13日版">
          <a:extLst>
            <a:ext uri="{FF2B5EF4-FFF2-40B4-BE49-F238E27FC236}">
              <a16:creationId xmlns:a16="http://schemas.microsoft.com/office/drawing/2014/main" id="{00000000-0008-0000-0900-00002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36156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297</xdr:row>
      <xdr:rowOff>0</xdr:rowOff>
    </xdr:from>
    <xdr:to>
      <xdr:col>99</xdr:col>
      <xdr:colOff>95250</xdr:colOff>
      <xdr:row>297</xdr:row>
      <xdr:rowOff>297777</xdr:rowOff>
    </xdr:to>
    <xdr:pic>
      <xdr:nvPicPr>
        <xdr:cNvPr id="38" name="図 37" descr="五線ロゴ（黒、Rマーク入り）明朝-2012年01月13日版">
          <a:extLst>
            <a:ext uri="{FF2B5EF4-FFF2-40B4-BE49-F238E27FC236}">
              <a16:creationId xmlns:a16="http://schemas.microsoft.com/office/drawing/2014/main" id="{00000000-0008-0000-0900-00002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361569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84</xdr:col>
      <xdr:colOff>95250</xdr:colOff>
      <xdr:row>326</xdr:row>
      <xdr:rowOff>0</xdr:rowOff>
    </xdr:from>
    <xdr:to>
      <xdr:col>99</xdr:col>
      <xdr:colOff>95250</xdr:colOff>
      <xdr:row>326</xdr:row>
      <xdr:rowOff>297777</xdr:rowOff>
    </xdr:to>
    <xdr:pic>
      <xdr:nvPicPr>
        <xdr:cNvPr id="41" name="図 40" descr="五線ロゴ（黒、Rマーク入り）明朝-2012年01月13日版">
          <a:extLst>
            <a:ext uri="{FF2B5EF4-FFF2-40B4-BE49-F238E27FC236}">
              <a16:creationId xmlns:a16="http://schemas.microsoft.com/office/drawing/2014/main" id="{00000000-0008-0000-0900-00002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96350" y="64846200"/>
          <a:ext cx="1571625" cy="297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70</xdr:col>
      <xdr:colOff>28575</xdr:colOff>
      <xdr:row>256</xdr:row>
      <xdr:rowOff>57150</xdr:rowOff>
    </xdr:from>
    <xdr:to>
      <xdr:col>75</xdr:col>
      <xdr:colOff>66953</xdr:colOff>
      <xdr:row>258</xdr:row>
      <xdr:rowOff>344681</xdr:rowOff>
    </xdr:to>
    <xdr:sp macro="" textlink="算定シミュレーション!BL11">
      <xdr:nvSpPr>
        <xdr:cNvPr id="51" name="テキスト ボックス 50">
          <a:extLst>
            <a:ext uri="{FF2B5EF4-FFF2-40B4-BE49-F238E27FC236}">
              <a16:creationId xmlns:a16="http://schemas.microsoft.com/office/drawing/2014/main" id="{00000000-0008-0000-0900-000033000000}"/>
            </a:ext>
          </a:extLst>
        </xdr:cNvPr>
        <xdr:cNvSpPr txBox="1"/>
      </xdr:nvSpPr>
      <xdr:spPr>
        <a:xfrm>
          <a:off x="7362825" y="556736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852E507A-3D50-491D-AFF7-7D97041B723A}"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1</xdr:col>
      <xdr:colOff>38100</xdr:colOff>
      <xdr:row>45</xdr:row>
      <xdr:rowOff>9525</xdr:rowOff>
    </xdr:from>
    <xdr:to>
      <xdr:col>10</xdr:col>
      <xdr:colOff>62939</xdr:colOff>
      <xdr:row>47</xdr:row>
      <xdr:rowOff>76094</xdr:rowOff>
    </xdr:to>
    <xdr:sp macro="" textlink="収録楽曲情報!S3">
      <xdr:nvSpPr>
        <xdr:cNvPr id="156" name="テキスト ボックス 155">
          <a:extLst>
            <a:ext uri="{FF2B5EF4-FFF2-40B4-BE49-F238E27FC236}">
              <a16:creationId xmlns:a16="http://schemas.microsoft.com/office/drawing/2014/main" id="{00000000-0008-0000-0900-00009C000000}"/>
            </a:ext>
          </a:extLst>
        </xdr:cNvPr>
        <xdr:cNvSpPr txBox="1"/>
      </xdr:nvSpPr>
      <xdr:spPr>
        <a:xfrm>
          <a:off x="142875" y="62388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66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66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40</xdr:col>
      <xdr:colOff>0</xdr:colOff>
      <xdr:row>65</xdr:row>
      <xdr:rowOff>28575</xdr:rowOff>
    </xdr:from>
    <xdr:to>
      <xdr:col>49</xdr:col>
      <xdr:colOff>24839</xdr:colOff>
      <xdr:row>65</xdr:row>
      <xdr:rowOff>238019</xdr:rowOff>
    </xdr:to>
    <xdr:sp macro="" textlink="収録楽曲情報!S3">
      <xdr:nvSpPr>
        <xdr:cNvPr id="158" name="テキスト ボックス 157">
          <a:extLst>
            <a:ext uri="{FF2B5EF4-FFF2-40B4-BE49-F238E27FC236}">
              <a16:creationId xmlns:a16="http://schemas.microsoft.com/office/drawing/2014/main" id="{00000000-0008-0000-0900-00009E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94</xdr:row>
      <xdr:rowOff>28575</xdr:rowOff>
    </xdr:from>
    <xdr:to>
      <xdr:col>49</xdr:col>
      <xdr:colOff>24839</xdr:colOff>
      <xdr:row>94</xdr:row>
      <xdr:rowOff>238019</xdr:rowOff>
    </xdr:to>
    <xdr:sp macro="" textlink="収録楽曲情報!S3">
      <xdr:nvSpPr>
        <xdr:cNvPr id="160" name="テキスト ボックス 159">
          <a:extLst>
            <a:ext uri="{FF2B5EF4-FFF2-40B4-BE49-F238E27FC236}">
              <a16:creationId xmlns:a16="http://schemas.microsoft.com/office/drawing/2014/main" id="{00000000-0008-0000-0900-0000A0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123</xdr:row>
      <xdr:rowOff>28575</xdr:rowOff>
    </xdr:from>
    <xdr:to>
      <xdr:col>49</xdr:col>
      <xdr:colOff>24839</xdr:colOff>
      <xdr:row>123</xdr:row>
      <xdr:rowOff>238019</xdr:rowOff>
    </xdr:to>
    <xdr:sp macro="" textlink="収録楽曲情報!S3">
      <xdr:nvSpPr>
        <xdr:cNvPr id="162" name="テキスト ボックス 161">
          <a:extLst>
            <a:ext uri="{FF2B5EF4-FFF2-40B4-BE49-F238E27FC236}">
              <a16:creationId xmlns:a16="http://schemas.microsoft.com/office/drawing/2014/main" id="{00000000-0008-0000-0900-0000A2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152</xdr:row>
      <xdr:rowOff>28575</xdr:rowOff>
    </xdr:from>
    <xdr:to>
      <xdr:col>49</xdr:col>
      <xdr:colOff>24839</xdr:colOff>
      <xdr:row>152</xdr:row>
      <xdr:rowOff>238019</xdr:rowOff>
    </xdr:to>
    <xdr:sp macro="" textlink="収録楽曲情報!S3">
      <xdr:nvSpPr>
        <xdr:cNvPr id="171" name="テキスト ボックス 170">
          <a:extLst>
            <a:ext uri="{FF2B5EF4-FFF2-40B4-BE49-F238E27FC236}">
              <a16:creationId xmlns:a16="http://schemas.microsoft.com/office/drawing/2014/main" id="{00000000-0008-0000-0900-0000AB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181</xdr:row>
      <xdr:rowOff>28575</xdr:rowOff>
    </xdr:from>
    <xdr:to>
      <xdr:col>49</xdr:col>
      <xdr:colOff>24839</xdr:colOff>
      <xdr:row>181</xdr:row>
      <xdr:rowOff>238019</xdr:rowOff>
    </xdr:to>
    <xdr:sp macro="" textlink="収録楽曲情報!S3">
      <xdr:nvSpPr>
        <xdr:cNvPr id="173" name="テキスト ボックス 172">
          <a:extLst>
            <a:ext uri="{FF2B5EF4-FFF2-40B4-BE49-F238E27FC236}">
              <a16:creationId xmlns:a16="http://schemas.microsoft.com/office/drawing/2014/main" id="{00000000-0008-0000-0900-0000AD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210</xdr:row>
      <xdr:rowOff>28575</xdr:rowOff>
    </xdr:from>
    <xdr:to>
      <xdr:col>49</xdr:col>
      <xdr:colOff>24839</xdr:colOff>
      <xdr:row>210</xdr:row>
      <xdr:rowOff>238019</xdr:rowOff>
    </xdr:to>
    <xdr:sp macro="" textlink="収録楽曲情報!S3">
      <xdr:nvSpPr>
        <xdr:cNvPr id="175" name="テキスト ボックス 174">
          <a:extLst>
            <a:ext uri="{FF2B5EF4-FFF2-40B4-BE49-F238E27FC236}">
              <a16:creationId xmlns:a16="http://schemas.microsoft.com/office/drawing/2014/main" id="{00000000-0008-0000-0900-0000AF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239</xdr:row>
      <xdr:rowOff>28575</xdr:rowOff>
    </xdr:from>
    <xdr:to>
      <xdr:col>49</xdr:col>
      <xdr:colOff>24839</xdr:colOff>
      <xdr:row>239</xdr:row>
      <xdr:rowOff>238019</xdr:rowOff>
    </xdr:to>
    <xdr:sp macro="" textlink="収録楽曲情報!S3">
      <xdr:nvSpPr>
        <xdr:cNvPr id="177" name="テキスト ボックス 176">
          <a:extLst>
            <a:ext uri="{FF2B5EF4-FFF2-40B4-BE49-F238E27FC236}">
              <a16:creationId xmlns:a16="http://schemas.microsoft.com/office/drawing/2014/main" id="{00000000-0008-0000-0900-0000B1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268</xdr:row>
      <xdr:rowOff>28575</xdr:rowOff>
    </xdr:from>
    <xdr:to>
      <xdr:col>49</xdr:col>
      <xdr:colOff>24839</xdr:colOff>
      <xdr:row>268</xdr:row>
      <xdr:rowOff>238019</xdr:rowOff>
    </xdr:to>
    <xdr:sp macro="" textlink="収録楽曲情報!S3">
      <xdr:nvSpPr>
        <xdr:cNvPr id="179" name="テキスト ボックス 178">
          <a:extLst>
            <a:ext uri="{FF2B5EF4-FFF2-40B4-BE49-F238E27FC236}">
              <a16:creationId xmlns:a16="http://schemas.microsoft.com/office/drawing/2014/main" id="{00000000-0008-0000-0900-0000B3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297</xdr:row>
      <xdr:rowOff>28575</xdr:rowOff>
    </xdr:from>
    <xdr:to>
      <xdr:col>49</xdr:col>
      <xdr:colOff>24839</xdr:colOff>
      <xdr:row>297</xdr:row>
      <xdr:rowOff>238019</xdr:rowOff>
    </xdr:to>
    <xdr:sp macro="" textlink="収録楽曲情報!S3">
      <xdr:nvSpPr>
        <xdr:cNvPr id="181" name="テキスト ボックス 180">
          <a:extLst>
            <a:ext uri="{FF2B5EF4-FFF2-40B4-BE49-F238E27FC236}">
              <a16:creationId xmlns:a16="http://schemas.microsoft.com/office/drawing/2014/main" id="{00000000-0008-0000-0900-0000B5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40</xdr:col>
      <xdr:colOff>0</xdr:colOff>
      <xdr:row>326</xdr:row>
      <xdr:rowOff>28575</xdr:rowOff>
    </xdr:from>
    <xdr:to>
      <xdr:col>49</xdr:col>
      <xdr:colOff>24839</xdr:colOff>
      <xdr:row>326</xdr:row>
      <xdr:rowOff>238019</xdr:rowOff>
    </xdr:to>
    <xdr:sp macro="" textlink="収録楽曲情報!S3">
      <xdr:nvSpPr>
        <xdr:cNvPr id="183" name="テキスト ボックス 182">
          <a:extLst>
            <a:ext uri="{FF2B5EF4-FFF2-40B4-BE49-F238E27FC236}">
              <a16:creationId xmlns:a16="http://schemas.microsoft.com/office/drawing/2014/main" id="{00000000-0008-0000-0900-0000B7000000}"/>
            </a:ext>
          </a:extLst>
        </xdr:cNvPr>
        <xdr:cNvSpPr txBox="1"/>
      </xdr:nvSpPr>
      <xdr:spPr>
        <a:xfrm>
          <a:off x="4191000" y="200025"/>
          <a:ext cx="967814" cy="209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3600" b="0" i="0" u="none" strike="noStrike" kern="0" spc="0" baseline="0">
              <a:solidFill>
                <a:srgbClr val="000000"/>
              </a:solidFill>
              <a:latin typeface="ＭＳ Ｐゴシック"/>
              <a:ea typeface="ＭＳ Ｐゴシック"/>
            </a:rPr>
            <a:pPr algn="ctr"/>
            <a:t> </a:t>
          </a:fld>
          <a:endParaRPr kumimoji="1" lang="ja-JP" altLang="en-US" sz="36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85727</xdr:colOff>
      <xdr:row>256</xdr:row>
      <xdr:rowOff>38100</xdr:rowOff>
    </xdr:from>
    <xdr:to>
      <xdr:col>86</xdr:col>
      <xdr:colOff>0</xdr:colOff>
      <xdr:row>257</xdr:row>
      <xdr:rowOff>0</xdr:rowOff>
    </xdr:to>
    <xdr:sp macro="" textlink="算定シミュレーション!BN11">
      <xdr:nvSpPr>
        <xdr:cNvPr id="180" name="テキスト ボックス 179">
          <a:extLst>
            <a:ext uri="{FF2B5EF4-FFF2-40B4-BE49-F238E27FC236}">
              <a16:creationId xmlns:a16="http://schemas.microsoft.com/office/drawing/2014/main" id="{00000000-0008-0000-0900-0000B4000000}"/>
            </a:ext>
          </a:extLst>
        </xdr:cNvPr>
        <xdr:cNvSpPr txBox="1"/>
      </xdr:nvSpPr>
      <xdr:spPr>
        <a:xfrm>
          <a:off x="5755007" y="55648860"/>
          <a:ext cx="2108833"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D137BE79-97FF-4571-B6DE-1F4ABF309E3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258</xdr:row>
      <xdr:rowOff>28575</xdr:rowOff>
    </xdr:from>
    <xdr:to>
      <xdr:col>85</xdr:col>
      <xdr:colOff>91439</xdr:colOff>
      <xdr:row>258</xdr:row>
      <xdr:rowOff>371475</xdr:rowOff>
    </xdr:to>
    <xdr:sp macro="" textlink="算定シミュレーション!BN11">
      <xdr:nvSpPr>
        <xdr:cNvPr id="184" name="テキスト ボックス 183">
          <a:extLst>
            <a:ext uri="{FF2B5EF4-FFF2-40B4-BE49-F238E27FC236}">
              <a16:creationId xmlns:a16="http://schemas.microsoft.com/office/drawing/2014/main" id="{00000000-0008-0000-0900-0000B8000000}"/>
            </a:ext>
          </a:extLst>
        </xdr:cNvPr>
        <xdr:cNvSpPr txBox="1"/>
      </xdr:nvSpPr>
      <xdr:spPr>
        <a:xfrm>
          <a:off x="5755006" y="56401335"/>
          <a:ext cx="2108833"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D137BE79-97FF-4571-B6DE-1F4ABF309E3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40</xdr:row>
      <xdr:rowOff>28575</xdr:rowOff>
    </xdr:from>
    <xdr:to>
      <xdr:col>85</xdr:col>
      <xdr:colOff>76200</xdr:colOff>
      <xdr:row>44</xdr:row>
      <xdr:rowOff>66675</xdr:rowOff>
    </xdr:to>
    <xdr:sp macro="" textlink="算定シミュレーション!BN4">
      <xdr:nvSpPr>
        <xdr:cNvPr id="185" name="テキスト ボックス 184">
          <a:extLst>
            <a:ext uri="{FF2B5EF4-FFF2-40B4-BE49-F238E27FC236}">
              <a16:creationId xmlns:a16="http://schemas.microsoft.com/office/drawing/2014/main" id="{00000000-0008-0000-0900-0000B9000000}"/>
            </a:ext>
          </a:extLst>
        </xdr:cNvPr>
        <xdr:cNvSpPr txBox="1"/>
      </xdr:nvSpPr>
      <xdr:spPr>
        <a:xfrm>
          <a:off x="5755006" y="5758815"/>
          <a:ext cx="2093594"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3585B100-A132-4296-964A-05D29AA45BF5}"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45</xdr:row>
      <xdr:rowOff>38100</xdr:rowOff>
    </xdr:from>
    <xdr:to>
      <xdr:col>85</xdr:col>
      <xdr:colOff>76200</xdr:colOff>
      <xdr:row>50</xdr:row>
      <xdr:rowOff>0</xdr:rowOff>
    </xdr:to>
    <xdr:sp macro="" textlink="算定シミュレーション!BN4">
      <xdr:nvSpPr>
        <xdr:cNvPr id="186" name="テキスト ボックス 185">
          <a:extLst>
            <a:ext uri="{FF2B5EF4-FFF2-40B4-BE49-F238E27FC236}">
              <a16:creationId xmlns:a16="http://schemas.microsoft.com/office/drawing/2014/main" id="{00000000-0008-0000-0900-0000BA000000}"/>
            </a:ext>
          </a:extLst>
        </xdr:cNvPr>
        <xdr:cNvSpPr txBox="1"/>
      </xdr:nvSpPr>
      <xdr:spPr>
        <a:xfrm>
          <a:off x="5755006" y="6149340"/>
          <a:ext cx="2093594"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21B8EB15-9F53-425A-8867-9CBDFFC21092}"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50</xdr:row>
      <xdr:rowOff>47625</xdr:rowOff>
    </xdr:from>
    <xdr:to>
      <xdr:col>85</xdr:col>
      <xdr:colOff>76200</xdr:colOff>
      <xdr:row>55</xdr:row>
      <xdr:rowOff>9525</xdr:rowOff>
    </xdr:to>
    <xdr:sp macro="" textlink="算定シミュレーション!BN4">
      <xdr:nvSpPr>
        <xdr:cNvPr id="187" name="テキスト ボックス 186">
          <a:extLst>
            <a:ext uri="{FF2B5EF4-FFF2-40B4-BE49-F238E27FC236}">
              <a16:creationId xmlns:a16="http://schemas.microsoft.com/office/drawing/2014/main" id="{00000000-0008-0000-0900-0000BB000000}"/>
            </a:ext>
          </a:extLst>
        </xdr:cNvPr>
        <xdr:cNvSpPr txBox="1"/>
      </xdr:nvSpPr>
      <xdr:spPr>
        <a:xfrm>
          <a:off x="5755006" y="6539865"/>
          <a:ext cx="2093594"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18686E6-007D-479E-B381-30A5254EFBBA}"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82</xdr:row>
      <xdr:rowOff>38100</xdr:rowOff>
    </xdr:from>
    <xdr:to>
      <xdr:col>85</xdr:col>
      <xdr:colOff>68580</xdr:colOff>
      <xdr:row>83</xdr:row>
      <xdr:rowOff>0</xdr:rowOff>
    </xdr:to>
    <xdr:sp macro="" textlink="算定シミュレーション!BN5">
      <xdr:nvSpPr>
        <xdr:cNvPr id="188" name="テキスト ボックス 187">
          <a:extLst>
            <a:ext uri="{FF2B5EF4-FFF2-40B4-BE49-F238E27FC236}">
              <a16:creationId xmlns:a16="http://schemas.microsoft.com/office/drawing/2014/main" id="{00000000-0008-0000-0900-0000BC000000}"/>
            </a:ext>
          </a:extLst>
        </xdr:cNvPr>
        <xdr:cNvSpPr txBox="1"/>
      </xdr:nvSpPr>
      <xdr:spPr>
        <a:xfrm>
          <a:off x="5756911" y="1294638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52A299ED-B69D-4ECB-AD59-4ED0EA693726}"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83</xdr:row>
      <xdr:rowOff>38100</xdr:rowOff>
    </xdr:from>
    <xdr:to>
      <xdr:col>85</xdr:col>
      <xdr:colOff>68580</xdr:colOff>
      <xdr:row>84</xdr:row>
      <xdr:rowOff>0</xdr:rowOff>
    </xdr:to>
    <xdr:sp macro="" textlink="算定シミュレーション!BN5">
      <xdr:nvSpPr>
        <xdr:cNvPr id="189" name="テキスト ボックス 188">
          <a:extLst>
            <a:ext uri="{FF2B5EF4-FFF2-40B4-BE49-F238E27FC236}">
              <a16:creationId xmlns:a16="http://schemas.microsoft.com/office/drawing/2014/main" id="{00000000-0008-0000-0900-0000BD000000}"/>
            </a:ext>
          </a:extLst>
        </xdr:cNvPr>
        <xdr:cNvSpPr txBox="1"/>
      </xdr:nvSpPr>
      <xdr:spPr>
        <a:xfrm>
          <a:off x="5756911" y="1332738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A3D0A487-FE50-4160-949A-FA8E9F22188B}"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84</xdr:row>
      <xdr:rowOff>38100</xdr:rowOff>
    </xdr:from>
    <xdr:to>
      <xdr:col>85</xdr:col>
      <xdr:colOff>68580</xdr:colOff>
      <xdr:row>85</xdr:row>
      <xdr:rowOff>0</xdr:rowOff>
    </xdr:to>
    <xdr:sp macro="" textlink="算定シミュレーション!BN5">
      <xdr:nvSpPr>
        <xdr:cNvPr id="190" name="テキスト ボックス 189">
          <a:extLst>
            <a:ext uri="{FF2B5EF4-FFF2-40B4-BE49-F238E27FC236}">
              <a16:creationId xmlns:a16="http://schemas.microsoft.com/office/drawing/2014/main" id="{00000000-0008-0000-0900-0000BE000000}"/>
            </a:ext>
          </a:extLst>
        </xdr:cNvPr>
        <xdr:cNvSpPr txBox="1"/>
      </xdr:nvSpPr>
      <xdr:spPr>
        <a:xfrm>
          <a:off x="5756911" y="1370838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537295D9-A8FD-4089-AABB-01E98CE0C7B1}"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111</xdr:row>
      <xdr:rowOff>38100</xdr:rowOff>
    </xdr:from>
    <xdr:to>
      <xdr:col>85</xdr:col>
      <xdr:colOff>76200</xdr:colOff>
      <xdr:row>112</xdr:row>
      <xdr:rowOff>0</xdr:rowOff>
    </xdr:to>
    <xdr:sp macro="" textlink="算定シミュレーション!BN6">
      <xdr:nvSpPr>
        <xdr:cNvPr id="191" name="テキスト ボックス 190">
          <a:extLst>
            <a:ext uri="{FF2B5EF4-FFF2-40B4-BE49-F238E27FC236}">
              <a16:creationId xmlns:a16="http://schemas.microsoft.com/office/drawing/2014/main" id="{00000000-0008-0000-0900-0000BF000000}"/>
            </a:ext>
          </a:extLst>
        </xdr:cNvPr>
        <xdr:cNvSpPr txBox="1"/>
      </xdr:nvSpPr>
      <xdr:spPr>
        <a:xfrm>
          <a:off x="5756911" y="20063460"/>
          <a:ext cx="209168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29B32268-EA62-4284-8EFF-EF41EC65003A}"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112</xdr:row>
      <xdr:rowOff>28575</xdr:rowOff>
    </xdr:from>
    <xdr:to>
      <xdr:col>85</xdr:col>
      <xdr:colOff>66497</xdr:colOff>
      <xdr:row>112</xdr:row>
      <xdr:rowOff>371475</xdr:rowOff>
    </xdr:to>
    <xdr:sp macro="" textlink="算定シミュレーション!BN6">
      <xdr:nvSpPr>
        <xdr:cNvPr id="192" name="テキスト ボックス 191">
          <a:extLst>
            <a:ext uri="{FF2B5EF4-FFF2-40B4-BE49-F238E27FC236}">
              <a16:creationId xmlns:a16="http://schemas.microsoft.com/office/drawing/2014/main" id="{00000000-0008-0000-0900-0000C0000000}"/>
            </a:ext>
          </a:extLst>
        </xdr:cNvPr>
        <xdr:cNvSpPr txBox="1"/>
      </xdr:nvSpPr>
      <xdr:spPr>
        <a:xfrm>
          <a:off x="5755006" y="20434935"/>
          <a:ext cx="2083891"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CF6C1A4-FD2C-4005-BF2C-7F7B98C0A86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85726</xdr:colOff>
      <xdr:row>113</xdr:row>
      <xdr:rowOff>28575</xdr:rowOff>
    </xdr:from>
    <xdr:to>
      <xdr:col>85</xdr:col>
      <xdr:colOff>66497</xdr:colOff>
      <xdr:row>113</xdr:row>
      <xdr:rowOff>371475</xdr:rowOff>
    </xdr:to>
    <xdr:sp macro="" textlink="算定シミュレーション!BN6">
      <xdr:nvSpPr>
        <xdr:cNvPr id="193" name="テキスト ボックス 192">
          <a:extLst>
            <a:ext uri="{FF2B5EF4-FFF2-40B4-BE49-F238E27FC236}">
              <a16:creationId xmlns:a16="http://schemas.microsoft.com/office/drawing/2014/main" id="{00000000-0008-0000-0900-0000C1000000}"/>
            </a:ext>
          </a:extLst>
        </xdr:cNvPr>
        <xdr:cNvSpPr txBox="1"/>
      </xdr:nvSpPr>
      <xdr:spPr>
        <a:xfrm>
          <a:off x="5755006" y="20815935"/>
          <a:ext cx="2083891"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E1727345-9FE5-4476-A83E-BFCAD237866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140</xdr:row>
      <xdr:rowOff>47625</xdr:rowOff>
    </xdr:from>
    <xdr:to>
      <xdr:col>85</xdr:col>
      <xdr:colOff>83820</xdr:colOff>
      <xdr:row>141</xdr:row>
      <xdr:rowOff>9525</xdr:rowOff>
    </xdr:to>
    <xdr:sp macro="" textlink="算定シミュレーション!BN7">
      <xdr:nvSpPr>
        <xdr:cNvPr id="194" name="テキスト ボックス 193">
          <a:extLst>
            <a:ext uri="{FF2B5EF4-FFF2-40B4-BE49-F238E27FC236}">
              <a16:creationId xmlns:a16="http://schemas.microsoft.com/office/drawing/2014/main" id="{00000000-0008-0000-0900-0000C2000000}"/>
            </a:ext>
          </a:extLst>
        </xdr:cNvPr>
        <xdr:cNvSpPr txBox="1"/>
      </xdr:nvSpPr>
      <xdr:spPr>
        <a:xfrm>
          <a:off x="5756911" y="27190065"/>
          <a:ext cx="209930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5F056C4-C1FC-477C-BF01-E5ECFE36902C}"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141</xdr:row>
      <xdr:rowOff>38100</xdr:rowOff>
    </xdr:from>
    <xdr:to>
      <xdr:col>85</xdr:col>
      <xdr:colOff>83820</xdr:colOff>
      <xdr:row>142</xdr:row>
      <xdr:rowOff>0</xdr:rowOff>
    </xdr:to>
    <xdr:sp macro="" textlink="算定シミュレーション!BN7">
      <xdr:nvSpPr>
        <xdr:cNvPr id="195" name="テキスト ボックス 194">
          <a:extLst>
            <a:ext uri="{FF2B5EF4-FFF2-40B4-BE49-F238E27FC236}">
              <a16:creationId xmlns:a16="http://schemas.microsoft.com/office/drawing/2014/main" id="{00000000-0008-0000-0900-0000C3000000}"/>
            </a:ext>
          </a:extLst>
        </xdr:cNvPr>
        <xdr:cNvSpPr txBox="1"/>
      </xdr:nvSpPr>
      <xdr:spPr>
        <a:xfrm>
          <a:off x="5756911" y="27561540"/>
          <a:ext cx="209930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3DA1E1F-B854-4EA3-A234-DBD3971FC5C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142</xdr:row>
      <xdr:rowOff>38100</xdr:rowOff>
    </xdr:from>
    <xdr:to>
      <xdr:col>85</xdr:col>
      <xdr:colOff>83820</xdr:colOff>
      <xdr:row>143</xdr:row>
      <xdr:rowOff>0</xdr:rowOff>
    </xdr:to>
    <xdr:sp macro="" textlink="算定シミュレーション!BN7">
      <xdr:nvSpPr>
        <xdr:cNvPr id="196" name="テキスト ボックス 195">
          <a:extLst>
            <a:ext uri="{FF2B5EF4-FFF2-40B4-BE49-F238E27FC236}">
              <a16:creationId xmlns:a16="http://schemas.microsoft.com/office/drawing/2014/main" id="{00000000-0008-0000-0900-0000C4000000}"/>
            </a:ext>
          </a:extLst>
        </xdr:cNvPr>
        <xdr:cNvSpPr txBox="1"/>
      </xdr:nvSpPr>
      <xdr:spPr>
        <a:xfrm>
          <a:off x="5756911" y="27942540"/>
          <a:ext cx="209930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849FFD1-91FF-4C18-8B68-50CCAE202F70}"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169</xdr:row>
      <xdr:rowOff>28575</xdr:rowOff>
    </xdr:from>
    <xdr:to>
      <xdr:col>85</xdr:col>
      <xdr:colOff>76200</xdr:colOff>
      <xdr:row>169</xdr:row>
      <xdr:rowOff>371475</xdr:rowOff>
    </xdr:to>
    <xdr:sp macro="" textlink="算定シミュレーション!BN8">
      <xdr:nvSpPr>
        <xdr:cNvPr id="197" name="テキスト ボックス 196">
          <a:extLst>
            <a:ext uri="{FF2B5EF4-FFF2-40B4-BE49-F238E27FC236}">
              <a16:creationId xmlns:a16="http://schemas.microsoft.com/office/drawing/2014/main" id="{00000000-0008-0000-0900-0000C5000000}"/>
            </a:ext>
          </a:extLst>
        </xdr:cNvPr>
        <xdr:cNvSpPr txBox="1"/>
      </xdr:nvSpPr>
      <xdr:spPr>
        <a:xfrm>
          <a:off x="5756911" y="34288095"/>
          <a:ext cx="209168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6AB3DD58-0226-4586-97B2-85D717EF0A1F}"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170</xdr:row>
      <xdr:rowOff>38100</xdr:rowOff>
    </xdr:from>
    <xdr:to>
      <xdr:col>85</xdr:col>
      <xdr:colOff>76200</xdr:colOff>
      <xdr:row>171</xdr:row>
      <xdr:rowOff>0</xdr:rowOff>
    </xdr:to>
    <xdr:sp macro="" textlink="算定シミュレーション!BN8">
      <xdr:nvSpPr>
        <xdr:cNvPr id="198" name="テキスト ボックス 197">
          <a:extLst>
            <a:ext uri="{FF2B5EF4-FFF2-40B4-BE49-F238E27FC236}">
              <a16:creationId xmlns:a16="http://schemas.microsoft.com/office/drawing/2014/main" id="{00000000-0008-0000-0900-0000C6000000}"/>
            </a:ext>
          </a:extLst>
        </xdr:cNvPr>
        <xdr:cNvSpPr txBox="1"/>
      </xdr:nvSpPr>
      <xdr:spPr>
        <a:xfrm>
          <a:off x="5756911" y="34678620"/>
          <a:ext cx="209168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8303C06A-DF67-4E7D-9037-9B8C45E955A7}"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171</xdr:row>
      <xdr:rowOff>28575</xdr:rowOff>
    </xdr:from>
    <xdr:to>
      <xdr:col>85</xdr:col>
      <xdr:colOff>76200</xdr:colOff>
      <xdr:row>171</xdr:row>
      <xdr:rowOff>371475</xdr:rowOff>
    </xdr:to>
    <xdr:sp macro="" textlink="算定シミュレーション!BN8">
      <xdr:nvSpPr>
        <xdr:cNvPr id="199" name="テキスト ボックス 198">
          <a:extLst>
            <a:ext uri="{FF2B5EF4-FFF2-40B4-BE49-F238E27FC236}">
              <a16:creationId xmlns:a16="http://schemas.microsoft.com/office/drawing/2014/main" id="{00000000-0008-0000-0900-0000C7000000}"/>
            </a:ext>
          </a:extLst>
        </xdr:cNvPr>
        <xdr:cNvSpPr txBox="1"/>
      </xdr:nvSpPr>
      <xdr:spPr>
        <a:xfrm>
          <a:off x="5756911" y="35050095"/>
          <a:ext cx="209168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3B70ED93-FAED-45D5-93C0-9C3B763FDC29}"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198</xdr:row>
      <xdr:rowOff>28575</xdr:rowOff>
    </xdr:from>
    <xdr:to>
      <xdr:col>85</xdr:col>
      <xdr:colOff>68580</xdr:colOff>
      <xdr:row>198</xdr:row>
      <xdr:rowOff>371475</xdr:rowOff>
    </xdr:to>
    <xdr:sp macro="" textlink="算定シミュレーション!BN9">
      <xdr:nvSpPr>
        <xdr:cNvPr id="200" name="テキスト ボックス 199">
          <a:extLst>
            <a:ext uri="{FF2B5EF4-FFF2-40B4-BE49-F238E27FC236}">
              <a16:creationId xmlns:a16="http://schemas.microsoft.com/office/drawing/2014/main" id="{00000000-0008-0000-0900-0000C8000000}"/>
            </a:ext>
          </a:extLst>
        </xdr:cNvPr>
        <xdr:cNvSpPr txBox="1"/>
      </xdr:nvSpPr>
      <xdr:spPr>
        <a:xfrm>
          <a:off x="5756911" y="41405175"/>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65E1DE3-7529-4482-8044-9F6F0F1DD966}"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200</xdr:row>
      <xdr:rowOff>38100</xdr:rowOff>
    </xdr:from>
    <xdr:to>
      <xdr:col>85</xdr:col>
      <xdr:colOff>68580</xdr:colOff>
      <xdr:row>201</xdr:row>
      <xdr:rowOff>0</xdr:rowOff>
    </xdr:to>
    <xdr:sp macro="" textlink="算定シミュレーション!BN9">
      <xdr:nvSpPr>
        <xdr:cNvPr id="202" name="テキスト ボックス 201">
          <a:extLst>
            <a:ext uri="{FF2B5EF4-FFF2-40B4-BE49-F238E27FC236}">
              <a16:creationId xmlns:a16="http://schemas.microsoft.com/office/drawing/2014/main" id="{00000000-0008-0000-0900-0000CA000000}"/>
            </a:ext>
          </a:extLst>
        </xdr:cNvPr>
        <xdr:cNvSpPr txBox="1"/>
      </xdr:nvSpPr>
      <xdr:spPr>
        <a:xfrm>
          <a:off x="5756911" y="4217670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89805DA-B0AE-426E-ABFA-46349E11967C}"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227</xdr:row>
      <xdr:rowOff>28575</xdr:rowOff>
    </xdr:from>
    <xdr:to>
      <xdr:col>86</xdr:col>
      <xdr:colOff>0</xdr:colOff>
      <xdr:row>227</xdr:row>
      <xdr:rowOff>371475</xdr:rowOff>
    </xdr:to>
    <xdr:sp macro="" textlink="算定シミュレーション!BN10">
      <xdr:nvSpPr>
        <xdr:cNvPr id="203" name="テキスト ボックス 202">
          <a:extLst>
            <a:ext uri="{FF2B5EF4-FFF2-40B4-BE49-F238E27FC236}">
              <a16:creationId xmlns:a16="http://schemas.microsoft.com/office/drawing/2014/main" id="{00000000-0008-0000-0900-0000CB000000}"/>
            </a:ext>
          </a:extLst>
        </xdr:cNvPr>
        <xdr:cNvSpPr txBox="1"/>
      </xdr:nvSpPr>
      <xdr:spPr>
        <a:xfrm>
          <a:off x="5756911" y="48522255"/>
          <a:ext cx="210692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0FAD720-62E8-4DB8-B74A-FCBD275783FD}"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228</xdr:row>
      <xdr:rowOff>28575</xdr:rowOff>
    </xdr:from>
    <xdr:to>
      <xdr:col>86</xdr:col>
      <xdr:colOff>0</xdr:colOff>
      <xdr:row>228</xdr:row>
      <xdr:rowOff>371475</xdr:rowOff>
    </xdr:to>
    <xdr:sp macro="" textlink="算定シミュレーション!BN10">
      <xdr:nvSpPr>
        <xdr:cNvPr id="204" name="テキスト ボックス 203">
          <a:extLst>
            <a:ext uri="{FF2B5EF4-FFF2-40B4-BE49-F238E27FC236}">
              <a16:creationId xmlns:a16="http://schemas.microsoft.com/office/drawing/2014/main" id="{00000000-0008-0000-0900-0000CC000000}"/>
            </a:ext>
          </a:extLst>
        </xdr:cNvPr>
        <xdr:cNvSpPr txBox="1"/>
      </xdr:nvSpPr>
      <xdr:spPr>
        <a:xfrm>
          <a:off x="5756911" y="48903255"/>
          <a:ext cx="210692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77DB896-6327-4937-B1B7-4EE47D71DAA9}"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229</xdr:row>
      <xdr:rowOff>38100</xdr:rowOff>
    </xdr:from>
    <xdr:to>
      <xdr:col>86</xdr:col>
      <xdr:colOff>0</xdr:colOff>
      <xdr:row>230</xdr:row>
      <xdr:rowOff>0</xdr:rowOff>
    </xdr:to>
    <xdr:sp macro="" textlink="算定シミュレーション!BN10">
      <xdr:nvSpPr>
        <xdr:cNvPr id="205" name="テキスト ボックス 204">
          <a:extLst>
            <a:ext uri="{FF2B5EF4-FFF2-40B4-BE49-F238E27FC236}">
              <a16:creationId xmlns:a16="http://schemas.microsoft.com/office/drawing/2014/main" id="{00000000-0008-0000-0900-0000CD000000}"/>
            </a:ext>
          </a:extLst>
        </xdr:cNvPr>
        <xdr:cNvSpPr txBox="1"/>
      </xdr:nvSpPr>
      <xdr:spPr>
        <a:xfrm>
          <a:off x="5756911" y="49293780"/>
          <a:ext cx="210692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316BB77-D548-45E4-A7FB-055D20148D9A}"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285</xdr:row>
      <xdr:rowOff>38100</xdr:rowOff>
    </xdr:from>
    <xdr:to>
      <xdr:col>85</xdr:col>
      <xdr:colOff>68580</xdr:colOff>
      <xdr:row>286</xdr:row>
      <xdr:rowOff>0</xdr:rowOff>
    </xdr:to>
    <xdr:sp macro="" textlink="算定シミュレーション!BN12">
      <xdr:nvSpPr>
        <xdr:cNvPr id="206" name="テキスト ボックス 205">
          <a:extLst>
            <a:ext uri="{FF2B5EF4-FFF2-40B4-BE49-F238E27FC236}">
              <a16:creationId xmlns:a16="http://schemas.microsoft.com/office/drawing/2014/main" id="{00000000-0008-0000-0900-0000CE000000}"/>
            </a:ext>
          </a:extLst>
        </xdr:cNvPr>
        <xdr:cNvSpPr txBox="1"/>
      </xdr:nvSpPr>
      <xdr:spPr>
        <a:xfrm>
          <a:off x="5756911" y="6276594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1BD1D0AF-B921-4801-A748-25ECAB395CBE}"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286</xdr:row>
      <xdr:rowOff>28575</xdr:rowOff>
    </xdr:from>
    <xdr:to>
      <xdr:col>85</xdr:col>
      <xdr:colOff>68580</xdr:colOff>
      <xdr:row>286</xdr:row>
      <xdr:rowOff>371475</xdr:rowOff>
    </xdr:to>
    <xdr:sp macro="" textlink="算定シミュレーション!BN12">
      <xdr:nvSpPr>
        <xdr:cNvPr id="207" name="テキスト ボックス 206">
          <a:extLst>
            <a:ext uri="{FF2B5EF4-FFF2-40B4-BE49-F238E27FC236}">
              <a16:creationId xmlns:a16="http://schemas.microsoft.com/office/drawing/2014/main" id="{00000000-0008-0000-0900-0000CF000000}"/>
            </a:ext>
          </a:extLst>
        </xdr:cNvPr>
        <xdr:cNvSpPr txBox="1"/>
      </xdr:nvSpPr>
      <xdr:spPr>
        <a:xfrm>
          <a:off x="5756911" y="63137415"/>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F294FD79-9BF4-4700-BCF0-6A2CC80438F5}"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287</xdr:row>
      <xdr:rowOff>38100</xdr:rowOff>
    </xdr:from>
    <xdr:to>
      <xdr:col>85</xdr:col>
      <xdr:colOff>68580</xdr:colOff>
      <xdr:row>288</xdr:row>
      <xdr:rowOff>0</xdr:rowOff>
    </xdr:to>
    <xdr:sp macro="" textlink="算定シミュレーション!BN12">
      <xdr:nvSpPr>
        <xdr:cNvPr id="208" name="テキスト ボックス 207">
          <a:extLst>
            <a:ext uri="{FF2B5EF4-FFF2-40B4-BE49-F238E27FC236}">
              <a16:creationId xmlns:a16="http://schemas.microsoft.com/office/drawing/2014/main" id="{00000000-0008-0000-0900-0000D0000000}"/>
            </a:ext>
          </a:extLst>
        </xdr:cNvPr>
        <xdr:cNvSpPr txBox="1"/>
      </xdr:nvSpPr>
      <xdr:spPr>
        <a:xfrm>
          <a:off x="5756911" y="6352794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23E70FD9-3CD2-4CA7-B2F2-8DB158022E01}"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314</xdr:row>
      <xdr:rowOff>38100</xdr:rowOff>
    </xdr:from>
    <xdr:to>
      <xdr:col>85</xdr:col>
      <xdr:colOff>68580</xdr:colOff>
      <xdr:row>315</xdr:row>
      <xdr:rowOff>0</xdr:rowOff>
    </xdr:to>
    <xdr:sp macro="" textlink="算定シミュレーション!BN13">
      <xdr:nvSpPr>
        <xdr:cNvPr id="209" name="テキスト ボックス 208">
          <a:extLst>
            <a:ext uri="{FF2B5EF4-FFF2-40B4-BE49-F238E27FC236}">
              <a16:creationId xmlns:a16="http://schemas.microsoft.com/office/drawing/2014/main" id="{00000000-0008-0000-0900-0000D1000000}"/>
            </a:ext>
          </a:extLst>
        </xdr:cNvPr>
        <xdr:cNvSpPr txBox="1"/>
      </xdr:nvSpPr>
      <xdr:spPr>
        <a:xfrm>
          <a:off x="5756911" y="69883020"/>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0049542-9C9A-40F2-97EC-6EDB253DED9D}"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315</xdr:row>
      <xdr:rowOff>28575</xdr:rowOff>
    </xdr:from>
    <xdr:to>
      <xdr:col>85</xdr:col>
      <xdr:colOff>68580</xdr:colOff>
      <xdr:row>315</xdr:row>
      <xdr:rowOff>371475</xdr:rowOff>
    </xdr:to>
    <xdr:sp macro="" textlink="算定シミュレーション!BN13">
      <xdr:nvSpPr>
        <xdr:cNvPr id="210" name="テキスト ボックス 209">
          <a:extLst>
            <a:ext uri="{FF2B5EF4-FFF2-40B4-BE49-F238E27FC236}">
              <a16:creationId xmlns:a16="http://schemas.microsoft.com/office/drawing/2014/main" id="{00000000-0008-0000-0900-0000D2000000}"/>
            </a:ext>
          </a:extLst>
        </xdr:cNvPr>
        <xdr:cNvSpPr txBox="1"/>
      </xdr:nvSpPr>
      <xdr:spPr>
        <a:xfrm>
          <a:off x="5756911" y="70254495"/>
          <a:ext cx="208406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0210A8CF-B7CF-447D-AA72-48C48D5CF505}"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63</xdr:col>
      <xdr:colOff>1</xdr:colOff>
      <xdr:row>316</xdr:row>
      <xdr:rowOff>47625</xdr:rowOff>
    </xdr:from>
    <xdr:to>
      <xdr:col>85</xdr:col>
      <xdr:colOff>78217</xdr:colOff>
      <xdr:row>317</xdr:row>
      <xdr:rowOff>9525</xdr:rowOff>
    </xdr:to>
    <xdr:sp macro="" textlink="算定シミュレーション!BN13">
      <xdr:nvSpPr>
        <xdr:cNvPr id="211" name="テキスト ボックス 210">
          <a:extLst>
            <a:ext uri="{FF2B5EF4-FFF2-40B4-BE49-F238E27FC236}">
              <a16:creationId xmlns:a16="http://schemas.microsoft.com/office/drawing/2014/main" id="{00000000-0008-0000-0900-0000D3000000}"/>
            </a:ext>
          </a:extLst>
        </xdr:cNvPr>
        <xdr:cNvSpPr txBox="1"/>
      </xdr:nvSpPr>
      <xdr:spPr>
        <a:xfrm>
          <a:off x="5760721" y="70654545"/>
          <a:ext cx="2089896"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491AA3A-2D4D-47D3-8831-680E071FEB11}"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343</xdr:row>
      <xdr:rowOff>38100</xdr:rowOff>
    </xdr:from>
    <xdr:to>
      <xdr:col>85</xdr:col>
      <xdr:colOff>76200</xdr:colOff>
      <xdr:row>344</xdr:row>
      <xdr:rowOff>0</xdr:rowOff>
    </xdr:to>
    <xdr:sp macro="" textlink="算定シミュレーション!BN14">
      <xdr:nvSpPr>
        <xdr:cNvPr id="212" name="テキスト ボックス 211">
          <a:extLst>
            <a:ext uri="{FF2B5EF4-FFF2-40B4-BE49-F238E27FC236}">
              <a16:creationId xmlns:a16="http://schemas.microsoft.com/office/drawing/2014/main" id="{00000000-0008-0000-0900-0000D4000000}"/>
            </a:ext>
          </a:extLst>
        </xdr:cNvPr>
        <xdr:cNvSpPr txBox="1"/>
      </xdr:nvSpPr>
      <xdr:spPr>
        <a:xfrm>
          <a:off x="5756911" y="77000100"/>
          <a:ext cx="209168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F7F1E270-DA51-4AAC-9CAD-C7793BFB730D}"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62</xdr:col>
      <xdr:colOff>87631</xdr:colOff>
      <xdr:row>344</xdr:row>
      <xdr:rowOff>38100</xdr:rowOff>
    </xdr:from>
    <xdr:to>
      <xdr:col>85</xdr:col>
      <xdr:colOff>76200</xdr:colOff>
      <xdr:row>345</xdr:row>
      <xdr:rowOff>0</xdr:rowOff>
    </xdr:to>
    <xdr:sp macro="" textlink="算定シミュレーション!BN14">
      <xdr:nvSpPr>
        <xdr:cNvPr id="213" name="テキスト ボックス 212">
          <a:extLst>
            <a:ext uri="{FF2B5EF4-FFF2-40B4-BE49-F238E27FC236}">
              <a16:creationId xmlns:a16="http://schemas.microsoft.com/office/drawing/2014/main" id="{00000000-0008-0000-0900-0000D5000000}"/>
            </a:ext>
          </a:extLst>
        </xdr:cNvPr>
        <xdr:cNvSpPr txBox="1"/>
      </xdr:nvSpPr>
      <xdr:spPr>
        <a:xfrm>
          <a:off x="5756911" y="77381100"/>
          <a:ext cx="209168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EC192066-CE32-47D9-9AA0-670F9860ACB6}"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63</xdr:col>
      <xdr:colOff>0</xdr:colOff>
      <xdr:row>345</xdr:row>
      <xdr:rowOff>47625</xdr:rowOff>
    </xdr:from>
    <xdr:to>
      <xdr:col>85</xdr:col>
      <xdr:colOff>85857</xdr:colOff>
      <xdr:row>346</xdr:row>
      <xdr:rowOff>9525</xdr:rowOff>
    </xdr:to>
    <xdr:sp macro="" textlink="算定シミュレーション!BN14">
      <xdr:nvSpPr>
        <xdr:cNvPr id="214" name="テキスト ボックス 213">
          <a:extLst>
            <a:ext uri="{FF2B5EF4-FFF2-40B4-BE49-F238E27FC236}">
              <a16:creationId xmlns:a16="http://schemas.microsoft.com/office/drawing/2014/main" id="{00000000-0008-0000-0900-0000D6000000}"/>
            </a:ext>
          </a:extLst>
        </xdr:cNvPr>
        <xdr:cNvSpPr txBox="1"/>
      </xdr:nvSpPr>
      <xdr:spPr>
        <a:xfrm>
          <a:off x="5760720" y="77771625"/>
          <a:ext cx="2097537"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651AB93E-0B0D-46A9-AC17-D7BEA65288FB}" type="TxLink">
            <a:rPr kumimoji="1" lang="en-US" altLang="en-US" sz="1800" b="0" i="0" u="none" strike="noStrike" kern="0" spc="0" baseline="0">
              <a:solidFill>
                <a:srgbClr val="000000"/>
              </a:solidFill>
              <a:latin typeface="ＭＳ Ｐゴシック"/>
              <a:ea typeface="ＭＳ Ｐゴシック"/>
            </a:rPr>
            <a:pPr algn="ctr"/>
            <a:t> </a:t>
          </a:fld>
          <a:endParaRPr kumimoji="1" lang="ja-JP" altLang="en-US" sz="18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10</xdr:col>
      <xdr:colOff>66675</xdr:colOff>
      <xdr:row>45</xdr:row>
      <xdr:rowOff>9525</xdr:rowOff>
    </xdr:from>
    <xdr:to>
      <xdr:col>19</xdr:col>
      <xdr:colOff>91514</xdr:colOff>
      <xdr:row>47</xdr:row>
      <xdr:rowOff>76094</xdr:rowOff>
    </xdr:to>
    <xdr:sp macro="" textlink="収録楽曲情報!S4">
      <xdr:nvSpPr>
        <xdr:cNvPr id="161" name="テキスト ボックス 160">
          <a:extLst>
            <a:ext uri="{FF2B5EF4-FFF2-40B4-BE49-F238E27FC236}">
              <a16:creationId xmlns:a16="http://schemas.microsoft.com/office/drawing/2014/main" id="{00000000-0008-0000-0900-0000A1000000}"/>
            </a:ext>
          </a:extLst>
        </xdr:cNvPr>
        <xdr:cNvSpPr txBox="1"/>
      </xdr:nvSpPr>
      <xdr:spPr>
        <a:xfrm>
          <a:off x="1114425" y="62388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66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66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39</xdr:col>
      <xdr:colOff>95250</xdr:colOff>
      <xdr:row>1</xdr:row>
      <xdr:rowOff>76200</xdr:rowOff>
    </xdr:from>
    <xdr:to>
      <xdr:col>49</xdr:col>
      <xdr:colOff>15314</xdr:colOff>
      <xdr:row>1</xdr:row>
      <xdr:rowOff>295169</xdr:rowOff>
    </xdr:to>
    <xdr:sp macro="" textlink="収録楽曲情報!S3">
      <xdr:nvSpPr>
        <xdr:cNvPr id="170" name="テキスト ボックス 169">
          <a:extLst>
            <a:ext uri="{FF2B5EF4-FFF2-40B4-BE49-F238E27FC236}">
              <a16:creationId xmlns:a16="http://schemas.microsoft.com/office/drawing/2014/main" id="{00000000-0008-0000-0900-0000AA000000}"/>
            </a:ext>
          </a:extLst>
        </xdr:cNvPr>
        <xdr:cNvSpPr txBox="1"/>
      </xdr:nvSpPr>
      <xdr:spPr>
        <a:xfrm>
          <a:off x="4181475" y="2476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B4E69679-B6D8-4EFC-A6C7-69AEF7977A5F}"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45</xdr:col>
      <xdr:colOff>9525</xdr:colOff>
      <xdr:row>1</xdr:row>
      <xdr:rowOff>76200</xdr:rowOff>
    </xdr:from>
    <xdr:to>
      <xdr:col>54</xdr:col>
      <xdr:colOff>34364</xdr:colOff>
      <xdr:row>1</xdr:row>
      <xdr:rowOff>295169</xdr:rowOff>
    </xdr:to>
    <xdr:sp macro="" textlink="収録楽曲情報!S4">
      <xdr:nvSpPr>
        <xdr:cNvPr id="172" name="テキスト ボックス 171">
          <a:extLst>
            <a:ext uri="{FF2B5EF4-FFF2-40B4-BE49-F238E27FC236}">
              <a16:creationId xmlns:a16="http://schemas.microsoft.com/office/drawing/2014/main" id="{00000000-0008-0000-0900-0000AC000000}"/>
            </a:ext>
          </a:extLst>
        </xdr:cNvPr>
        <xdr:cNvSpPr txBox="1"/>
      </xdr:nvSpPr>
      <xdr:spPr>
        <a:xfrm>
          <a:off x="4724400" y="2476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65</xdr:row>
      <xdr:rowOff>76200</xdr:rowOff>
    </xdr:from>
    <xdr:to>
      <xdr:col>54</xdr:col>
      <xdr:colOff>15314</xdr:colOff>
      <xdr:row>65</xdr:row>
      <xdr:rowOff>295169</xdr:rowOff>
    </xdr:to>
    <xdr:sp macro="" textlink="収録楽曲情報!S4">
      <xdr:nvSpPr>
        <xdr:cNvPr id="174" name="テキスト ボックス 173">
          <a:extLst>
            <a:ext uri="{FF2B5EF4-FFF2-40B4-BE49-F238E27FC236}">
              <a16:creationId xmlns:a16="http://schemas.microsoft.com/office/drawing/2014/main" id="{00000000-0008-0000-0900-0000AE000000}"/>
            </a:ext>
          </a:extLst>
        </xdr:cNvPr>
        <xdr:cNvSpPr txBox="1"/>
      </xdr:nvSpPr>
      <xdr:spPr>
        <a:xfrm>
          <a:off x="4705350" y="80391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94</xdr:row>
      <xdr:rowOff>76200</xdr:rowOff>
    </xdr:from>
    <xdr:to>
      <xdr:col>54</xdr:col>
      <xdr:colOff>5789</xdr:colOff>
      <xdr:row>94</xdr:row>
      <xdr:rowOff>295169</xdr:rowOff>
    </xdr:to>
    <xdr:sp macro="" textlink="収録楽曲情報!S4">
      <xdr:nvSpPr>
        <xdr:cNvPr id="178" name="テキスト ボックス 177">
          <a:extLst>
            <a:ext uri="{FF2B5EF4-FFF2-40B4-BE49-F238E27FC236}">
              <a16:creationId xmlns:a16="http://schemas.microsoft.com/office/drawing/2014/main" id="{00000000-0008-0000-0900-0000B2000000}"/>
            </a:ext>
          </a:extLst>
        </xdr:cNvPr>
        <xdr:cNvSpPr txBox="1"/>
      </xdr:nvSpPr>
      <xdr:spPr>
        <a:xfrm>
          <a:off x="4695825" y="152114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76200</xdr:colOff>
      <xdr:row>123</xdr:row>
      <xdr:rowOff>66675</xdr:rowOff>
    </xdr:from>
    <xdr:to>
      <xdr:col>53</xdr:col>
      <xdr:colOff>101039</xdr:colOff>
      <xdr:row>123</xdr:row>
      <xdr:rowOff>285644</xdr:rowOff>
    </xdr:to>
    <xdr:sp macro="" textlink="収録楽曲情報!S4">
      <xdr:nvSpPr>
        <xdr:cNvPr id="215" name="テキスト ボックス 214">
          <a:extLst>
            <a:ext uri="{FF2B5EF4-FFF2-40B4-BE49-F238E27FC236}">
              <a16:creationId xmlns:a16="http://schemas.microsoft.com/office/drawing/2014/main" id="{00000000-0008-0000-0900-0000D7000000}"/>
            </a:ext>
          </a:extLst>
        </xdr:cNvPr>
        <xdr:cNvSpPr txBox="1"/>
      </xdr:nvSpPr>
      <xdr:spPr>
        <a:xfrm>
          <a:off x="4686300" y="223742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152</xdr:row>
      <xdr:rowOff>76200</xdr:rowOff>
    </xdr:from>
    <xdr:to>
      <xdr:col>54</xdr:col>
      <xdr:colOff>15314</xdr:colOff>
      <xdr:row>152</xdr:row>
      <xdr:rowOff>295169</xdr:rowOff>
    </xdr:to>
    <xdr:sp macro="" textlink="収録楽曲情報!S4">
      <xdr:nvSpPr>
        <xdr:cNvPr id="216" name="テキスト ボックス 215">
          <a:extLst>
            <a:ext uri="{FF2B5EF4-FFF2-40B4-BE49-F238E27FC236}">
              <a16:creationId xmlns:a16="http://schemas.microsoft.com/office/drawing/2014/main" id="{00000000-0008-0000-0900-0000D8000000}"/>
            </a:ext>
          </a:extLst>
        </xdr:cNvPr>
        <xdr:cNvSpPr txBox="1"/>
      </xdr:nvSpPr>
      <xdr:spPr>
        <a:xfrm>
          <a:off x="4705350" y="2955607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181</xdr:row>
      <xdr:rowOff>76200</xdr:rowOff>
    </xdr:from>
    <xdr:to>
      <xdr:col>54</xdr:col>
      <xdr:colOff>15314</xdr:colOff>
      <xdr:row>181</xdr:row>
      <xdr:rowOff>295169</xdr:rowOff>
    </xdr:to>
    <xdr:sp macro="" textlink="収録楽曲情報!S4">
      <xdr:nvSpPr>
        <xdr:cNvPr id="217" name="テキスト ボックス 216">
          <a:extLst>
            <a:ext uri="{FF2B5EF4-FFF2-40B4-BE49-F238E27FC236}">
              <a16:creationId xmlns:a16="http://schemas.microsoft.com/office/drawing/2014/main" id="{00000000-0008-0000-0900-0000D9000000}"/>
            </a:ext>
          </a:extLst>
        </xdr:cNvPr>
        <xdr:cNvSpPr txBox="1"/>
      </xdr:nvSpPr>
      <xdr:spPr>
        <a:xfrm>
          <a:off x="4705350" y="367284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210</xdr:row>
      <xdr:rowOff>76200</xdr:rowOff>
    </xdr:from>
    <xdr:to>
      <xdr:col>54</xdr:col>
      <xdr:colOff>15314</xdr:colOff>
      <xdr:row>210</xdr:row>
      <xdr:rowOff>295169</xdr:rowOff>
    </xdr:to>
    <xdr:sp macro="" textlink="収録楽曲情報!S4">
      <xdr:nvSpPr>
        <xdr:cNvPr id="218" name="テキスト ボックス 217">
          <a:extLst>
            <a:ext uri="{FF2B5EF4-FFF2-40B4-BE49-F238E27FC236}">
              <a16:creationId xmlns:a16="http://schemas.microsoft.com/office/drawing/2014/main" id="{00000000-0008-0000-0900-0000DA000000}"/>
            </a:ext>
          </a:extLst>
        </xdr:cNvPr>
        <xdr:cNvSpPr txBox="1"/>
      </xdr:nvSpPr>
      <xdr:spPr>
        <a:xfrm>
          <a:off x="4705350" y="439007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239</xdr:row>
      <xdr:rowOff>76200</xdr:rowOff>
    </xdr:from>
    <xdr:to>
      <xdr:col>54</xdr:col>
      <xdr:colOff>5789</xdr:colOff>
      <xdr:row>239</xdr:row>
      <xdr:rowOff>295169</xdr:rowOff>
    </xdr:to>
    <xdr:sp macro="" textlink="収録楽曲情報!S4">
      <xdr:nvSpPr>
        <xdr:cNvPr id="219" name="テキスト ボックス 218">
          <a:extLst>
            <a:ext uri="{FF2B5EF4-FFF2-40B4-BE49-F238E27FC236}">
              <a16:creationId xmlns:a16="http://schemas.microsoft.com/office/drawing/2014/main" id="{00000000-0008-0000-0900-0000DB000000}"/>
            </a:ext>
          </a:extLst>
        </xdr:cNvPr>
        <xdr:cNvSpPr txBox="1"/>
      </xdr:nvSpPr>
      <xdr:spPr>
        <a:xfrm>
          <a:off x="4695825" y="510730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85725</xdr:colOff>
      <xdr:row>268</xdr:row>
      <xdr:rowOff>66675</xdr:rowOff>
    </xdr:from>
    <xdr:to>
      <xdr:col>54</xdr:col>
      <xdr:colOff>5789</xdr:colOff>
      <xdr:row>268</xdr:row>
      <xdr:rowOff>285644</xdr:rowOff>
    </xdr:to>
    <xdr:sp macro="" textlink="収録楽曲情報!S4">
      <xdr:nvSpPr>
        <xdr:cNvPr id="220" name="テキスト ボックス 219">
          <a:extLst>
            <a:ext uri="{FF2B5EF4-FFF2-40B4-BE49-F238E27FC236}">
              <a16:creationId xmlns:a16="http://schemas.microsoft.com/office/drawing/2014/main" id="{00000000-0008-0000-0900-0000DC000000}"/>
            </a:ext>
          </a:extLst>
        </xdr:cNvPr>
        <xdr:cNvSpPr txBox="1"/>
      </xdr:nvSpPr>
      <xdr:spPr>
        <a:xfrm>
          <a:off x="4695825" y="5823585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297</xdr:row>
      <xdr:rowOff>76200</xdr:rowOff>
    </xdr:from>
    <xdr:to>
      <xdr:col>54</xdr:col>
      <xdr:colOff>15314</xdr:colOff>
      <xdr:row>297</xdr:row>
      <xdr:rowOff>295169</xdr:rowOff>
    </xdr:to>
    <xdr:sp macro="" textlink="収録楽曲情報!S4">
      <xdr:nvSpPr>
        <xdr:cNvPr id="221" name="テキスト ボックス 220">
          <a:extLst>
            <a:ext uri="{FF2B5EF4-FFF2-40B4-BE49-F238E27FC236}">
              <a16:creationId xmlns:a16="http://schemas.microsoft.com/office/drawing/2014/main" id="{00000000-0008-0000-0900-0000DD000000}"/>
            </a:ext>
          </a:extLst>
        </xdr:cNvPr>
        <xdr:cNvSpPr txBox="1"/>
      </xdr:nvSpPr>
      <xdr:spPr>
        <a:xfrm>
          <a:off x="4705350" y="65417700"/>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44</xdr:col>
      <xdr:colOff>95250</xdr:colOff>
      <xdr:row>326</xdr:row>
      <xdr:rowOff>76200</xdr:rowOff>
    </xdr:from>
    <xdr:to>
      <xdr:col>54</xdr:col>
      <xdr:colOff>15314</xdr:colOff>
      <xdr:row>326</xdr:row>
      <xdr:rowOff>295169</xdr:rowOff>
    </xdr:to>
    <xdr:sp macro="" textlink="収録楽曲情報!S4">
      <xdr:nvSpPr>
        <xdr:cNvPr id="222" name="テキスト ボックス 221">
          <a:extLst>
            <a:ext uri="{FF2B5EF4-FFF2-40B4-BE49-F238E27FC236}">
              <a16:creationId xmlns:a16="http://schemas.microsoft.com/office/drawing/2014/main" id="{00000000-0008-0000-0900-0000DE000000}"/>
            </a:ext>
          </a:extLst>
        </xdr:cNvPr>
        <xdr:cNvSpPr txBox="1"/>
      </xdr:nvSpPr>
      <xdr:spPr>
        <a:xfrm>
          <a:off x="4705350" y="72590025"/>
          <a:ext cx="967814" cy="218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fld id="{95AC38C4-98DE-4F8A-883A-FC184F155974}"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 </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70</xdr:col>
      <xdr:colOff>47625</xdr:colOff>
      <xdr:row>40</xdr:row>
      <xdr:rowOff>47625</xdr:rowOff>
    </xdr:from>
    <xdr:to>
      <xdr:col>75</xdr:col>
      <xdr:colOff>86003</xdr:colOff>
      <xdr:row>54</xdr:row>
      <xdr:rowOff>30356</xdr:rowOff>
    </xdr:to>
    <xdr:sp macro="" textlink="算定シミュレーション!BL4">
      <xdr:nvSpPr>
        <xdr:cNvPr id="44" name="テキスト ボックス 43">
          <a:extLst>
            <a:ext uri="{FF2B5EF4-FFF2-40B4-BE49-F238E27FC236}">
              <a16:creationId xmlns:a16="http://schemas.microsoft.com/office/drawing/2014/main" id="{00000000-0008-0000-0900-00002C000000}"/>
            </a:ext>
          </a:extLst>
        </xdr:cNvPr>
        <xdr:cNvSpPr txBox="1"/>
      </xdr:nvSpPr>
      <xdr:spPr>
        <a:xfrm>
          <a:off x="7381875" y="589597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1F2D7E26-5069-4307-8854-AF4C8B527B96}"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 </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82</xdr:row>
      <xdr:rowOff>0</xdr:rowOff>
    </xdr:from>
    <xdr:to>
      <xdr:col>75</xdr:col>
      <xdr:colOff>38378</xdr:colOff>
      <xdr:row>84</xdr:row>
      <xdr:rowOff>287531</xdr:rowOff>
    </xdr:to>
    <xdr:sp macro="" textlink="算定シミュレーション!BL5">
      <xdr:nvSpPr>
        <xdr:cNvPr id="45" name="テキスト ボックス 44">
          <a:extLst>
            <a:ext uri="{FF2B5EF4-FFF2-40B4-BE49-F238E27FC236}">
              <a16:creationId xmlns:a16="http://schemas.microsoft.com/office/drawing/2014/main" id="{00000000-0008-0000-0900-00002D000000}"/>
            </a:ext>
          </a:extLst>
        </xdr:cNvPr>
        <xdr:cNvSpPr txBox="1"/>
      </xdr:nvSpPr>
      <xdr:spPr>
        <a:xfrm>
          <a:off x="7334250" y="125825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BFBEDE5A-927B-4428-8871-9C2B669CE5AA}"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111</xdr:row>
      <xdr:rowOff>0</xdr:rowOff>
    </xdr:from>
    <xdr:to>
      <xdr:col>75</xdr:col>
      <xdr:colOff>38378</xdr:colOff>
      <xdr:row>113</xdr:row>
      <xdr:rowOff>287531</xdr:rowOff>
    </xdr:to>
    <xdr:sp macro="" textlink="算定シミュレーション!BL6">
      <xdr:nvSpPr>
        <xdr:cNvPr id="46" name="テキスト ボックス 45">
          <a:extLst>
            <a:ext uri="{FF2B5EF4-FFF2-40B4-BE49-F238E27FC236}">
              <a16:creationId xmlns:a16="http://schemas.microsoft.com/office/drawing/2014/main" id="{00000000-0008-0000-0900-00002E000000}"/>
            </a:ext>
          </a:extLst>
        </xdr:cNvPr>
        <xdr:cNvSpPr txBox="1"/>
      </xdr:nvSpPr>
      <xdr:spPr>
        <a:xfrm>
          <a:off x="7334250" y="197548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89060831-4026-4DAA-84FA-C0EDCED7F6CB}" type="TxLink">
            <a:rPr kumimoji="1" lang="en-US" altLang="en-US" sz="4400" b="0" i="0" u="none" strike="noStrike" kern="0" spc="0" baseline="0">
              <a:solidFill>
                <a:srgbClr val="000000"/>
              </a:solidFill>
              <a:latin typeface="ＭＳ Ｐ明朝" panose="02020600040205080304" pitchFamily="18" charset="-128"/>
              <a:ea typeface="ＭＳ Ｐ明朝" panose="02020600040205080304" pitchFamily="18" charset="-128"/>
            </a:rPr>
            <a:pPr algn="ctr"/>
            <a:t>～</a:t>
          </a:fld>
          <a:endParaRPr kumimoji="1" lang="ja-JP" altLang="en-US" sz="4400" b="0" i="0" kern="0" spc="0" baseline="0">
            <a:latin typeface="ＭＳ Ｐ明朝" panose="02020600040205080304" pitchFamily="18" charset="-128"/>
            <a:ea typeface="ＭＳ Ｐ明朝" panose="02020600040205080304" pitchFamily="18" charset="-128"/>
          </a:endParaRPr>
        </a:p>
      </xdr:txBody>
    </xdr:sp>
    <xdr:clientData/>
  </xdr:twoCellAnchor>
  <xdr:twoCellAnchor>
    <xdr:from>
      <xdr:col>70</xdr:col>
      <xdr:colOff>0</xdr:colOff>
      <xdr:row>140</xdr:row>
      <xdr:rowOff>0</xdr:rowOff>
    </xdr:from>
    <xdr:to>
      <xdr:col>75</xdr:col>
      <xdr:colOff>38378</xdr:colOff>
      <xdr:row>142</xdr:row>
      <xdr:rowOff>287531</xdr:rowOff>
    </xdr:to>
    <xdr:sp macro="" textlink="算定シミュレーション!BL7">
      <xdr:nvSpPr>
        <xdr:cNvPr id="47" name="テキスト ボックス 46">
          <a:extLst>
            <a:ext uri="{FF2B5EF4-FFF2-40B4-BE49-F238E27FC236}">
              <a16:creationId xmlns:a16="http://schemas.microsoft.com/office/drawing/2014/main" id="{00000000-0008-0000-0900-00002F000000}"/>
            </a:ext>
          </a:extLst>
        </xdr:cNvPr>
        <xdr:cNvSpPr txBox="1"/>
      </xdr:nvSpPr>
      <xdr:spPr>
        <a:xfrm>
          <a:off x="7334250" y="2692717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9D656CB2-18F6-415F-B21E-83A12CE5EAA9}"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28575</xdr:colOff>
      <xdr:row>169</xdr:row>
      <xdr:rowOff>47625</xdr:rowOff>
    </xdr:from>
    <xdr:to>
      <xdr:col>75</xdr:col>
      <xdr:colOff>66953</xdr:colOff>
      <xdr:row>171</xdr:row>
      <xdr:rowOff>335156</xdr:rowOff>
    </xdr:to>
    <xdr:sp macro="" textlink="算定シミュレーション!BL8">
      <xdr:nvSpPr>
        <xdr:cNvPr id="48" name="テキスト ボックス 47">
          <a:extLst>
            <a:ext uri="{FF2B5EF4-FFF2-40B4-BE49-F238E27FC236}">
              <a16:creationId xmlns:a16="http://schemas.microsoft.com/office/drawing/2014/main" id="{00000000-0008-0000-0900-000030000000}"/>
            </a:ext>
          </a:extLst>
        </xdr:cNvPr>
        <xdr:cNvSpPr txBox="1"/>
      </xdr:nvSpPr>
      <xdr:spPr>
        <a:xfrm>
          <a:off x="7362825" y="341471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4E42CA18-A59A-40E6-A3E1-E6506A75887F}"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38100</xdr:colOff>
      <xdr:row>198</xdr:row>
      <xdr:rowOff>66675</xdr:rowOff>
    </xdr:from>
    <xdr:to>
      <xdr:col>75</xdr:col>
      <xdr:colOff>76478</xdr:colOff>
      <xdr:row>200</xdr:row>
      <xdr:rowOff>354206</xdr:rowOff>
    </xdr:to>
    <xdr:sp macro="" textlink="算定シミュレーション!BL9">
      <xdr:nvSpPr>
        <xdr:cNvPr id="49" name="テキスト ボックス 48">
          <a:extLst>
            <a:ext uri="{FF2B5EF4-FFF2-40B4-BE49-F238E27FC236}">
              <a16:creationId xmlns:a16="http://schemas.microsoft.com/office/drawing/2014/main" id="{00000000-0008-0000-0900-000031000000}"/>
            </a:ext>
          </a:extLst>
        </xdr:cNvPr>
        <xdr:cNvSpPr txBox="1"/>
      </xdr:nvSpPr>
      <xdr:spPr>
        <a:xfrm>
          <a:off x="7372350" y="4133850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825B1CFD-16EC-4469-A3E2-F4480624058B}"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28575</xdr:colOff>
      <xdr:row>227</xdr:row>
      <xdr:rowOff>38100</xdr:rowOff>
    </xdr:from>
    <xdr:to>
      <xdr:col>75</xdr:col>
      <xdr:colOff>66953</xdr:colOff>
      <xdr:row>229</xdr:row>
      <xdr:rowOff>325631</xdr:rowOff>
    </xdr:to>
    <xdr:sp macro="" textlink="算定シミュレーション!BL10">
      <xdr:nvSpPr>
        <xdr:cNvPr id="50" name="テキスト ボックス 49">
          <a:extLst>
            <a:ext uri="{FF2B5EF4-FFF2-40B4-BE49-F238E27FC236}">
              <a16:creationId xmlns:a16="http://schemas.microsoft.com/office/drawing/2014/main" id="{00000000-0008-0000-0900-000032000000}"/>
            </a:ext>
          </a:extLst>
        </xdr:cNvPr>
        <xdr:cNvSpPr txBox="1"/>
      </xdr:nvSpPr>
      <xdr:spPr>
        <a:xfrm>
          <a:off x="7362825" y="484822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1DC0D618-A223-4C13-8C37-1BED513E729E}"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28575</xdr:colOff>
      <xdr:row>256</xdr:row>
      <xdr:rowOff>57150</xdr:rowOff>
    </xdr:from>
    <xdr:to>
      <xdr:col>75</xdr:col>
      <xdr:colOff>66953</xdr:colOff>
      <xdr:row>258</xdr:row>
      <xdr:rowOff>344681</xdr:rowOff>
    </xdr:to>
    <xdr:sp macro="" textlink="算定シミュレーション!BL11">
      <xdr:nvSpPr>
        <xdr:cNvPr id="176" name="テキスト ボックス 175">
          <a:extLst>
            <a:ext uri="{FF2B5EF4-FFF2-40B4-BE49-F238E27FC236}">
              <a16:creationId xmlns:a16="http://schemas.microsoft.com/office/drawing/2014/main" id="{00000000-0008-0000-0900-0000B0000000}"/>
            </a:ext>
          </a:extLst>
        </xdr:cNvPr>
        <xdr:cNvSpPr txBox="1"/>
      </xdr:nvSpPr>
      <xdr:spPr>
        <a:xfrm>
          <a:off x="7362825" y="55673625"/>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D7F84FDD-8443-4E10-BD56-2076AE426D78}" type="TxLink">
            <a:rPr kumimoji="1" lang="en-US" altLang="en-US" sz="1100" b="0" i="0" u="none" strike="noStrike" kern="0" spc="0" baseline="0">
              <a:solidFill>
                <a:srgbClr val="000000"/>
              </a:solidFill>
              <a:latin typeface="ＭＳ Ｐゴシック"/>
              <a:ea typeface="ＭＳ Ｐゴシック"/>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285</xdr:row>
      <xdr:rowOff>0</xdr:rowOff>
    </xdr:from>
    <xdr:to>
      <xdr:col>75</xdr:col>
      <xdr:colOff>38378</xdr:colOff>
      <xdr:row>287</xdr:row>
      <xdr:rowOff>287531</xdr:rowOff>
    </xdr:to>
    <xdr:sp macro="" textlink="算定シミュレーション!BL12">
      <xdr:nvSpPr>
        <xdr:cNvPr id="52" name="テキスト ボックス 51">
          <a:extLst>
            <a:ext uri="{FF2B5EF4-FFF2-40B4-BE49-F238E27FC236}">
              <a16:creationId xmlns:a16="http://schemas.microsoft.com/office/drawing/2014/main" id="{00000000-0008-0000-0900-000034000000}"/>
            </a:ext>
          </a:extLst>
        </xdr:cNvPr>
        <xdr:cNvSpPr txBox="1"/>
      </xdr:nvSpPr>
      <xdr:spPr>
        <a:xfrm>
          <a:off x="7334250" y="6278880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2D5EDDC6-6501-41BD-B273-2A886F6A3AB6}"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0</xdr:colOff>
      <xdr:row>314</xdr:row>
      <xdr:rowOff>9525</xdr:rowOff>
    </xdr:from>
    <xdr:to>
      <xdr:col>75</xdr:col>
      <xdr:colOff>38378</xdr:colOff>
      <xdr:row>316</xdr:row>
      <xdr:rowOff>297056</xdr:rowOff>
    </xdr:to>
    <xdr:sp macro="" textlink="算定シミュレーション!BL13">
      <xdr:nvSpPr>
        <xdr:cNvPr id="53" name="テキスト ボックス 52">
          <a:extLst>
            <a:ext uri="{FF2B5EF4-FFF2-40B4-BE49-F238E27FC236}">
              <a16:creationId xmlns:a16="http://schemas.microsoft.com/office/drawing/2014/main" id="{00000000-0008-0000-0900-000035000000}"/>
            </a:ext>
          </a:extLst>
        </xdr:cNvPr>
        <xdr:cNvSpPr txBox="1"/>
      </xdr:nvSpPr>
      <xdr:spPr>
        <a:xfrm>
          <a:off x="7334250" y="704659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5ADB261D-60F5-48DA-A8C5-99B32381A273}"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twoCellAnchor>
    <xdr:from>
      <xdr:col>70</xdr:col>
      <xdr:colOff>38100</xdr:colOff>
      <xdr:row>343</xdr:row>
      <xdr:rowOff>38100</xdr:rowOff>
    </xdr:from>
    <xdr:to>
      <xdr:col>75</xdr:col>
      <xdr:colOff>76478</xdr:colOff>
      <xdr:row>345</xdr:row>
      <xdr:rowOff>325631</xdr:rowOff>
    </xdr:to>
    <xdr:sp macro="" textlink="算定シミュレーション!BL14">
      <xdr:nvSpPr>
        <xdr:cNvPr id="54" name="テキスト ボックス 53">
          <a:extLst>
            <a:ext uri="{FF2B5EF4-FFF2-40B4-BE49-F238E27FC236}">
              <a16:creationId xmlns:a16="http://schemas.microsoft.com/office/drawing/2014/main" id="{00000000-0008-0000-0900-000036000000}"/>
            </a:ext>
          </a:extLst>
        </xdr:cNvPr>
        <xdr:cNvSpPr txBox="1"/>
      </xdr:nvSpPr>
      <xdr:spPr>
        <a:xfrm>
          <a:off x="7372350" y="77171550"/>
          <a:ext cx="562253" cy="1049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 wrap="square" rtlCol="0" anchor="ctr"/>
        <a:lstStyle/>
        <a:p>
          <a:pPr algn="ctr"/>
          <a:fld id="{56AE23DA-F07C-4525-A47F-3725C571471C}" type="TxLink">
            <a:rPr kumimoji="1" lang="en-US" altLang="en-US" sz="4400" b="0" i="0" u="none" strike="noStrike" kern="0" spc="0" baseline="0">
              <a:solidFill>
                <a:srgbClr val="000000"/>
              </a:solidFill>
              <a:latin typeface="ＭＳ 明朝" panose="02020609040205080304" pitchFamily="17" charset="-128"/>
              <a:ea typeface="ＭＳ 明朝" panose="02020609040205080304" pitchFamily="17" charset="-128"/>
            </a:rPr>
            <a:pPr algn="ctr"/>
            <a:t>～</a:t>
          </a:fld>
          <a:endParaRPr kumimoji="1" lang="ja-JP" altLang="en-US" sz="4400" b="0" i="0" kern="0" spc="0" baseline="0">
            <a:latin typeface="ＭＳ 明朝" panose="02020609040205080304" pitchFamily="17" charset="-128"/>
            <a:ea typeface="ＭＳ 明朝" panose="02020609040205080304" pitchFamily="17" charset="-128"/>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2</xdr:row>
          <xdr:rowOff>152400</xdr:rowOff>
        </xdr:from>
        <xdr:to>
          <xdr:col>2</xdr:col>
          <xdr:colOff>742950</xdr:colOff>
          <xdr:row>4</xdr:row>
          <xdr:rowOff>9525</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A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828675</xdr:colOff>
          <xdr:row>0</xdr:row>
          <xdr:rowOff>0</xdr:rowOff>
        </xdr:from>
        <xdr:to>
          <xdr:col>6</xdr:col>
          <xdr:colOff>0</xdr:colOff>
          <xdr:row>2</xdr:row>
          <xdr:rowOff>0</xdr:rowOff>
        </xdr:to>
        <xdr:grpSp>
          <xdr:nvGrpSpPr>
            <xdr:cNvPr id="3" name="グループ化 2">
              <a:extLst>
                <a:ext uri="{FF2B5EF4-FFF2-40B4-BE49-F238E27FC236}">
                  <a16:creationId xmlns:a16="http://schemas.microsoft.com/office/drawing/2014/main" id="{00000000-0008-0000-0A00-000003000000}"/>
                </a:ext>
              </a:extLst>
            </xdr:cNvPr>
            <xdr:cNvGrpSpPr/>
          </xdr:nvGrpSpPr>
          <xdr:grpSpPr>
            <a:xfrm>
              <a:off x="695325" y="0"/>
              <a:ext cx="3219450" cy="523875"/>
              <a:chOff x="828675" y="0"/>
              <a:chExt cx="2638425" cy="342900"/>
            </a:xfrm>
          </xdr:grpSpPr>
          <xdr:sp macro="" textlink="">
            <xdr:nvSpPr>
              <xdr:cNvPr id="12290" name="Option Button 2" hidden="1">
                <a:extLst>
                  <a:ext uri="{63B3BB69-23CF-44E3-9099-C40C66FF867C}">
                    <a14:compatExt spid="_x0000_s12290"/>
                  </a:ext>
                  <a:ext uri="{FF2B5EF4-FFF2-40B4-BE49-F238E27FC236}">
                    <a16:creationId xmlns:a16="http://schemas.microsoft.com/office/drawing/2014/main" id="{00000000-0008-0000-0A00-000002300000}"/>
                  </a:ext>
                </a:extLst>
              </xdr:cNvPr>
              <xdr:cNvSpPr/>
            </xdr:nvSpPr>
            <xdr:spPr bwMode="auto">
              <a:xfrm>
                <a:off x="828675" y="0"/>
                <a:ext cx="68580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一般娯楽</a:t>
                </a:r>
              </a:p>
            </xdr:txBody>
          </xdr:sp>
          <xdr:sp macro="" textlink="">
            <xdr:nvSpPr>
              <xdr:cNvPr id="12291" name="Option Button 3" hidden="1">
                <a:extLst>
                  <a:ext uri="{63B3BB69-23CF-44E3-9099-C40C66FF867C}">
                    <a14:compatExt spid="_x0000_s12291"/>
                  </a:ext>
                  <a:ext uri="{FF2B5EF4-FFF2-40B4-BE49-F238E27FC236}">
                    <a16:creationId xmlns:a16="http://schemas.microsoft.com/office/drawing/2014/main" id="{00000000-0008-0000-0A00-000003300000}"/>
                  </a:ext>
                </a:extLst>
              </xdr:cNvPr>
              <xdr:cNvSpPr/>
            </xdr:nvSpPr>
            <xdr:spPr bwMode="auto">
              <a:xfrm>
                <a:off x="828675" y="154305"/>
                <a:ext cx="68580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a:t>
                </a:r>
              </a:p>
            </xdr:txBody>
          </xdr:sp>
          <xdr:sp macro="" textlink="">
            <xdr:nvSpPr>
              <xdr:cNvPr id="12292" name="Option Button 4" hidden="1">
                <a:extLst>
                  <a:ext uri="{63B3BB69-23CF-44E3-9099-C40C66FF867C}">
                    <a14:compatExt spid="_x0000_s12292"/>
                  </a:ext>
                  <a:ext uri="{FF2B5EF4-FFF2-40B4-BE49-F238E27FC236}">
                    <a16:creationId xmlns:a16="http://schemas.microsoft.com/office/drawing/2014/main" id="{00000000-0008-0000-0A00-000004300000}"/>
                  </a:ext>
                </a:extLst>
              </xdr:cNvPr>
              <xdr:cNvSpPr/>
            </xdr:nvSpPr>
            <xdr:spPr bwMode="auto">
              <a:xfrm>
                <a:off x="1619250" y="0"/>
                <a:ext cx="184785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イベント収録（演奏会）</a:t>
                </a:r>
              </a:p>
            </xdr:txBody>
          </xdr:sp>
          <xdr:sp macro="" textlink="">
            <xdr:nvSpPr>
              <xdr:cNvPr id="12293" name="Option Button 5" hidden="1">
                <a:extLst>
                  <a:ext uri="{63B3BB69-23CF-44E3-9099-C40C66FF867C}">
                    <a14:compatExt spid="_x0000_s12293"/>
                  </a:ext>
                  <a:ext uri="{FF2B5EF4-FFF2-40B4-BE49-F238E27FC236}">
                    <a16:creationId xmlns:a16="http://schemas.microsoft.com/office/drawing/2014/main" id="{00000000-0008-0000-0A00-000005300000}"/>
                  </a:ext>
                </a:extLst>
              </xdr:cNvPr>
              <xdr:cNvSpPr/>
            </xdr:nvSpPr>
            <xdr:spPr bwMode="auto">
              <a:xfrm>
                <a:off x="1619250" y="154305"/>
                <a:ext cx="1847850"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イベント収録（演奏会以外）</a:t>
                </a:r>
              </a:p>
            </xdr:txBody>
          </xdr:sp>
        </xdr:grpSp>
        <xdr:clientData/>
      </xdr:twoCellAnchor>
    </mc:Choice>
    <mc:Fallback/>
  </mc:AlternateContent>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システム部システム課" refreshedDate="45141.558466666669" createdVersion="5" refreshedVersion="6" minRefreshableVersion="3" recordCount="100" xr:uid="{00000000-000A-0000-FFFF-FFFF21000000}">
  <cacheSource type="worksheet">
    <worksheetSource ref="AK12:AN112" sheet="算定シミュレーション"/>
  </cacheSource>
  <cacheFields count="4">
    <cacheField name="作品題名加工(スペース削除、全角を半角)" numFmtId="0">
      <sharedItems count="1210">
        <s v=""/>
        <s v="THEFIREINPARKJAE-SANG'SHOUSEleekangwook(leekangwook)" u="1"/>
        <s v="SOLOUNLOCOGONZALEZAGUILARALFONSO" u="1"/>
        <s v="Dr.LylesKevinCoughlin/Chadlanier" u="1"/>
        <s v="Mapextortionleebyunghoon(leebyunghoon)" u="1"/>
        <s v="PARKandMasterJEONGleebyunghoon(leebyunghoon)" u="1"/>
        <s v="DadDrivesAway" u="1"/>
        <s v="Tombmaplostjangyounggyu(jangyounggyu)" u="1"/>
        <s v="Tombmaplostlangyounggyu(langyounggyu)" u="1"/>
        <s v="UnthinkableBANGJun-seok,CHOIYu-mi" u="1"/>
        <s v="(Warmup)N/A" u="1"/>
        <s v="OnRoadAmoryLeader/SimonWilliamsAmoryLeader/SimonWilliams" u="1"/>
        <s v="MeatMarketBeatingReprise" u="1"/>
        <s v="DRESSUPMONTAGEPOPESCU,MICHAEL" u="1"/>
        <s v="FONZOPOSEIDOGONZALEZAGUILARALFONSO" u="1"/>
        <s v="EpilogueAZacaríasM.delaRiva" u="1"/>
        <s v="IWAITEDFORYOURUSSELLBOB(ST)･GILLESPIEDIZZY" u="1"/>
        <s v="接牧1分負ZHAOLIN" u="1"/>
        <s v="SCHEISSLOCHIMSCHEISSLOCHPOPESCU,MICHAEL" u="1"/>
        <s v="DIEDAMEPOPESCU,MICHAEL" u="1"/>
        <s v="Streets/Claire/RatZacaríasM.delaRiva" u="1"/>
        <s v="冷やし中華はじめましたOMEMIYA" u="1"/>
        <s v="人間の森森山直太朗森山直太朗" u="1"/>
        <s v="ANNOUNCEMENTbyPeeWeeMarquetteN/A" u="1"/>
        <s v="GUIDOONTHEROADPAOLOVIVALDl(SIAE),FILIPRODELAURA" u="1"/>
        <s v="StopThatCalling" u="1"/>
        <s v="SuicideAttemptFlashbackTheodoreShapiroTheodoreShapiro" u="1"/>
        <s v="ReachTheMoon" u="1"/>
        <s v="BERLINBYNIGHT" u="1"/>
        <s v="MARLENEBARAlfonsoAguilar" u="1"/>
        <s v="1m14v4R.Djawadi" u="1"/>
        <s v="M90AmitTrivedi" u="1"/>
        <s v="DON'TTALKJUSTFIGHTPOPESCU,MICHAEL/ALEXANDERZIEGENBEIN" u="1"/>
        <s v="WATCHYOURSELFPOPESCU,MICHAEL" u="1"/>
        <s v="DREAMBABYDREAMMartinRevandAlanVega" u="1"/>
        <s v="M91AmitTrivedi" u="1"/>
        <s v="Satisfy(churchsong)" u="1"/>
        <s v="NICHOLEREVEALEDPHILLIPS,BRITTA" u="1"/>
        <s v="EFECTOPASAESPECTROGONZALEZAGUILARALFONSO" u="1"/>
        <s v="KRASSOAlfonsoAguilar" u="1"/>
        <s v="KEINEAHNUNGVONACTIONPOPESCU,MICHAEL" u="1"/>
        <s v="M93AmitTrivedi" u="1"/>
        <s v="Mom?KevinCoughlin/Chadlanier" u="1"/>
        <s v="SomethingInTheAirJohnDavidPercyKeen(PRS)" u="1"/>
        <s v="DESPEDIDACONCECIAlfonsoAguilar" u="1"/>
        <s v="穂子笹笹乎反ZHAOLIN" u="1"/>
        <s v="NatefindsHollyAZacaríasM.delaRiva" u="1"/>
        <s v="NatefindsHollyBZacaríasM.delaRiva" u="1"/>
        <s v="Tonya'sSeenthisbeforeKevinCoughlin/Chadlanier" u="1"/>
        <s v="MARLENEBARIIAlfonsoAguilar" u="1"/>
        <s v="ChoicetoliveBANGJun-seok,CHOIYu-mi" u="1"/>
        <s v="MODEFORJOEWALTONCEDARANTHONY" u="1"/>
        <s v="LetueurdansagoraBenoltCharest" u="1"/>
        <s v="DadDrivesAwayRobSimonsen(BMI)100%" u="1"/>
        <s v="There'sNothingHoldin'MeBackScottFriedman_x000a_TeddyGeiger_x000a_ShawnMendes_x000a_GeoffreyElliotWarburton" u="1"/>
        <s v="1m4R.Djawadi" u="1"/>
        <s v="OLIOALROSMARINOPAOLOVIVALDl(SIAE)" u="1"/>
        <s v="M1AmrikSingh,RakeshKumar(Kumaar)Badshah" u="1"/>
        <s v="1m25v6R.Djawadi" u="1"/>
        <s v="M50AmitTrivedi" u="1"/>
        <s v="1m35v6R.Djawadi" u="1"/>
        <s v="BarberOfSeville'UnaVoce'" u="1"/>
        <s v="M51AmitTrivedi" u="1"/>
        <s v="1m34v2R.Djawadi" u="1"/>
        <s v="M52AmitTrivedi" u="1"/>
        <s v="ArrestedDevelopmentMateoMessina" u="1"/>
        <s v="M53AmitTrivedi" u="1"/>
        <s v="LIEBESTRAUMLISZT,FRANZ" u="1"/>
        <s v="ThePhoneCallAmoryLeader/SimonWilliamsAmoryLeader/SimonWilliams" u="1"/>
        <s v="さくら森山直太朗森山直太朗" u="1"/>
        <s v="MakeBelieveWorld" u="1"/>
        <s v="VenusRobbievanLeeuwen(BUMA)" u="1"/>
        <s v="SeemethroughStuardBarryMaxfield,AaronDavidAnderson" u="1"/>
        <s v="DIARYOFLOVENYMANMICHAEL" u="1"/>
        <s v="BeggarZacaríasM.delaRiva" u="1"/>
        <s v="RASGUÑOGONZALEZAGUILARALFONSO" u="1"/>
        <s v="CECIESTASSEGURA?GONZALEZAGUILARALFONSO" u="1"/>
        <s v="FEEFIFOFUMSHORTERWAYNE･SHORTERWAYNE" u="1"/>
        <s v="M10AmitTrivedi" u="1"/>
        <s v="紀呆迪言ZHAOLIN" u="1"/>
        <s v="M11AmitTrivedi" u="1"/>
        <s v="M12AmitTrivedi" u="1"/>
        <s v="CUADERNOINSOMNESAlfonsoAguilar" u="1"/>
        <s v="LogoCharades" u="1"/>
        <s v="M13AmitTrivedi" u="1"/>
        <s v="WeAreTheVillageGirls" u="1"/>
        <s v="STAKESISHIGHBOBBITCHARLESA･BOBBITCHARLESA" u="1"/>
        <s v="M14AmitTrivedi" u="1"/>
        <s v="BeFreeJesseGold" u="1"/>
        <s v="M15AmitTrivedi" u="1"/>
        <s v="Heung-seon'shelpleebyunghoon(leebyunghoon)" u="1"/>
        <s v="MagentaNights" u="1"/>
        <s v="M16AmitTrivedi" u="1"/>
        <s v="IReallyDidLoveYou" u="1"/>
        <s v="RainydaytoSchoolBANGJun-seok,CHOIYu-mi" u="1"/>
        <s v="1m36-37v6R.Djawadi" u="1"/>
        <s v="M19AmitTrivedi" u="1"/>
        <s v="LoveinavoidSusanBaition" u="1"/>
        <s v="VENTANAABIERTAGONZALEZAGUILARALFONSO" u="1"/>
        <s v="UptownBabyJoshPhillips(PRS),MatthewMoore(PRS)" u="1"/>
        <s v="1m26Sv10(PuppyLove)Arrangment=R.Djawadi/Composer=ErnieMaresca" u="1"/>
        <s v="BathtubMemoriesTheodoreShapiroTheodoreShapiro" u="1"/>
        <s v="MyMindGoesHighMichaelCrumm(BMI),MichaelClough(BMI)" u="1"/>
        <s v="1m15v2R.Djawadi" u="1"/>
        <s v="BUSCAACECIAlfonsoAguilar" u="1"/>
        <s v="JustBeYourselfKennethRuffin(BMI)" u="1"/>
        <s v="FLAUTAANTIGONA2AlfonsoAguilar" u="1"/>
        <s v="JohnWayne'63MikeTrella" u="1"/>
        <s v="WeAreTheVillageGirlsPublicDomain-RichardMorton,Lottie_x000a_Collins,productionarrangement" u="1"/>
        <s v="WhatAmIReprise" u="1"/>
        <s v="PLANB(LAUF)POPESCU,MICHAEL" u="1"/>
        <s v="CAJITADEMUSICAIIGONZALEZAGUILARALFONSO" u="1"/>
        <s v="TJDSecuritiesAmoryLeader/SimonWilliams/MoritzFischerAmoryLeader/SimonWilliams/MoritzFischer" u="1"/>
        <s v="FeastonhersoulKevinCoughlin/Chadlanier" u="1"/>
        <s v="FullSpecAmoryLeader/SimonWilliamsAmoryLeader/SimonWilliams" u="1"/>
        <s v="MASQULEROSHORTERWAYNE･SHORTERWAYNE" u="1"/>
        <s v="IHRMACHTDENJOB" u="1"/>
        <s v="ThePhoneCallAmoryLeader/SimonWilliams" u="1"/>
        <s v="Jae-sang'sKarma^;!;^.langyounggyU(langyounggyU)" u="1"/>
        <s v="OPENINGTHEME&amp;PLANBPOPESCU,MICHAEL/ALEXANDERZIEGENBEIN" u="1"/>
        <s v="CAJITADEMUSICAGONZALEZAGUILARALFONSO" u="1"/>
        <s v="AirfieldAmoryLeader/SimonWilliams" u="1"/>
        <s v="TheExchangeAmoryLeader/SimonWilliams" u="1"/>
        <s v="GABRIELTRAUERT" u="1"/>
        <s v="WINDMILLSOFYOURMINDTHEBERGMANMARILYN" u="1"/>
        <s v="Ray'sFutureDanny'sPastRobSimonsen(BMI)100%" u="1"/>
        <s v="ANGIEDaveyGraham" u="1"/>
        <s v="GIVEMEAGUNPOPESCU,MICHAEL" u="1"/>
        <s v="HOAFFIDATOTEALUlPAOLOVIVALDl(SIAE)" u="1"/>
        <s v="MUSICAINFANTILGONZALEZAGUILARALFONSO" u="1"/>
        <s v="DannyArrivesNYCRobSimonsen(BMI)100%" u="1"/>
        <s v="ROBOKOPPSMOMENT&amp;EPILOGPOPESCU,MICHAEL" u="1"/>
        <s v="HARDEARNEDCREDITSPOPESCU,MICHAEL" u="1"/>
        <s v="SomethingInTheAir" u="1"/>
        <s v="RunwayAmoryLeader/SimonWilliams" u="1"/>
        <s v="Danny'sFirstTrickRobSimonsen(BMI)100%" u="1"/>
        <s v="PADREENTREBAMBALINASAlfonsoAguilar" u="1"/>
        <s v="MaintenanceAmoryLeader/SimonWilliams" u="1"/>
        <s v="ROBOKOPPMARSCHIERT&amp;DÖNERISTDOCHAUCHGESUNDPOPESCU,MICHAEL" u="1"/>
        <s v="ENDCREDITSNEWMAN,RANDY" u="1"/>
        <s v="COPSGrahamMarshall,RonnieMatthewsandBrianYoung" u="1"/>
        <s v="JustBeYourself" u="1"/>
        <s v="PHONGUNDCHAZUHAUSEPOPESCU,MICHAEL" u="1"/>
        <s v="PICKINGUPMACNALLYDavidHolmesandKeefusGreen" u="1"/>
        <s v="おでんはじめましたOMEMIYA" u="1"/>
        <s v="RoadRageAmoryLeader/SimonWilliams" u="1"/>
        <s v="HARDGLORYPOPESCU,MICHAEL" u="1"/>
        <s v="ShowMeWhatYouGot" u="1"/>
        <s v="Heung-seon'sencounterjangyounggyu(jangyounggyu)" u="1"/>
        <s v="Heung-seon'sencounterlangyounggyu(langyounggyu)" u="1"/>
        <s v="WhatAmIRepriseRobSimonsen(BMI)100%" u="1"/>
        <s v="TERRI'SDEMISEDavidHolmesandKeefusGreen" u="1"/>
        <s v="FlowersZacaríasM.delaRiva" u="1"/>
        <s v="Let'sGoAmoryLeader/SimonWilliams" u="1"/>
        <s v="穂子失恋ZHAOLIN" u="1"/>
        <s v="TOPSYBATTLEEDGARWILLIAM･BATTLEEDGARWILLIAM" u="1"/>
        <s v="WhywasIborn?BANGJun-seok" u="1"/>
        <s v="BOOMCHICKAAAHPOPESCU,MICHAEL" u="1"/>
        <s v="THISISTHEDAYGARRETT,LES" u="1"/>
        <s v="速魚御徒町凧森山直太朗" u="1"/>
        <s v="ToplessMateoMessina" u="1"/>
        <s v="SethatHolly'sZacaríasM.delaRiva" u="1"/>
        <s v="SethkillsNateZacaríasM.delaRiva" u="1"/>
        <s v="SethrehearsesZacaríasM.delaRiva" u="1"/>
        <s v="Heung-seonandCho-sun'splanjangyounggyu(jangyounggyu)" u="1"/>
        <s v="Heung-seonandCho-sun'splanlangyounggyU(langyounggyu)" u="1"/>
        <s v="IJustCan't" u="1"/>
        <s v="RiotPolice" u="1"/>
        <s v="thepictureKevinCoughlin/Chadlanier" u="1"/>
        <s v="ENDSTATION" u="1"/>
        <s v="Friend'sHeartBANGJun-seok" u="1"/>
        <s v="CAN'STHEMEPOPESCU,MICHAEL" u="1"/>
        <s v="WeAreTheVillageRiotGirlsPublicDomain-RichardMorton,LottieCollins,productionarrangement" u="1"/>
        <s v="It'shappeningAgainKevinCoughlin/Chadlanier" u="1"/>
        <s v="CANYOUDANCEPOPESCU,MICHAEL" u="1"/>
        <s v="KaldDetKærlighedKRISTENSENKRISTIANLILHOLT" u="1"/>
        <s v="I-SPYGordonBlair,GrahamMarshall,RonnieMatthewsandBrianYoung" u="1"/>
        <s v="StopRunninElizabethLoughrey" u="1"/>
        <s v="GUAJATEGOMESDAPAIXAOALFREDO" u="1"/>
        <s v="CANTALOUPEISLANDHANCOCKHERBIE" u="1"/>
        <s v="1m27v2R.Djawadi" u="1"/>
        <s v="SCHEISSLOCHIMSCHEISSLOCH" u="1"/>
        <s v="sedatedKevinCoughlin/Chadlanier" u="1"/>
        <s v="NotOneDreamRobSimonsen(BMI)100%" u="1"/>
        <s v="THERE'LLBESOMECHANGESMADEOVERSTREET,BENTON_x000a_HIGGINS,WILLIAMWELDON" u="1"/>
        <s v="MOMENTSNOTICECOLTRANEJOHN(PD)･COLTRANEJOHN(PD)" u="1"/>
        <s v="DORAYBIANCAAlfonsoAguilar" u="1"/>
        <s v="VICTORIAWIRDENTFÜHRT" u="1"/>
        <s v="祈蒙頌不明" u="1"/>
        <s v="毛主席逝世不明" u="1"/>
        <s v="HILLBILLYSTART" u="1"/>
        <s v="Ty'sRoomTheodoreShapiroTheodoreShapiro" u="1"/>
        <s v="BrawlatthebarZacaríasM.delaRiva" u="1"/>
        <s v="MOANIN/INST/TIMMONSBOBBY" u="1"/>
        <s v="LISTENTOTHEBANDJohnFiddy" u="1"/>
        <s v="ClaireDepartsTheodoreShapiroTheodoreShapiro" u="1"/>
        <s v="MARLENEySABRINAGONZALEZAGUILARALFONSO" u="1"/>
        <s v="NIGHTINTUNISIAGILLESPIEJOHNDIZZY" u="1"/>
        <s v="DemipuebloEduardoMateo" u="1"/>
        <s v="LAUGHATMESonnyBono;" u="1"/>
        <s v="BLUETRAINCOLTRANEJOHN(PD)･COLTRANEJOHN(PD)" u="1"/>
        <s v="SONGFORMYFATHERSHASHOYANELLENMAY･SILVERHORACE" u="1"/>
        <s v="ROBOKOPPMARSCHIERT&amp;DÖNERISTDOCHAUCHGESUND" u="1"/>
        <s v="CastTheFirstStoneGeraldHughRamsey(BMI)" u="1"/>
        <s v="CultVideoMusicTheodoreShapiroTheodoreShapiro" u="1"/>
        <s v="ROBOKOPPSMOMENT&amp;EPILOG" u="1"/>
        <s v="DEATHOFCROWNPRINCEleebyunghoon(leebyunghoon)" u="1"/>
        <s v="Funiculì,FuniculàKennethIsaacWorth,arr.(IPI#:87061175)_x000a_IgorVrabac(IPI#:434441282),arr._x000a_PublicDomain" u="1"/>
        <s v="M7AmitTrivedi" u="1"/>
        <s v="WarehouseDeathmatchAmoryLeader/SimonWilliamsAmoryLeader/SimonWilliams" u="1"/>
        <s v="1m18v2R.Djawadi" u="1"/>
        <s v="LadyGwan-akMountainleebyunghoon(leebyunghoon)" u="1"/>
        <s v="EFECTOFONZONOESTAGONZALEZAGUILARALFONSO" u="1"/>
        <s v="ThePoisonedCupsTheodoreShapiroTheodoreShapiro" u="1"/>
        <s v="LAESCENOGRAFIAAlfonsoAguilar" u="1"/>
        <s v="SCHEISSLOCHIMSCHEISSLOCHPOPESCU,MICHAEL/ALEXANDERZIEGENBEIN" u="1"/>
        <s v="QUANTBASTAPAOLOVIVALDl(SIAE)" u="1"/>
        <s v="REMINISZENZ" u="1"/>
        <s v="thetubKevinCoughlin/Chadlanier" u="1"/>
        <s v="夏の終わり森山直太朗森山直太朗" u="1"/>
        <s v="Theyarecomming" u="1"/>
        <s v="Demolishing/IrefulKingHyunjongleebyunghocn(leebyunghoon)" u="1"/>
        <s v="Demolishing/IrefulKingHyunjongleebyunghoon(leebyunghoon)" u="1"/>
        <s v="DemolishingIIrefulKingHyunjongleebyunghocn(leebyunghoon)" u="1"/>
        <s v="BrazillianRunManuelDante_x000a_MatthieuFaivre_x000a_MiguelVladimirSabogaYvoAbadi" u="1"/>
        <s v="BadDreams/Tonya'sHouseKevinCoughlin/Chadlanier" u="1"/>
        <s v="WATCHYOURSELF" u="1"/>
        <s v="ShowMeWhatYouGotFrankWilliams(BMI)" u="1"/>
        <s v="GIBDENSCHAMPUS" u="1"/>
        <s v="AllIWantToBe" u="1"/>
        <s v="1m39v4R.Djawadi" u="1"/>
        <s v="John15:14" u="1"/>
        <s v="TrystMateoMessina" u="1"/>
        <s v="DirtySecretsMitchellNugent_x000a_JedidiahGrayWebster_x000a_NathanBrown_x000a_LuisFedericoVindver" u="1"/>
        <s v="OurLittleItalyMateoMessina" u="1"/>
        <s v="JetBathroomAmoryLeader/SimonWilliams" u="1"/>
        <s v="MadisonItalianoCarloCarenni_x000a_GualtieroMalgoni" u="1"/>
        <s v="BIGTIMEGrahamMarshall,RonnieMatthewsandBrianYoung;" u="1"/>
        <s v="OUTCASTEdgarCampbellandErnestL.Johnson" u="1"/>
        <s v="You'reDoneRobSimonsen(BMI)100%" u="1"/>
        <s v="CHAUNDDIEWEISSEFRAU" u="1"/>
        <s v="SafetydanceIvanDoroschuk" u="1"/>
        <s v="CityInTheRain" u="1"/>
        <s v="PolicePhonecallCHOIYu-mi" u="1"/>
        <s v="CANTALOOP(FlipFantasia)HANCOCKHERBIE･HANCOCKHERBIE" u="1"/>
        <s v="A FOGGYDAYGERSHWINGEORGE(著作権消滅)" u="1"/>
        <s v="AllMyLifeZachDegaetano_x000a_LaurenLuiz_x000a_TylerThompson" u="1"/>
        <s v="1m19v2R.Djawadi" u="1"/>
        <s v="RealityHitsBANGJun-seok" u="1"/>
        <s v="BRANZINOALCIOCCOLATOPAOLOVIVALDl(SIAE),FLAVIOGARGANO" u="1"/>
        <s v="TheShadowWarriorAmoryLeader/SimonWilliamsAmoryLeader/SimonWilliams" u="1"/>
        <s v="John15:14RobSimonsen(BMI)100%" u="1"/>
        <s v="BLACKRADIODAVECHRISTOPHERERIC･DAVECHRISTOPHERERIC" u="1"/>
        <s v="TaintedloveEdwartCobb" u="1"/>
        <s v="TRALECOLLINEPAOLOVIVALDl(SIAE)" u="1"/>
        <s v="ThePactAmoryLeader/SimonWilliams" u="1"/>
        <s v="MeetingCocomongBANGJun-seok,CHOIYu-mi" u="1"/>
        <s v="UNANOTTEINSONNEPAOLOVIVALDl(SIAE),FLAVIOGARGANO" u="1"/>
        <s v="PleaseDon'tLeaveRobSimonsen(BMI)100%" u="1"/>
        <s v="SpeakingWithTheEnemyAmoryLeader/SimonWilliamsAmoryLeader/SimonWilliams" u="1"/>
        <s v="TRANCEAEREONASCUYLINARES" u="1"/>
        <s v="DannyArrivesNYCRepriseRobSimonsen(BMI)100%" u="1"/>
        <s v="MovieNight/YouDon'tBelieveMeKevinCoughlin/Chadlanier" u="1"/>
        <s v="LOTAS-SCORE10LasseEnersen" u="1"/>
        <s v="LOTAS-SCORE11LasseEnersen" u="1"/>
        <s v="LOTAS-SCORE12LasseEnersen" u="1"/>
        <s v="LOTAS-SCORE13LasseEnersen" u="1"/>
        <s v="LOTAS-SCORE14LasseEnersen" u="1"/>
        <s v="LOTAS-SCORE15LasseEnersen" u="1"/>
        <s v="LOTAS-SCORE16LasseEnersen" u="1"/>
        <s v="LOTAS-SCORE17LasseEnersen" u="1"/>
        <s v="LOTAS-SCORE18LasseEnersen" u="1"/>
        <s v="LOTAS-SCORE19LasseEnersen" u="1"/>
        <s v="LOTAS-SCORE20LasseEnersen" u="1"/>
        <s v="LOTAS-SCORE21LasseEnersen" u="1"/>
        <s v="LOTAS-SCORE22LasseEnersen" u="1"/>
        <s v="LOTAS-SCORE23LasseEnersen" u="1"/>
        <s v="LOTAS-SCORE24LasseEnersen" u="1"/>
        <s v="LOTAS-SCORE25LasseEnersen" u="1"/>
        <s v="LOTAS-SCORE26LasseEnersen" u="1"/>
        <s v="LOTAS-SCORE27LasseEnersen" u="1"/>
        <s v="LOTAS-SCORE28LasseEnersen" u="1"/>
        <s v="LOTAS-SCORE29LasseEnersen" u="1"/>
        <s v="LOTAS-SCORE30LasseEnersen" u="1"/>
        <s v="LOTAS-SCORE31LasseEnersen" u="1"/>
        <s v="LOTAS-SCORE32LasseEnersen" u="1"/>
        <s v="LOTAS-SCORE33LasseEnersen" u="1"/>
        <s v="LOTAS-SCORE34LasseEnersen" u="1"/>
        <s v="LOTAS-SCORE35LasseEnersen" u="1"/>
        <s v="LOTAS-SCORE36LasseEnersen" u="1"/>
        <s v="LOTAS-SCORE37LasseEnersen" u="1"/>
        <s v="LOTAS-SCORE38LasseEnersen" u="1"/>
        <s v="LOTAS-SCORE39LasseEnersen" u="1"/>
        <s v="LOTAS-SCORE40LasseEnersen" u="1"/>
        <s v="LOTAS-SCORE41LasseEnersen" u="1"/>
        <s v="LOTAS-SCORE42LasseEnersen" u="1"/>
        <s v="LOTAS-SCORE43LasseEnersen" u="1"/>
        <s v="LOTAS-SCORE44LasseEnersen" u="1"/>
        <s v="LOTAS-SCORE45LasseEnersen" u="1"/>
        <s v="LOTAS-SCORE46LasseEnersen" u="1"/>
        <s v="LOTAS-SCORE47LasseEnersen" u="1"/>
        <s v="LOTAS-SCORE48LasseEnersen" u="1"/>
        <s v="Ray'sFutureDanny'sPast" u="1"/>
        <s v="MUSICTOMYEARSDavidHolmesandKeefusGreen" u="1"/>
        <s v="SeeYouLaterColumbiaRobSimonsen(BMI)100%" u="1"/>
        <s v="PleaseComeBack" u="1"/>
        <s v="Cho-sun'sdeathleebyunghoon(leebyunghocn)" u="1"/>
        <s v="tiedupMasterJEONGleebyunghoon(leebyunghoon)" u="1"/>
        <s v="1m20Sv3(Wanderer)Arrangment=R.Djawadi/Composer=PaulAnka" u="1"/>
        <s v="FREEFORALLSHORTERWAYNE･SHORTERWAYNE" u="1"/>
        <s v="ELHORNOAlfonsoAguilar" u="1"/>
        <s v="MIDDLEOFNOWHERE吉田美和吉田美和" u="1"/>
        <s v="PrologueRobSimonsen(BMI)100%" u="1"/>
        <s v="StopThatCallingLeonSilver(BMI)" u="1"/>
        <s v="REMINISZENZPOPESCU,MICHAEL" u="1"/>
        <s v="BucoliqueMauriceJeanjean(SACEM),GeorgesTzipine(SACEM)" u="1"/>
        <s v="4VS.1POPESCU,MICHAEL" u="1"/>
        <s v="BlueEyesJoseLeGall(SACEM)" u="1"/>
        <s v="ARRIVOALLAVILLAPAOLOVIVALDl(SIAE)" u="1"/>
        <s v="M64(NachdiPhira)KauserMunirAmitTrivedi" u="1"/>
        <s v="SojuBottleCHOIYu-mi" u="1"/>
        <s v="U-GINIMANADOLUPOPESCU,MICHAEL" u="1"/>
        <s v="M65(NachdiPhira)KauserMunirAmitTrivedi" u="1"/>
        <s v="EFECTOPASAESPECTROAlfonsoAguilar" u="1"/>
        <s v="MasterJEONGandSirKIMjangyounggyu(jangyounggyu)" u="1"/>
        <s v="MasterJEONGandSirKIMlangyounggyu(langyounggyu)" u="1"/>
        <s v="WELCOMETOTHEFACTORYPOPESCU,MICHAEL" u="1"/>
        <s v="KIMJwa-geunsecretburialleekangwook(leekangwook)" u="1"/>
        <s v="ALMAMUEREGONZALEZAGUILARALFONSO" u="1"/>
        <s v="LAPROVADELL'ASSAGGIOPAOLOVIVALDl(SIAE),FLAVIOGARGANO" u="1"/>
        <s v="ThereAreSigns" u="1"/>
        <s v="IJustCan'tRobSimonsen(BMI)100%" u="1"/>
        <s v="CinderfuckinrellaRobSimonsen(BMI)100%" u="1"/>
        <s v="Jae-sang'sKarmajangyounggyu(jangyounggyu)" u="1"/>
        <s v="Jae-sang'sKarmalangyounggyU(langyounggyU)" u="1"/>
        <s v="MasterJEONGandSirl&lt;IM/MasterJEONGattackjangyounggyu(jangyounggyu)" u="1"/>
        <s v="MasterJEONGandSirl&lt;IM/MasterJEONGattacklangyounggyu(langyounggyu)" u="1"/>
        <s v="冷やし中華はじめましたAMEMIYA" u="1"/>
        <s v="AWhiterShadeOfPaleGaryBrooker(PRS),KeithReid(PRS),_x000a_MatthewCharlesFisher(PRS)" u="1"/>
        <s v="SirKIMJwa-geunandministersleekangv{o0k(leekangvJook)" u="1"/>
        <s v="Danny'sFirstTrick" u="1"/>
        <s v="きみにしか聞こえない吉田美和吉田美和" u="1"/>
        <s v="StonewallRaid1" u="1"/>
        <s v="PARK'sleave/KingGojong'saccessionleekangwook(leekangwook)" u="1"/>
        <s v="ISayALittlePrayerForYou" u="1"/>
        <s v="行写路上不明" u="1"/>
        <s v="CocomongBalloonBANGJun-seok" u="1"/>
        <s v="MilesRichardFarinaMimiandRichardFarina" u="1"/>
        <s v="Let'sFinishThisAmoryLeader/SimonWilliamsAmoryLeader/SimonWilliams" u="1"/>
        <s v="ODETOBILLYJOEGENTRYBOBBIE･GENTRYBOBBIE" u="1"/>
        <s v="NarkoRASKEPENGE" u="1"/>
        <s v="KOPPUNDSCHULZINKREUZBERGPOPESCU,MICHAEL" u="1"/>
        <s v="FAMILYKIMleekangwook(leekangwook)" u="1"/>
        <s v="なにかはじめましたOMEMIYA" u="1"/>
        <s v="ANGIE(Note:Confirmedplacementhere,notbeforeBowietrackascredited)DaveyGraham" u="1"/>
        <s v="VENTANAABIERTAAlfonsoAguilar" u="1"/>
        <s v="FREEDOMTRAINSteveBogard,LarryRogersandCarlWells" u="1"/>
        <s v="おでんはじめましたEMEMIYA" u="1"/>
        <s v="IamGladIwasborn.BANGJun-seok,CHOIYu-mi" u="1"/>
        <s v="LuigiXaoPingMateoMessina" u="1"/>
        <s v="ArrhythmiaCORTESTHOMAS/EGGERSLUNA/JOHANSENTROELSDANKERT/NEDERGAARDDAVID" u="1"/>
        <s v="Heung-seon'soccupationofGayatemplejangyounggyu(jangyounggyu)" u="1"/>
        <s v="Heung-seon'soccupationofGayatemplelangyounggyU(langyounggyu)" u="1"/>
        <s v="DRESSUPMONTAGEPOPESCU,MICHAEL/ALEXANDERZIEGENBEIN" u="1"/>
        <s v="CHO-SUNleekangwook(leekangwook)" u="1"/>
        <s v="DeanSoulenWaves" u="1"/>
        <s v="INSOMNESIIAlfonsoAguilar" u="1"/>
        <s v="CECIESTASSEGURA?AlfonsoAguilar" u="1"/>
        <s v="DORAYBIANCAGONZALEZAGUILARALFONSO" u="1"/>
        <s v="M60AmitTrivedi" u="1"/>
        <s v="ArtNewsMichelGaucher(SACEM),AndrePaulCharlier(SACEM)" u="1"/>
        <s v="ATIMEFORLOVEMANDEL,JOHN_x000a_WEBSTER,PAULFRANCIS" u="1"/>
        <s v="LACREACTIONJOSEPHHAYDN" u="1"/>
        <s v="M62AmitTrivedi" u="1"/>
        <s v="CAJITADEMUSICAAlfonsoAguilar" u="1"/>
        <s v="M63AmitTrivedi" u="1"/>
        <s v="ESPEJOINVERTIDOGONZALEZAGUILARALFONSO" u="1"/>
        <s v="Dogsingin(SarahHadland)" u="1"/>
        <s v="M66AmitTrivedi" u="1"/>
        <s v="M67AmitTrivedi" u="1"/>
        <s v="M68AmitTrivedi" u="1"/>
        <s v="M69AmitTrivedi" u="1"/>
        <s v="LetueurchezBenoltCharest" u="1"/>
        <s v="BabyYou'reGoneCraigWedrenCraigWedren" u="1"/>
        <s v="TheShadowWarriorAmoryLeader/SimonWilliams" u="1"/>
        <s v="EmergencyRoomCHOIYu-mi" u="1"/>
        <s v="I'llTakeYouThere" u="1"/>
        <s v="DON'TTALKJUSTFIGHT" u="1"/>
        <s v="M20AmitTrivedi" u="1"/>
        <s v="WASSEIDIHRFÜRASIATENPOPESCU,MICHAEL" u="1"/>
        <s v="M21AmitTrivedi" u="1"/>
        <s v="M23AmitTrivedi" u="1"/>
        <s v="M24AmitTrivedi" u="1"/>
        <s v="M25AmitTrivedi" u="1"/>
        <s v="ALTERNATIVEULSTERJakeBurnsandGordonOgilvie" u="1"/>
        <s v="CAJITADEMUSICAIIAlfonsoAguilar" u="1"/>
        <s v="M26AmitTrivedi" u="1"/>
        <s v="M27AmitTrivedi" u="1"/>
        <s v="Heung-seonandhissonjangyounggyu(jangyounggyu)" u="1"/>
        <s v="Heung-seonandhissonlangyounggyu(langyounggyu)" u="1"/>
        <s v="KIMJwa-geunsecretburialleekangwook(leekangvJook)" u="1"/>
        <s v="M28AmitTrivedi" u="1"/>
        <s v="SheisnotrealZacaríasM.delaRiva" u="1"/>
        <s v="M29AmitTrivedi" u="1"/>
        <s v="JETZTFANGTSCHONANZUSINGEN" u="1"/>
        <s v="BakeOffMateoMessina" u="1"/>
        <s v="IsJoeHome?RobSimonsen(BMI)100%" u="1"/>
        <s v="DEBAJODELPAPELGONZALEZAGUILARALFONSO" u="1"/>
        <s v="INTROFENGSHUlleekangwook(leekangwook)" u="1"/>
        <s v="LECOSEALLOROPOSTOPAOLOVIVALDl(SIAE),ALESSANDROSARTINI" u="1"/>
        <s v="TheExchangeAmoryLeader/SimonWilliamsAmoryLeader/SimonWilliams" u="1"/>
        <s v="CaringHeartsBANGJun-seok,CHOIYu-mi" u="1"/>
        <s v="GABRIELSGEILERSCHEISSPOPESCU,MICHAEL" u="1"/>
        <s v="KOPPUNDSCHULZINKREUZBERG" u="1"/>
        <s v="SirKIM'sdeathleekangwook(leekangvJook)" u="1"/>
        <s v="HomecomingMateoMessina" u="1"/>
        <s v="LondonTownMateoMessina" u="1"/>
        <s v="GABRIELTRAUERTPOPESCU,MICHAEL" u="1"/>
        <s v="U-GINUNDDIEARBEIT" u="1"/>
        <s v="SHANGHAISHUFFLECONLEYLARRY･CONLEYLARRY" u="1"/>
        <s v="FarrahFlossettKaraBowers" u="1"/>
        <s v="SPANISHFLEAWECHTERJULIUSL" u="1"/>
        <s v="PleaseJustGoRobSimonsen(BMI)100%" u="1"/>
        <s v="ThereAreSignsRobSimonsen(BMI)100%" u="1"/>
        <s v="ThereIsNoHomeRobSimonsen(BMI)100%" u="1"/>
        <s v="TheRiotsBeginRobSimonsen(BMI)100%" u="1"/>
        <s v="EtudiamtvachezsamereBenoltCharest" u="1"/>
        <s v="WhatIdo" u="1"/>
        <s v="MyWayAmoryLeader/SimonWilliams" u="1"/>
        <s v="TheTailAmoryLeader/SimonWilliams" u="1"/>
        <s v="MaintenanceAmoryLeader/SimonWilliamsAmoryLeader/SimonWilliams" u="1"/>
        <s v="TarantellaNapoletanaKennethIsaacWorth,arr.(IPI#:87061175)_x000a_IgorVrabac(IPI#:434441282),arr._x000a_PublicDomain" u="1"/>
        <s v="M22(MainKaunHoon)KauserMunirAmitTrivedi" u="1"/>
        <s v="AeroportoMateoMessina" u="1"/>
        <s v="ShadowOfAMemory" u="1"/>
        <s v="ATAQUEPADREAlfonsoAguilar" u="1"/>
        <s v="KindaComplicatedScottHelman_x000a_Thomas'Tawgs&quot;Salter_x000a_RonLopata_x000a_ToddyShermanClark" u="1"/>
        <s v="おでんはじめましたAMEMIYA" u="1"/>
        <s v="OHMYGODBELLROBERTEARL･BELLROBERTEARL" u="1"/>
        <s v="銹金圃不明" u="1"/>
        <s v="BIGTROUBLEWITHLITTLEBUDDHAPOPESCU,MICHAEL/ALEXANDERZIEGENBEIN" u="1"/>
        <s v="ALMAMUEREAlfonsoAguilar" u="1"/>
        <s v="PRIMERLIMBOAlfonsoAguilar" u="1"/>
        <s v="TELEFONOPAPAAlfonsoAguilar" u="1"/>
        <s v="ILSOGNODELLOCHEFPAOLOVIVALDl(SIAE),FLAVIOGARGANO" u="1"/>
        <s v="HARDGLORY" u="1"/>
        <s v="とりあえずはじめましたEMEMIYA" u="1"/>
        <s v="I'mtryingtosaveyouZacaríasM.delaRiva" u="1"/>
        <s v="RuptureTheodoreShapiroTheodoreShapiro" u="1"/>
        <s v="TJDSecuritiesAmoryLeader/SimonWilliams/MoritzFischer" u="1"/>
        <s v="I'llTakeYouThereAlvertisIsbell(BMI)100%" u="1"/>
        <s v="PADREENCAMERINOAlfonsoAguilar" u="1"/>
        <s v="AnotherLoverRichardMyhill(PRS)" u="1"/>
        <s v="FeelItInYourBonesBusterGreen(BMI),KeithTeel(BMI)" u="1"/>
        <s v="JustinRobSimonsen(BMI)100%" u="1"/>
        <s v="M92(MeriPyaariAmmi)KauserMunirAmitTrivedi" u="1"/>
        <s v="Tonya'sResearchKevinCoughlin/Chadlanier" u="1"/>
        <s v="MariaMariEduardoDiCapua" u="1"/>
        <s v="TheSentenceBANGJun-seok,CHOIYu-mi" u="1"/>
        <s v="LineageMateoMessina" u="1"/>
        <s v="DRESSUPMONTAGE" u="1"/>
        <s v="FONZOPOSEIDOAlfonsoAguilar" u="1"/>
        <s v="DannyAbductedRobSimonsen(BMI)100%" u="1"/>
        <s v="TheDoorOfIndiaImadeSaputra" u="1"/>
        <s v="GIVEMEAGUN" u="1"/>
        <s v="LLAMADOCARLOSFERNÁNDEZ" u="1"/>
        <s v="RaidStingerRobSimonsen(BMI)100%" u="1"/>
        <s v="0" u="1"/>
        <s v="KUK-AK" u="1"/>
        <s v="BEINGALIVESONDHEIM,STEPHEN" u="1"/>
        <s v="AllIWantToBeDanielEdwardson(PRS)" u="1"/>
        <s v="TotheGayatempleleebyunghoon(leebyunghoon)" u="1"/>
        <s v="NavigateCORTESTHOMAS/EGGERSLUNA/JOHANSENTROELSDANKERT/NEDERGAARDDAVID" u="1"/>
        <s v="KRASSOGONZALEZAGUILARALFONSO" u="1"/>
        <s v="TheBoatAmoryLeader/SimonWilliamsAmoryLeader/SimonWilliams" u="1"/>
        <s v="Boom!ZacaríasM.delaRiva" u="1"/>
        <s v="Friend'sApologyBANGJun-seok,CHOIYu-mi" u="1"/>
        <s v="HENRYTELLSCHARLIEHE'SSTAYINGNEWMAN,RANDY" u="1"/>
        <s v="TheGayatemplebattleleebyunghoon(leebyungboon)" u="1"/>
        <s v="CrackerjackRichardMarks(BMI)" u="1"/>
        <s v="ILSALUTODIGIULIETTAPAOLOVIVALDl(SIAE),ALESSANDROSARTINI" u="1"/>
        <s v="FictioniswhatIdoZacaríasM.delaRiva" u="1"/>
        <s v="CHAUNDDIEWEISSEFRAUPOPESCU,MICHAEL" u="1"/>
        <s v="4VS.1POPESCU,MICHAEL/ALEXANDERZIEGENBEIN" u="1"/>
        <s v="DufårgörasomduvilPATRIKISAKSSON" u="1"/>
        <s v="PERFECTCRIMEPaulBurgessandThomasCoulter" u="1"/>
        <s v="OutOfLoveMateoMessina" u="1"/>
        <s v="TheGayatemplebattleleebyunghoon(leebyunghoon)" u="1"/>
        <s v="PEARSHAPEDWoodyJackson" u="1"/>
        <s v="POCOLOCOUNPOWELLEARLBUD(PD)･POWELLEARLBUD(PD)" u="1"/>
        <s v="TOOMANYSAVIOURSDavidHolmesandKeefusGreen" u="1"/>
        <s v="PrettyPrettyLozNetto" u="1"/>
        <s v="HEARTISTGOMESDAPAIXAOALFREDO" u="1"/>
        <s v="NETFLIXTHEATRICALIDENTZIMMER,HANSF" u="1"/>
        <s v="FinalBoardingMateoMessina" u="1"/>
        <s v="HealingWoundBANGJun-seok" u="1"/>
        <s v="INSOMNESGONZALEZAGUILARALFONSO" u="1"/>
        <s v="REELDEALISTHECUREPOPESCU,MICHAEL" u="1"/>
        <s v="IReallyDidLoveYouRobSimonsen(BMI)100%" u="1"/>
        <s v="THEPRESSURE'SONGrahamMarshall,RonnieMatthewsandBrianYoung" u="1"/>
        <s v="ELHORNOGONZALEZAGUILARALFONSO" u="1"/>
        <s v="KUK.AK" u="1"/>
        <s v="ReachTheMoonLionelWendling(SACEM),SusiGott(SACEM)" u="1"/>
        <s v="BAYYINAHGLASPERROBERT･GLASPERROBERT" u="1"/>
        <s v="VHSESPECIALALMABOHMGONZALEZAGUILARALFONSO" u="1"/>
        <s v="AirfieldAmoryLeader/SimonWilliamsAmoryLeader/SimonWilliams" u="1"/>
        <s v="Cho-sun'sdeathleebyunghoon(leebyunghoon)" u="1"/>
        <s v="LAPARTITADICALCIOPAOLOVIVALDl(SIAE)" u="1"/>
        <s v="CREDITOSAlfonsoAguilar" u="1"/>
        <s v="DON'TFIGHTTHEDRAGONWOMANPOPESCU,MICHAEL" u="1"/>
        <s v="ｿﾌｨｰ直太朗直太朗" u="1"/>
        <s v="1m40v3R.Djawadi" u="1"/>
        <s v="いつかさらばさ森山直太朗森山直太朗" u="1"/>
        <s v="LancasterPizzeriaKennethIsaacWorth,(IPI#:87061175)_x000a_IgorVrabac(IPI#:434441282)" u="1"/>
        <s v="THRILLERNIGHTPOPESCU,MICHAEL" u="1"/>
        <s v="109Farenheit" u="1"/>
        <s v="ZWISCHENBILANZPOPESCU,MICHAEL" u="1"/>
        <s v="THINWHITEDUCHESSPHILLIPS,BRITTA_x000a_WAREHAM,MICHAELDEAN" u="1"/>
        <s v="logoNwavePierreLebecque(SABAM)/QuentinHalloy(SABAM)" u="1"/>
        <s v="IRRUNGEN,WIRRUNGEN,SHOWDOWN" u="1"/>
        <s v="MyLadyMateoMessina" u="1"/>
        <s v="ABSOLUTIONSMERRITTJYMIE･MERRITTJYMIE" u="1"/>
        <s v="M8AmitabhBhattacharyaAmitTrivedi" u="1"/>
        <s v="AmbushAmoryLeader/SimonWilliams" u="1"/>
        <s v="JetBathroomAmoryLeader/SimonWilliamsAmoryLeader/SimonWilliams" u="1"/>
        <s v="GABRIELSNOCTURMEPOPESCU,MICHAEL" u="1"/>
        <s v="THETOPJasonFalkner" u="1"/>
        <s v="TheonlyoneZacaríasM.delaRiva" u="1"/>
        <s v="MARLENEBARGONZALEZAGUILARALFONSO" u="1"/>
        <s v="Cursedtombsitejangyounggyu(jangyounggyu)" u="1"/>
        <s v="Cursedtombsiteleebyunghoon(langyounggyu)" u="1"/>
        <s v="VeryVeryTrueRobSimonsen(BMI)100%" u="1"/>
        <s v="SGTPEPPERSHOELACENEWMAN,RANDY" u="1"/>
        <s v="SirKIM'ssoninterrogationleebyunghoon(leebyunghoon)" u="1"/>
        <s v="M4AmitTrivedi" u="1"/>
        <s v="毛主席的哉士最所党的活不明" u="1"/>
        <s v="THRILLERNIGHT" u="1"/>
        <s v="DinnerPartyParanoiaTheodoreShapiroTheodoreShapiro" u="1"/>
        <s v="RoadRageAmoryLeader/SimonWilliamsAmoryLeader/SimonWilliams" u="1"/>
        <s v="THINKINABOUTYOURBMCFERRINBOBBYJR･MCFERRINBOBBYJR" u="1"/>
        <s v="BarberOfSeville'UnaVoce'GioachinoRossini(PD)" u="1"/>
        <s v="なにかはじめましたEMEMIYA" u="1"/>
        <s v="Criminal'sPictureCHOIYu-mi" u="1"/>
        <s v="CityInTheRainJeraldCohn(BMI),RonaldChassner_x000a_(BMI),AlbertoDeAlmar(BMI)" u="1"/>
        <s v="Daddy'sGirlsKevinCoughlin/Chadlanier" u="1"/>
        <s v="ReinoivngtheTombleekangwook(leekangwook)" u="1"/>
        <s v="1m21v3R.Djawadi" u="1"/>
        <s v="即哭毎刃曲不明" u="1"/>
        <s v="PLANB(LAUF)" u="1"/>
        <s v="APackedSuitcase" u="1"/>
        <s v="TheLegendTeoksen#41766788JoonathanLauriKristianKettunenIPI#488998160_x000a_EevaMariaLouhivuoriIPI#578955772_x000a_TimoAnteroDivaIPI#638158624_x000a_YiquiLvEiIPI-numeroa_x000a_" u="1"/>
        <s v="MOLLYNYMANMICHAEL" u="1"/>
        <s v="ENSAYOAlfonsoAguilar" u="1"/>
        <s v="GeneriquefinalBenoltCharest" u="1"/>
        <s v="ﾊｯﾋﾟﾊﾞｰｽﾃﾞｰ" u="1"/>
        <s v="JETZTFANGTSCHONANZUSINGENPOPESCU,MICHAEL" u="1"/>
        <s v="DON'TWAITUNTILTOMORROWMichaelYonkers" u="1"/>
        <s v="ACAFUEELINCENDIOGONZALEZAGUILARALFONSO" u="1"/>
        <s v="REELDEALISTHECUREPOPESCU,MICHAEL/ALEXANDERZIEGENBEIN" u="1"/>
        <s v="空を読む吉田美和吉田美和" u="1"/>
        <s v="PAPA?GONZALEZAGUILARALFONSO" u="1"/>
        <s v="MiracleJasonCouse_x000a_WesMarskell" u="1"/>
        <s v="IRRUNGEN,WIRRUNGEN,SHOWDOWNPOPESCU,MICHAEL" u="1"/>
        <s v="IT'SATRAP" u="1"/>
        <s v="PleaseComeBackGregoryGaskins(BMI),WinfredL._x000a_Lovett(BMI)" u="1"/>
        <s v="SteponeZacaríasM.delaRiva" u="1"/>
        <s v="糧森山直太朗森山直太朗" u="1"/>
        <s v="ADESTEFIDELESJOHNFRANCIS_x000a_WADE" u="1"/>
        <s v="IHopeWeTheodoreShapiroTheodoreShapiro" u="1"/>
        <s v="1m11v1R.Djawadi" u="1"/>
        <s v="風曜日森山直太朗森山直太朗" u="1"/>
        <s v="MUSICAINFANTILAlfonsoAguilary??" u="1"/>
        <s v="TOWNCALLEDMALICEPAOLOVIVALDl(SIAE)" u="1"/>
        <s v="NotOneDream" u="1"/>
        <s v="1m41v1R.Djawadi" u="1"/>
        <s v="LutePartitainCMinorⅠ.PreludeJ.SBach" u="1"/>
        <s v="SummerDaysMichaelJamesMilosh_x000a_ThomasBartlett" u="1"/>
        <s v="Dad'sLoveBANGJun-seok" u="1"/>
        <s v="YOUMEANEVERYTHINGTOMEDavidHolmes&amp;KeefusGreen;BenjiHughes" u="1"/>
        <s v="FirstBloodAmoryLeader/SimonWilliamsAmoryLeader/SimonWilliams" u="1"/>
        <s v="IceCold" u="1"/>
        <s v="LeoStyleMateoMessina" u="1"/>
        <s v="REELDEALISTHECURE" u="1"/>
        <s v="HowisClaire?ZacaríasM.delaRiva" u="1"/>
        <s v="OHLADYBEGOOD//LGERSHWINGEORGE(PD)" u="1"/>
        <s v="InsidecarZacaríasM.delaRiva" u="1"/>
        <s v="EFECTOFONZONOESTAAlfonsoAguilar" u="1"/>
        <s v="Hope(Song)YOONDo-hyun" u="1"/>
        <s v="BUSCAACECIGONZALEZAGUILARALFONSO" u="1"/>
        <s v="BodyandMind(AudioNetwork)_x000a_Alexander_x000a_L'Estrange" u="1"/>
        <s v="SirKIM'ssonandCho-sunleekangwook(leekangwook)" u="1"/>
        <s v="BOOMCHICKAAAH" u="1"/>
        <s v="RETURNINGMACNALLYDavidHolmesandKeefusGreen" u="1"/>
        <s v="KLEINEGELBEEIER&amp;WOISTU-GINPOPESCU,MICHAEL" u="1"/>
        <s v="Heung-seon&quot;shumiliationleebyunghoon(leebyunghoon)" u="1"/>
        <s v="Heung-seon'shumiliationleebyunghoon(leebyunghoon)" u="1"/>
        <s v="INeedAGuyWinfredLorenzoLovett(BMI)" u="1"/>
        <s v="祈蒙頌ZHAOLIN" u="1"/>
        <s v="SenseofEmergencySullen" u="1"/>
        <s v="MARKETCONSTRUCTIONleebyunghoon(leebyunghoon)" u="1"/>
        <s v="L'eludiantsesuicideBenoltCharest" u="1"/>
        <s v="GeomancerExaminationleebyunghoon(leebyunghoon)" u="1"/>
        <s v="TobuildahomePatrickWalson" u="1"/>
        <s v="ATAQUEPADREGONZALEZAGUILARALFONSO" u="1"/>
        <s v="PapaLovesMamboAlHoffman_x000a_DickManning_x000a_Bickley&quot;Bix&quot;Reichner" u="1"/>
        <s v="Funiculì,FuniculàBossaKennethIsaacWorth,arr./adapter(IPI#:87061175)_x000a_IgorVrabac,arr./adapter(IPI#:434441282)_x000a_MoonlynCoumont,arr./adapter_x000a_ConstantinaPavlou,arr./adapter_x000a_PublicDomain" u="1"/>
        <s v="FONZOENCIENDEFOCOSGONZALEZAGUILARALFONSO" u="1"/>
        <s v="KIMJwa-geun'smassacrejangyounggyu(jangyounggyu)" u="1"/>
        <s v="M77(Imissyou)KauserMunirAmitTrivedi" u="1"/>
        <s v="PRIMERLIMBOGONZALEZAGUILARALFONSO" u="1"/>
        <s v="CREDITOSFINALESAlfonsoAguilar" u="1"/>
        <s v="M94(SexyBaliye)KauserMunirAmitTrivedi" u="1"/>
        <s v="WhatWasThat?RobSimonsen(BMI)100%" u="1"/>
        <s v="MyMindGoesHigh" u="1"/>
        <s v="LalettreBenoltCharest" u="1"/>
        <s v="DON'TTALKJUSTFIGHTPOPESCU,MICHAEL" u="1"/>
        <s v="なにかはじめましたAMEMIYA" u="1"/>
        <s v="ELECTRA'SDREAMSCAPEPHILLIPS,BRITTA_x000a_WAREHAM,MICHAELDEAN" u="1"/>
        <s v="ILikeToMoveItErickMorillo_x000a_MarkQuashie" u="1"/>
        <s v="1m13v3R.Djawadi" u="1"/>
        <s v="L'UOMOTIGRER.ZARA" u="1"/>
        <s v="YOU'READISEASEMartinCowan" u="1"/>
        <s v="KRASSOIIGONZALEZAGUILARALFONSO" u="1"/>
        <s v="自分が自分でないみたい森山直太朗森山直太朗" u="1"/>
        <s v="1m43v3R.Djawadi" u="1"/>
        <s v="RunwayAmoryLeader/SimonWilliamsAmoryLeader/SimonWilliams" u="1"/>
        <s v="PleaseDon'tLeave" u="1"/>
        <s v="GUIDEEGIULIETTAPAOLOVIVALDl(SIAE),FLAVIOGARGANO" u="1"/>
        <s v="M54(SexyBaliye)KauserMunirAmitTrivedi" u="1"/>
        <s v="TRICKORTREATNEWMAN,RANDY" u="1"/>
        <s v="M55(SexyBaliye)KauserMunirAmitTrivedi" u="1"/>
        <s v="MakeBelieveWorldSandySzigeti(BMI)" u="1"/>
        <s v="M56(SexyBaliye)KauserMunirAmitTrivedi" u="1"/>
        <s v="U-GINIMANADOLU" u="1"/>
        <s v="M57(SexyBaliye)KauserMunirAmitTrivedi" u="1"/>
        <s v="thefightbeginsKevinCoughlin/Chadlanier" u="1"/>
        <s v="M58(SexyBaliye)KauserMunirAmitTrivedi" u="1"/>
        <s v="M59(SexyBaliye)KauserMunirAmitTrivedi" u="1"/>
        <s v="GreatwhitesharkZacaríasM.delaRiva" u="1"/>
        <s v="SCROTUMMALEDICTUMPOPESCU,MICHAEL" u="1"/>
        <s v="SnakeEyesTheWalkers" u="1"/>
        <s v="DEBAJODELPAPELAlfonsoAguilar" u="1"/>
        <s v="RetroTango(AudioNetwork)FredericLanglais" u="1"/>
        <s v="excorcismKevinCoughlin/Chadlanier" u="1"/>
        <s v="Crackerjack" u="1"/>
        <s v="BIGTROUBLEWITHLITTLEBUDDHAPOPESCU,MICHAEL" u="1"/>
        <s v="LANDSALESleebyunghoon(leebyunghoon)" u="1"/>
        <s v="SOUNDSANDPRESSURE(Note:Confirmedplacementhere)GladstoneAnderson,BrianAtkinson,HuxBrown,ClintonIsaacs,HopetonLewisandTaittLynn" u="1"/>
        <s v="GABRIELSGEILERSCHEISS" u="1"/>
        <s v="WIRBRAUCHENEINAUTOPOPESCU,MICHAEL" u="1"/>
        <s v="ALMAAlfonsoAguilar" u="1"/>
        <s v="Intro-HopeThemeSong1BANGJun-seok,CHOIYu-mi" u="1"/>
        <s v="CHILLER,SICHERISTSCIHERPOPESCU,MICHAEL" u="1"/>
        <s v="DONTBLAMEME//BAFIELDSDOROTHY･MCHUGHJIMMY" u="1"/>
        <s v="BEBETALENTOSOGONZALEZAGUILARALFONSO" u="1"/>
        <s v="M70AmitTrivedi" u="1"/>
        <s v="THREELILPUTOSFREEZELOUISM･FREEZELOUISM" u="1"/>
        <s v="M71AmitTrivedi" u="1"/>
        <s v="M72AmitTrivedi" u="1"/>
        <s v="BeachtechnoMartinDirkov" u="1"/>
        <s v="MAYREHSILVERHORACE･SILVERHORACE" u="1"/>
        <s v="Tombverificationleekangwook(leekangwook)" u="1"/>
        <s v="M73AmitTrivedi" u="1"/>
        <s v="DanmarkSHU-BI-DUA" u="1"/>
        <s v="TIMEOUTPAOLOVIVALDl(SIAE)" u="1"/>
        <s v="Fungshuiendingcredit2leebyunghoon(leebyunghoon)" u="1"/>
        <s v="M74AmitTrivedi" u="1"/>
        <s v="深夜与信ZHAOLIN" u="1"/>
        <s v="M75AmitTrivedi" u="1"/>
        <s v="ALRIGHTKENDRICKLAMAR･KENDRICKLAMAR" u="1"/>
        <s v="M76AmitTrivedi" u="1"/>
        <s v="GANGSTEROFLOVEJohnny`Guitar'Watson" u="1"/>
        <s v="ChiesaAMateoMessina" u="1"/>
        <s v="ICANNEVERGOHOMEANYMOREGeorgeMorton" u="1"/>
        <s v="M78AmitTrivedi" u="1"/>
        <s v="BIGTROUBLEWITHLITTLEBUDDHA" u="1"/>
        <s v="M79AmitTrivedi" u="1"/>
        <s v="夏日攻塊(小号)不明" u="1"/>
        <s v="SinnermanWILLIAMSJERRY" u="1"/>
        <s v="FORITALYMARIOVOLANTl" u="1"/>
        <s v="HopeThemeSong2BANGJun-seok" u="1"/>
        <s v="SPINNINGWHEELTHOMASDAVIDCLAYTON･THOMASDAVIDCLAYTON" u="1"/>
        <s v="釜釜的信ZHAOLIN" u="1"/>
        <s v="蒙自前銭ZHAOLIN" u="1"/>
        <s v="SPYintroJasonFalkner" u="1"/>
        <s v="MagentaNightsHaraldKloser(SUISA)andLeBoschMusic(BMI)" u="1"/>
        <s v="SUMMERTIME/ORIGINALHEYWARDDUBOSEEDWIN(PD)･GERSHWINGEORGE(PD)" u="1"/>
        <s v="You'reDone" u="1"/>
        <s v="M30AmitTrivedi" u="1"/>
        <s v="WaterReflectionPart1JulienBurel,CraigWalker" u="1"/>
        <s v="BUYNAYMAERNESTOOCAMPO" u="1"/>
        <s v="HollyandEricZacaríasM.delaRiva" u="1"/>
        <s v="HollyinacageZacaríasM.delaRiva" u="1"/>
        <s v="M32AmitTrivedi" u="1"/>
        <s v="1m44v1R.Djawadi" u="1"/>
        <s v="M33AmitTrivedi" u="1"/>
        <s v="M34AmitTrivedi" u="1"/>
        <s v="EtudiantcherchesecoursBenoltCharest" u="1"/>
        <s v="M35AmitTrivedi" u="1"/>
        <s v="U-GINUNDDIEZAHLEN" u="1"/>
        <s v="WhatAmI?RobSimonsen(BMI)100%" u="1"/>
        <s v="M36AmitTrivedi" u="1"/>
        <s v="OPENINGTHEME&amp;PLANBPOPESCU,MICHAEL" u="1"/>
        <s v="M37AmitTrivedi" u="1"/>
        <s v="M38AmitTrivedi" u="1"/>
        <s v="SpeakingWithTheEnemyAmoryLeader/SimonWilliams" u="1"/>
        <s v="WATCHYOURSELFPOPESCU,MICHAEL/ALEXANDERZIEGENBEIN" u="1"/>
        <s v="M39AmitTrivedi" u="1"/>
        <s v="KEINEAHNUNGVONACTION" u="1"/>
        <s v="CANWIRDABGELEHNTPOPESCU,MICHAEL" u="1"/>
        <s v="ZWISCHENBILANZ" u="1"/>
        <s v="SpecialMateoMessina" u="1"/>
        <s v="DEBBIENYMANMICHAEL" u="1"/>
        <s v="SethfollowsZacaríasM.delaRiva" u="1"/>
        <s v="SethisontopZacaríasM.delaRiva" u="1"/>
        <s v="Rigoletto'CaroNome'Verdi(PD)" u="1"/>
        <s v="GoodJobAmoryLeader/SimonWilliamsAmoryLeader/SimonWilliams" u="1"/>
        <s v="FLAUTAANTIGONA2GONZALEZAGUILARALFONSO" u="1"/>
        <s v="Gayamountainarsonleebyunghoon(leebyunghoon)" u="1"/>
        <s v="RHYTHMANING/INST/MONKTHELONIOUSS" u="1"/>
        <s v="OnthewayHomeBANGJun-seok,CHOIYu-mi" u="1"/>
        <s v="AllTheDevil'sMenAmoryLeader/SimonWilliamsAmoryLeader/SimonWilliams" u="1"/>
        <s v="KillingPruittTheodoreShapiroTheodoreShapiro" u="1"/>
        <s v="GottaMakeADeal" u="1"/>
        <s v="You'respecialZacaríasM.delaRiva" u="1"/>
        <s v="ILMIOMAESTROCHEFPAOLOVIVALDl(SIAE),ALESSANDROSARTINI" u="1"/>
        <s v="CANWIRDABGELEHNT" u="1"/>
        <s v="ISAWTHELIGHTHankWilliams;" u="1"/>
        <s v="AndrogynyDominicEvans(PRS),RaymondWatts_x000a_(PRS)" u="1"/>
        <s v="Devil'sSpokeLauraMarlingLauraMarling" u="1"/>
        <s v="PHONGUNDCHAZUHAUSE" u="1"/>
        <s v="RiotPoliceRobSimonsen(BMI)100%" u="1"/>
        <s v="EDDIEUNDBLONDIEPOPESCU,MICHAEL" u="1"/>
        <s v="HARDEARNEDCREDITS" u="1"/>
        <s v="生きとし生ける物へ御徒町凧森山直太朗" u="1"/>
        <s v="LASSUNSCLEVERSEIN" u="1"/>
        <s v="WaveringAssuranceKevinCoughlin/Chadlanier" u="1"/>
        <s v="SirKIM'ssonandCho-sunleekangvJook(leekangwook)" u="1"/>
        <s v="EnEstosDiasSilvioRodriguezSilvioRodriguez" u="1"/>
        <s v="CREPUSCULEWITHNELLMONKTHELONIOUSS" u="1"/>
        <s v="MessadaRequiem_DiesiraeGiuseppeVerdi" u="1"/>
        <s v="特坊不明" u="1"/>
        <s v="OnRoadAmoryLeader/SimonWilliams" u="1"/>
        <s v="MasterJEONG'sdeathjangyounggyu(jangyounggyu)" u="1"/>
        <s v="MasterJEONG'sdeathlangyounggyu(langyounggyU)" u="1"/>
        <s v="AlwaysJudgingMateoMessina" u="1"/>
        <s v="LASSUNSCLEVERSEINPOPESCU,MICHAEL" u="1"/>
        <s v="TrueLoveAnthonyDolhai_x000a_FarshadEdalat_x000a_ZacharyYerxa" u="1"/>
        <s v="UNAPROROSTADlLAVOROPAOLOVIVALDl(SIAE),FILIPRODELAURA" u="1"/>
        <s v="SOLOUNLOCOAlfonsoAguilar" u="1"/>
        <s v="KIMJwa-geunandMasterJeong'sconflictsleebyunghoon(leebyunghaori)" u="1"/>
        <s v="ISAWTHELIGHTHankWilliams" u="1"/>
        <s v="WENDUNGUNDAUFBRUCHPOPESCU,MICHAEL" u="1"/>
        <s v="Heung-seon'sangerjangyounggyu(jangyounggyu)" u="1"/>
        <s v="Heung-seon'sangerlangyounggyu(langyounggyu)" u="1"/>
        <s v="SeeYouLaterColumbia" u="1"/>
        <s v="TEMABRUJULANASCUYLINARES" u="1"/>
        <s v="さくら(独唱)森山直太朗森山直太朗" u="1"/>
        <s v="MyWayAmoryLeader/SimonWilliamsAmoryLeader/SimonWilliams" u="1"/>
        <s v="HILLBILLYSTARTPOPESCU,MICHAEL" u="1"/>
        <s v="Heung-seon'struecolorsjangyounggyu(jangyounggyu)" u="1"/>
        <s v="Heung-seon'struecolorslangyounggyU(langyounggyU)" u="1"/>
        <s v="ALMAGONZALEZAGUILARALFONSO" u="1"/>
        <s v="SirKIMJwa-geunandministersleekangwook(leekangwook)" u="1"/>
        <s v="とりあえずはじめましたOMEMIYA" u="1"/>
        <s v="RoyalTombDesignationjangyounggyu(jangyounggyu)" u="1"/>
        <s v="RoyalTombDesignationlangyounggyu(langyounggyU)" u="1"/>
        <s v="CHAWIRDAUSERWÄHLT" u="1"/>
        <s v="MARLENEMIRAAlfonsoAguilar" u="1"/>
        <s v="WhatAmI?" u="1"/>
        <s v="AllBetsAreOffMateoMessina" u="1"/>
        <s v="NEWHOUSENEWMAN,RANDY" u="1"/>
        <s v="RingtoneMartinDirkov" u="1"/>
        <s v="PAST,PRESENT&amp;FUTUREArtieButler,JerryLeiberandGeorgeFrancisMorton" u="1"/>
        <s v="ThediaryZacaríasM.delaRiva" u="1"/>
        <s v="Let'sFinishThisAmoryLeader/SimonWilliams" u="1"/>
        <s v="FULLPOWERPAOLOVIVALDl(SIAE),FLAVIOGARGANO" u="1"/>
        <s v="1m17v3R.Djawadi" u="1"/>
        <s v="NozzeMateoMessina" u="1"/>
        <s v="BeyonceMateoMessina" u="1"/>
        <s v="Camiagedes-étidiantesBenoltCharest" u="1"/>
        <s v="Blind(remix)BUTLERANDREWRODERICKBUTLERANDREWRODERICK/HEGARTYANTONYP" u="1"/>
        <s v="GRANDADFLOWERSHERBIE/PICKETTKENNETHGEORGE" u="1"/>
        <s v="WASSEIDIHRFÜRASIATEN" u="1"/>
        <s v="BERLINBYNIGHTPOPESCU,MICHAEL" u="1"/>
        <s v="MeatMarketBeatingRepriseRobSimonsen(BMI)100%" u="1"/>
        <s v="DannyAbducted" u="1"/>
        <s v="PADREENTREBAMBALINASGONZALEZAGUILARALFONSO" u="1"/>
        <s v="THISPERFECTDAYChristopherBaileyandEdmundKuepper" u="1"/>
        <s v="WIRBRAUCHENEINAUTO" u="1"/>
        <s v="FirstBloodAmoryLeader/SimonWilliams" u="1"/>
        <s v="EasyLostMORTONHEMMINGSEN" u="1"/>
        <s v="DannyAbductedReprise" u="1"/>
        <s v="PLANOCOGEPESAGONZALEZAGUILARALFONSO" u="1"/>
        <s v="1m38v5R.Djawadi" u="1"/>
        <s v="NoSanctuaryAmoryLeader/SimonWilliams" u="1"/>
        <s v="IamherefwithyouBANGJun-seok" u="1"/>
        <s v="WarehouseDeathmatchAmoryLeader/SimonWilliams" u="1"/>
        <s v="SavemeZacaríasM.delaRiva" u="1"/>
        <s v="BaitAmoryLeader/SimonWilliams" u="1"/>
        <s v="DejavuCraigStickland" u="1"/>
        <s v="MARLENEySABRINAAlfonsoAguilar" u="1"/>
        <s v="RingAroundTheRosieKevinCoughlin/Chadlanier" u="1"/>
        <s v="SOUNDSANDPRESSUREGladstoneAnderson,BrianAtkinson,HuxBrown,ClintonIsaacs,HopetonLewisandTaittLynn" u="1"/>
        <s v="M9AmitTrivedi" u="1"/>
        <s v="友班照片ZHAOLIN" u="1"/>
        <s v="InthesunZacaríasM.delaRiva" u="1"/>
        <s v="DRIVEBACKTOBELFASTDavidHolmesandKeefusGreen" u="1"/>
        <s v="LOTAS-SCORE1LasseEnersen" u="1"/>
        <s v="LOTAS-SCORE2LasseEnersen" u="1"/>
        <s v="LOTAS-SCORE3LasseEnersen" u="1"/>
        <s v="LOTAS-SCORE4LasseEnersen" u="1"/>
        <s v="LOTAS-SCORE5LasseEnersen" u="1"/>
        <s v="LOTAS-SCORE6LasseEnersen" u="1"/>
        <s v="LOTAS-SCORE7LasseEnersen" u="1"/>
        <s v="LOTAS-SCORE8LasseEnersen" u="1"/>
        <s v="LOTAS-SCORE9LasseEnersen" u="1"/>
        <s v="精神病院ZHAOLIN" u="1"/>
        <s v="EndCreditsAmoryLeader/SimonWilliamsAmoryLeader/SimonWilliams" u="1"/>
        <s v="AnotherLover" u="1"/>
        <s v="IsJoeHome?" u="1"/>
        <s v="1m28v3R.Djawadi" u="1"/>
        <s v="PAPA?AlfonsoAguilar" u="1"/>
        <s v="除畑被撞ZHAOLIN" u="1"/>
        <s v="RomanticTabsMateoMessina" u="1"/>
        <s v="NikkiAndLeoMateoMessina" u="1"/>
        <s v="とにかくはじめましたAMEMIYA" u="1"/>
        <s v="CAN'STHEME" u="1"/>
        <s v="OPENING小花不明" u="1"/>
        <s v="GreedAmoryLeader/SimonWilliams" u="1"/>
        <s v="GABRIELSNOCTURME" u="1"/>
        <s v="M5AmitTrivedi" u="1"/>
        <s v="Nationalindependencearmyleekangwook(leekangwook)" u="1"/>
        <s v="BaitAmoryLeader/SimonWilliamsAmoryLeader/SimonWilliams" u="1"/>
        <s v="AllTheDevil'sMenAmoryLeader/SimonWilliams" u="1"/>
        <s v="Wewerefriends/BreaksplateZacaríasM.delaRiva" u="1"/>
        <s v="VICTORIATRAUERT" u="1"/>
        <s v="FindingthebasementZacaríasM.delaRiva" u="1"/>
        <s v="PleaseJustGo" u="1"/>
        <s v="TheRiotsBegin" u="1"/>
        <s v="THEROYALLANDleebyunghoon(leebyunghoon)" u="1"/>
        <s v="Venus" u="1"/>
        <s v="MySauceMateoMessina" u="1"/>
        <s v="Inuendo/MainThemeKevinCoughlin/Chadlanier" u="1"/>
        <s v="とにかくはじめましたEMEMIYA" u="1"/>
        <s v="ACAFUEELINCENDIOAlfonsoAguilar" u="1"/>
        <s v="MARLENEBARIIGONZALEZAGUILARALFONSO" u="1"/>
        <s v="theinvitationKevinCoughlin/Chadlanier" u="1"/>
        <s v="CarJackingAmoryLeader/SimonWilliamsAmoryLeader/SimonWilliams" u="1"/>
        <s v="ThereIsNoHome" u="1"/>
        <s v="DevilinsideKevinCoughlin/Chadlanier" u="1"/>
        <s v="CLAPYOURHANDSMAGEEBRANDON･MAGEEBRANDON" u="1"/>
        <s v="OMyChildCraigWedrenCraigWedren" u="1"/>
        <s v="VIEWJOLICOEURDAVID･JOLICOEURDAVID" u="1"/>
        <s v="FLAUTAANTIGONAGONZALEZAGUILARALFONSO" u="1"/>
        <s v="ACASADICELSOPAOLOVIVALDl(SIAE),FLAVIOGARGANO" u="1"/>
        <s v="ASCUOLAGUIDAPAOLOVIVALDl(SIAE),FLAVIOGARGANO" u="1"/>
        <s v="ROUNDMIDNIGHTHANIGHENBERNARDD･HANIGHENBERNARDD" u="1"/>
        <s v="INSOMNESIIGONZALEZAGUILARALFONSO" u="1"/>
        <s v="1m7v1R.Djawadi" u="1"/>
        <s v="FONZOENCIENDEFOCOSAlfonsoAguilar" u="1"/>
        <s v="DEATHOFCROWNPRINCEleebyunghoon(leebyungboon)" u="1"/>
        <s v="Porqué?EduardoMateo" u="1"/>
        <s v="1m29v3R.Djawadi" u="1"/>
        <s v="1m3v2R.Djawadi" u="1"/>
        <s v="CANVERLÄSSTDIEARENAPOPESCU,MICHAEL" u="1"/>
        <s v="GOTTAGETAWAYJakeBurnsandGordonOgilvie" u="1"/>
        <s v="FlyawaywithmeJayGlover,DominicGlover,GaryCrockett" u="1"/>
        <s v="L'amoreConquistaTuttoMateoMessina" u="1"/>
        <s v="PARK'sindictment/TheKing'ssortieleebyunghoon(leebyunghoon)" u="1"/>
        <s v="somethingshereKevinCoughlin/Chadlanier" u="1"/>
        <s v="AmorDoCarnaval" u="1"/>
        <s v="Justin" u="1"/>
        <s v="1m9v2R.Djawadi" u="1"/>
        <s v="FIESTADANTESCANASCUYLINARES" u="1"/>
        <s v="ShadowOfAMemoryTeodoreGoodloe(BMI),Kenneth_x000a_Goodloe(BMI),JoeJones(BMI)" u="1"/>
        <s v="Dogsingin(JackWhitehall)" u="1"/>
        <s v="Lascia(AudioNetwork)Handel_x000a_Arr.JulianGallant/_x000a_JeffMeegan/David_x000a_Tobin/RobKelly" u="1"/>
        <s v="DIEDAME" u="1"/>
        <s v="BlueEyes" u="1"/>
        <s v="OPENINGTHEME&amp;PLANB" u="1"/>
        <s v="UNINCONTROTNASPETTATOPAOLOVIVALDl(SIAE),FILIPRODELAURA" u="1"/>
        <s v="Cocomong'sThemeSong" u="1"/>
        <s v="DON'TFIGHTTHEDRAGONWOMAN" u="1"/>
        <s v="FuckingACZacaríasM.delaRiva" u="1"/>
        <s v="1m5v3R.Djawadi" u="1"/>
        <s v="LastCourtCHOIYu-mi" u="1"/>
        <s v="theoldhouseKevinCoughlin/Chadlanier" u="1"/>
        <s v="1m8v3R.Djawadi" u="1"/>
        <s v="とにかくはじめましたOMEMIYA" u="1"/>
        <s v="X-BERGGHETTOFUNKPOPESCU,MICHAEL" u="1"/>
        <s v="OMarenarielloSalvatoreGambardella" u="1"/>
        <s v="IT'SATRAPPOPESCU,MICHAEL" u="1"/>
        <s v="M18DhanushAnirudhRavichander" u="1"/>
        <s v="ArequestofSirKIM'ssonleekangwook(leekangwook)" u="1"/>
        <s v="GIVEMEAGUNPOPESCU,MICHAEL/ALEXANDERZIEGENBEIN" u="1"/>
        <s v="1m1v4R.Djawadi" u="1"/>
        <s v="ENDSTATIONPOPESCU,MICHAEL" u="1"/>
        <s v="PARK'sindictmenVTheKing'ssortieleebyunghoon(leebyunghoon)" u="1"/>
        <s v="LOVEYOU(akaSCREWYOU)BarringtonFrost" u="1"/>
        <s v="MarionAndrewBidrlch&amp;WayneHussay" u="1"/>
        <s v="LetuaurdanssavoikiréBenoltCharest" u="1"/>
        <s v="CHILLER,SICHERISTSCIHER" u="1"/>
        <s v="Bucolique" u="1"/>
        <s v="AllIwantEcks" u="1"/>
        <s v="ThelakeKevinCoughlin/Chadlanier" u="1"/>
        <s v="GottaMakeADealRobSimonsen(BMI)100%" u="1"/>
        <s v="Let'sGoAmoryLeader/SimonWilliamsAmoryLeader/SimonWilliams" u="1"/>
        <s v="IntheDeepMORTONHEMMINGSEN" u="1"/>
        <s v="Dad,Let'sgohomeCHOIYu-mi" u="1"/>
        <s v="GutShotTheodoreShapiroTheodoreShapiro" u="1"/>
        <s v="MOMMYPHASENEWMAN,RANDY" u="1"/>
        <s v="EndTitleMixKevinCoughlin/Chadlanier" u="1"/>
        <s v="ArtNews" u="1"/>
        <s v="KOPPSVERLORENERTRUMPFPOPESCU,MICHAEL" u="1"/>
        <s v="TombverificationleekangvJook(leekangwook)" u="1"/>
        <s v="WeAreTheVillageRiotGirls" u="1"/>
        <s v="SirKIM'sson'sandHeung-seon'sdealleekangv/o0k(leekangwook)" u="1"/>
        <s v="Theking'sindignityleebyunghoon(leebyunghoon)" u="1"/>
        <s v="BuonaSeraMateoMessina" u="1"/>
        <s v="1m2v5R.Djawadi" u="1"/>
        <s v="PrettyHotforaPastorKevinCoughlin/Chadlanier" u="1"/>
        <s v="LeweurincognitaBenoltCharest" u="1"/>
        <s v="DadisBadKevinCoughlin/Chadlanier" u="1"/>
        <s v="冷やし中華はじめましたEMEMIYA" u="1"/>
        <s v="BEBETALENTOSOAlfonsoAguilar" u="1"/>
        <s v="Mom'sHealingBANGJun-seok,CHOIYu-mi" u="1"/>
        <s v="M61(SexyBaliye)KauserMunirAmitTrivedi" u="1"/>
        <s v="労白叙述ZHAOLIN" u="1"/>
        <s v="GoodgirlZacaríasM.delaRiva" u="1"/>
        <s v="Seth'salmostfiredZacaríasM.delaRiva" u="1"/>
        <s v="CHO-SUNleekangvJook(leekangwook)" u="1"/>
        <s v="CANYOUDANCE" u="1"/>
        <s v="TheBoatAmoryLeader/SimonWilliams" u="1"/>
        <s v="UnfinishedBusiness" u="1"/>
        <s v="NothingEverChangesMateoMessina" u="1"/>
        <s v="FarrahFlossettBOWERSKARAMICHELLE" u="1"/>
        <s v="FullSpecAmoryLeader/SimonWilliams" u="1"/>
        <s v="Fengshuiendingcredit1leekangwook(leekangwook)" u="1"/>
        <s v="FengshuiendingcreditIleekangwook(leekangwook)" u="1"/>
        <s v="AprestecamageBenoltCharest" u="1"/>
        <s v="TheVoicemailTheodoreShapiroTheodoreShapiro" u="1"/>
        <s v="Ashley'sMusicBox(MainTheme)KevinCoughlin/Chadlanier" u="1"/>
        <s v="TiAmoMateoMessina" u="1"/>
        <s v="MARLENEMIRAGONZALEZAGUILARALFONSO" u="1"/>
        <s v="救仰員及哉争ZHAOLIN" u="1"/>
        <s v="ItAin'tFairButIt'sFun" u="1"/>
        <s v="SinnermanMartinDirkov" u="1"/>
        <s v="PHONGUNDDIETOILETTEPOPESCU,MICHAEL" u="1"/>
        <s v="MovingAhead(AudioNetwork)PatrickHawes" u="1"/>
        <s v="CAN'STHEMEPOPESCU,MICHAEL/ALEXANDERZIEGENBEIN" u="1"/>
        <s v="Pond5Pond5" u="1"/>
        <s v="BADGUYAIELLOMICHAELVINCENT･AIELLOMICHAELVINCENT" u="1"/>
        <s v="出世しちゃったみたいだね森山直太朗森山直太朗" u="1"/>
        <s v="Michael'sSecretKevinCoughlin/Chadlanier" u="1"/>
        <s v="theladyinblueKevinCoughlin/Chadlanier" u="1"/>
        <s v="1m6v7R.Djawadi" u="1"/>
        <s v="M80AmitTrivedi" u="1"/>
        <s v="CANTOINICIALANTONIOBOLIVARSALVADOR" u="1"/>
        <s v="VICTORIAWIRDENTFÜHRTPOPESCU,MICHAEL" u="1"/>
        <s v="M81AmitTrivedi" u="1"/>
        <s v="M82AmitTrivedi" u="1"/>
        <s v="ELECTRICBLUEPOPESCU,MICHAEL" u="1"/>
        <s v="WowMeMateoMessina" u="1"/>
        <s v="SELFCONSCIOUSOVERYOUMartinCowan" u="1"/>
        <s v="TINSOLDIERRonnieLaneandSteveMarriott" u="1"/>
        <s v="M83AmitTrivedi" u="1"/>
        <s v="M84AmitTrivedi" u="1"/>
        <s v="M85AmitTrivedi" u="1"/>
        <s v="Lexi/DoorZacaríasM.delaRiva" u="1"/>
        <s v="BIGTIMEGrahamMarshall,RonnieMatthewsandBrianYoung" u="1"/>
        <s v="M86AmitTrivedi" u="1"/>
        <s v="M87AmitTrivedi" u="1"/>
        <s v="M88AmitTrivedi" u="1"/>
        <s v="OPENINGMONTAGENEWMAN,RANDY" u="1"/>
        <s v="INeedAGuy" u="1"/>
        <s v="M89AmitTrivedi" u="1"/>
        <s v="QuietInaMinuteTheodoreShapiroTheodoreShapiro" u="1"/>
        <s v="CallMeMateoMessina" u="1"/>
        <s v="ENSAYOGONZALEZAGUILARALFONSO" u="1"/>
        <s v="Heung-seonandKingHyun-iongleebyunghoon(leebyunghoon)" u="1"/>
        <s v="SMARTERTHANYOUMichaelBradley,WilliamDohertyandDamianO'Neill" u="1"/>
        <s v="ESPEJOINVERTIDOAlfonsoAguilar" u="1"/>
        <s v="M40AmitTrivedi" u="1"/>
        <s v="M41AmitTrivedi" u="1"/>
        <s v="VHSESPECIALALMABOHMAlfonsoAguilar" u="1"/>
        <s v="1m42Av7R.Djawadi" u="1"/>
        <s v="1m42Bv3R.Djawadi" u="1"/>
        <s v="M42AmitTrivedi" u="1"/>
        <s v="VICTORIATRAUERTPOPESCU,MICHAEL" u="1"/>
        <s v="DESPEDIDACONCECIGONZALEZAGUILARALFONSO" u="1"/>
        <s v="M43AmitTrivedi" u="1"/>
        <s v="M44AmitTrivedi" u="1"/>
        <s v="DASISTKEINETOILETTEPOPESCU,MICHAEL" u="1"/>
        <s v="M45AmitTrivedi" u="1"/>
        <s v="M46AmitTrivedi" u="1"/>
        <s v="Idon'twannatalkaboutitKevinCoughlin/Chadlanier" u="1"/>
        <s v="M47AmitTrivedi" u="1"/>
        <s v="DrawingofCocomongBANGJun-seok,CHOIYu-mi" u="1"/>
        <s v="M48AmitTrivedi" u="1"/>
        <s v="M49AmitTrivedi" u="1"/>
        <s v="PROCESSIONTOTHETRAILERNEWMAN,RANDY" u="1"/>
        <s v="FOOTPRINTSSHORTERWAYNE" u="1"/>
        <s v="LeaveBehindsMateoMessina" u="1"/>
        <s v="DannyAbductedRepriseRobSimonsen(BMI)100%" u="1"/>
        <s v="KLEINEGELBEEIER&amp;WOISTU-GIN" u="1"/>
        <s v="EDDIEUNDBLONDIE" u="1"/>
        <s v="ELECTRICBLUE" u="1"/>
        <s v="KOPPSVERLORENERTRUMPF" u="1"/>
        <s v="ThePactAmoryLeader/SimonWilliamsAmoryLeader/SimonWilliams" u="1"/>
        <s v="LASTCRITIQUENEWMAN,RANDY" u="1"/>
        <s v="CollinsisAlarmedLukeJohnsonLukeJohnson" u="1"/>
        <s v="theclosetKevinCoughlin/Chadlanier" u="1"/>
        <s v="WhileIt'sHotMateoMessina" u="1"/>
        <s v="SHOUTING&amp;SHOPPINGNEWMAN,RANDY" u="1"/>
        <s v="CUADERNOINSOMNESGONZALEZAGUILARALFONSO" u="1"/>
        <s v="MeatMarketBeatingRobSimonsen(BMI)100%" u="1"/>
        <s v="Starlight" u="1"/>
        <s v="DannyArrivesNYC" u="1"/>
        <s v="OurPizzaMateoMessina" u="1"/>
        <s v="洗衣歌不明" u="1"/>
        <s v="INSOMNESAlfonsoAguilar" u="1"/>
        <s v="AmbushAmoryLeader/SimonWilliamsAmoryLeader/SimonWilliams" u="1"/>
        <s v="送別不明" u="1"/>
        <s v="AWhiterShadeOfPale" u="1"/>
        <s v="RITORNOALLAVITAPAOLOVIVALDl(SIAE)" u="1"/>
        <s v="BERLINSUNSETPOPESCU,MICHAEL" u="1"/>
        <s v="ISayALittlePrayerForYou(QueenTooeySingstoDanny)" u="1"/>
        <s v="Bruitingleebyunghoon(leebyunghoon)" u="1"/>
        <s v="とりあえずはじめましたAMEMIYA" u="1"/>
        <s v="EndCreditsAmoryLeader/SimonWilliams" u="1"/>
        <s v="MainStreetEastStevenSchuler/CraigEck/KevinCoughlin" u="1"/>
        <s v="AmorDoCarnavalLetiziaFeliciteMorelli(SACEM),GerardGueudin(SACEM)" u="1"/>
        <s v="Ashley'sThemeKevinCoughlin/Chadlanier" u="1"/>
        <s v="DopicoRichardFarinaMimiandRichardFarina" u="1"/>
        <s v="派情万綬不明" u="1"/>
        <s v="HopeintheCourtCHOIYu-mi" u="1"/>
        <s v="GIBDENSCHAMPUSPOPESCU,MICHAEL" u="1"/>
        <s v="ISayALittlePrayerForYouHalDavid(ASCAP),BurtF.Bacharach(ASCAP)" u="1"/>
        <s v="4VS.1" u="1"/>
        <s v="草原女民兵不明" u="1"/>
        <s v="Tonya'scomfortKevinCoughlin/Chadlanier" u="1"/>
        <s v="CollinsisAlarmedLukeJohnson" u="1"/>
        <s v="Androgyny" u="1"/>
        <s v="PADREENCAMERINOGONZALEZAGUILARALFONSO" u="1"/>
        <s v="Heung-seonandPARKconfrontationjangyounggyu(jangyounggyu)" u="1"/>
        <s v="Heung-seonandPARKconfrontationlangyounggyU(langyounggyu)" u="1"/>
        <s v="Heung~seonandPARKconfrontationlangyounggyU(langyounggyu)" u="1"/>
        <s v="BLOODANDFIREWinston`Niney'Holness" u="1"/>
        <s v="KIMJwa-geunandMasterJeong'sconflictsleebyunghoon(leebyunghoon)" u="1"/>
        <s v="SEPARATELIVESNEWMAN,RANDY" u="1"/>
        <s v="ItAin'tFairButIt'sFunReginaldH.Harmon(BMI),Lester_x000a_Marbury(BMI),RaymondMarbury(BMI)andRobertAllen(BMI)" u="1"/>
        <s v="LAUGHATMESonnyBono" u="1"/>
        <s v="X-BERGGHETTOFUNK" u="1"/>
        <s v="StonewallRaid1RobSimonsen(BMI)100%" u="1"/>
        <s v="MEMORIESOFYOURAZAFANDY･BLAKEEUBIE" u="1"/>
        <s v="CHAWIRDAUSERWÄHLTPOPESCU,MICHAEL" u="1"/>
        <s v="CarJackingAmoryLeader/SimonWilliams" u="1"/>
        <s v="PLANOCOGEPESAAlfonsoAguilar" u="1"/>
        <s v="LIEBESTRAUM" u="1"/>
        <s v="PHONGUNDDIETOILETTE" u="1"/>
        <s v="OSKATMONKTHELONIOUSS" u="1"/>
        <s v="DannyArrivesNYCReprise" u="1"/>
        <s v="TheMirrorBluesDuaneAndrews" u="1"/>
        <s v="RASGUÑOAlfonsoAguilar" u="1"/>
        <s v="ComeonShanekissmeKevinCoughlin/Chadlanier" u="1"/>
        <s v="SCROTUMMALEDICTUM" u="1"/>
        <s v="回到卑菩ZHAOLIN" u="1"/>
        <s v="MadFeelsSoGoodRobSimonsen(BMI)100%" u="1"/>
        <s v="INWALKEDBUD/INST/MONKTHELONIOUSS" u="1"/>
        <s v="NoSanctuaryAmoryLeader/SimonWilliamsAmoryLeader/SimonWilliams" u="1"/>
        <s v="M31(MeriPyaariAmmi)KauserMunirAmitTrivedi" u="1"/>
        <s v="TruecolorsofPARKJae-sangjangyounggyu(jangyounggyu)" u="1"/>
        <s v="TruecolorsofPARKJae-sanglangyounggyU(langyounggyU)" u="1"/>
        <s v="StringQuartetNo.9inCMajor,Op.59,No.3,&quot;Rasumovsky&quot;Beethoven,Ludvigvan" u="1"/>
        <s v="美好生活ZHAOLIN" u="1"/>
        <s v="STARDavidBowie" u="1"/>
        <s v="PleaseDon'tLeaveReprise" u="1"/>
        <s v="HILLBILLYSTARTPOPESCU,MICHAEL/ALEXANDERZIEGENBEIN" u="1"/>
        <s v="DenosotrosdosEduardoMateo" u="1"/>
        <s v="HARDGLORYPOPESCU,MICHAEL/ALEXANDERZIEGENBEIN" u="1"/>
        <s v="THEWELLleebyunghoon(leebyunghoon)" u="1"/>
        <s v="TOKNOWHIMISTOLOVEHIMPhilSpector" u="1"/>
        <s v="TripleThreatMateoMessina" u="1"/>
        <s v="SINCERELYDIANASHORTERWAYNE" u="1"/>
        <s v="JUSTANOTHERTEENAGEREBELColinCowan,GregCowan,MartinCowanandGetty" u="1"/>
        <s v="WhatWasThat?" u="1"/>
        <s v="LAPROVADELL'ASAGGIOPAOLOVIVALDl(SIAE),FLAVIOGARGANO" u="1"/>
        <s v="FLAUTAANTIGONAAlfonsoAguilar" u="1"/>
        <s v="穂子的労白ZHAOLIN" u="1"/>
        <s v="MORTALMAN/SAMPLINGANIKULAPOKUTIFELA･ANIKULAPOKUTIFELA" u="1"/>
        <s v="AmericanNightmare(EchoesEnd)KevinCoughlin/Chadlanier" u="1"/>
        <s v="CANVERLÄSSTDIEARENA" u="1"/>
        <s v="APackedSuitcaseRobSimonsen(BMI)100%" u="1"/>
        <s v="UnfinishedBusinessRobSimonsen(BMI)100%" u="1"/>
        <s v="It'sYourThingRonaldIsley(ASCAP),O'KellyIsley_x000a_(ASCAP),andRudolphIsley(ASCAP)" u="1"/>
        <s v="Dominusilluminationmean/a" u="1"/>
        <s v="IntoTheCanyonTheodoreShapiroTheodoreShapiro" u="1"/>
        <s v="WeJustHadARaid!" u="1"/>
        <s v="SIDEWINDERTHEMORGANLEE" u="1"/>
        <s v="DASISTKEINETOILETTE" u="1"/>
        <s v="Heung-seon'shelpleebyunghoon(leebyunghaori)" u="1"/>
        <s v="THEFIREINPARKJAE-SANG'SHOUSEleekangvJook(leekang\.look)" u="1"/>
        <s v="Beyer#100BEYER" u="1"/>
        <s v="Cinderfuckinrella" u="1"/>
        <s v="英雄焚歌ZHAOLIN" u="1"/>
        <s v="Ostesangen-karaokeversionSEBASTIAN/MartinDirkov" u="1"/>
        <s v="VoltageLogoMusicBrianHarris_x000a_MichaelWickstrom" u="1"/>
        <s v="片尾曲不明" u="1"/>
        <s v="1m31-32v2R.Djawadi" u="1"/>
        <s v="InsectBoogieGeoffBennett_x000a_AndreHirz_x000a_BenJohannesen" u="1"/>
        <s v="RaidStinger" u="1"/>
        <s v="絨花不明" u="1"/>
        <s v="CastTheFirstStone" u="1"/>
        <s v="SevenSullen" u="1"/>
        <s v="IHRMACHTDENJOBPOPESCU,MICHAEL" u="1"/>
        <s v="1m10v2R.Djawadi" u="1"/>
        <s v="しまった生まれてきちまった森山直太朗森山直太朗" u="1"/>
        <s v="STAYTONIGHTPOPESCU,MICHAEL" u="1"/>
        <s v="ISayALittlePrayerForYou(QueenTooeySingstoDanny)HalDavid(ASCAP),BurtF.Bacharach(ASCAP)" u="1"/>
        <s v="M6AmitTrivedi" u="1"/>
        <s v="MeatMarketBeating" u="1"/>
        <s v="1m16Av2R.Djawadi" u="1"/>
        <s v="1m16Bv3R.Djawadi" u="1"/>
        <s v="Tonya'ssearchKevinCoughlin/Chadlanier" u="1"/>
        <s v="U-GINUNDDIEARBEITPOPESCU,MICHAEL" u="1"/>
        <s v="U-GINUNDDIEZAHLENPOPESCU,MICHAEL" u="1"/>
        <s v="GERMANSTAND-OFF&amp;LIEBEAUFDENERSTENSCHUSS" u="1"/>
        <s v="PleaseDon'tLeaveRepriseRobSimonsen(BMI)100%" u="1"/>
        <s v="KIMJvia-geunsecretburialleekangwook(leekangvJook)" u="1"/>
        <s v="ASwallowSongRichardFarinaMimiandRichardFarina" u="1"/>
        <s v="Rigoletto'CaroNome'" u="1"/>
        <s v="who'sthere?(sting)KevinCoughlin/Chadlanier" u="1"/>
        <s v="FindingThePillsTheodoreShapiroTheodoreShapiro" u="1"/>
        <s v="PARKandSirKIM'sencounterleebyunghoon(leebyunghoon)" u="1"/>
        <s v="Won-kyeong'simprisonment/PARK'sdeterminationleekangwook(leekangwook)" u="1"/>
        <s v="M3(SapneRe)KauserMunirAmitTrivedi" u="1"/>
        <s v="WeJustHadARaid!RobSimonsen(BMI)100%" u="1"/>
        <s v="SirKIM'sdeathleekangwook(leekangwook)" u="1"/>
        <s v="KRASSOIIAlfonsoAguilar" u="1"/>
        <s v="VeryVeryTrue" u="1"/>
        <s v="SUCCOTASHHANCOCKHERBIE" u="1"/>
        <s v="LittleItalyMateoMessina" u="1"/>
        <s v="TheEyeshaveit(sting)KevinCoughlin/Chadlanier" u="1"/>
        <s v="TheTailAmoryLeader/SimonWilliamsAmoryLeader/SimonWilliams" u="1"/>
        <s v="LeiueurchezsamereBenoltCharest" u="1"/>
        <s v="DONTKNOWWHYHARRISJESSE･HARRISJESSE" u="1"/>
        <s v="UptownBaby" u="1"/>
        <s v="It'sYourThing" u="1"/>
        <s v="Gadebrænder(instrumental)RASKEPENGE" u="1"/>
        <s v="SirKIM'sson'sandHeung-seon'sdealleekangwook(leekangwook)" u="1"/>
        <s v="Lelueuralachasse.BenoltCharest" u="1"/>
        <s v="YuleleEduardoMateo" u="1"/>
        <s v="深夜締功ZHAOLIN" u="1"/>
        <s v="DANCELINENICHOLSHERBERT(PD)･NICHOLSHERBERT(PD)" u="1"/>
        <s v="Theking'sindignityleebyunghoon(leebyunghooit)" u="1"/>
        <s v="Prologue" u="1"/>
        <s v="GoodJobAmoryLeader/SimonWilliams" u="1"/>
        <s v="BOOGIEWOOGIEPRAYERAMMONSALBERTC" u="1"/>
        <s v="LikesanddislikesZacaríasM.delaRiva" u="1"/>
        <s v="GreedAmoryLeader/SimonWilliamsAmoryLeader/SimonWilliams" u="1"/>
        <s v="STAYTONIGHT" u="1"/>
        <s v="WENDUNGUNDAUFBRUCH" u="1"/>
        <s v="NoveauNikkiMateoMessina" u="1"/>
        <s v="SOMETHINELSEDAVISMILES" u="1"/>
        <s v="HollyrisesZacaríasM.delaRiva" u="1"/>
        <s v="AssemblingthecageZacaríasM.delaRiva" u="1"/>
        <s v="M95(NachdiPhira)KauserMunirAmitTrivedi" u="1"/>
        <s v="infestation/possessionKevinCoughlin/Chadlanier" u="1"/>
        <s v="LAESCENOGRAFIAGONZALEZAGUILARALFONSO" u="1"/>
        <s v="Won-kyeong'sactiveroleleebyunghoon(leebyunghoon)" u="1"/>
        <s v="1m23-24v5R.Djawadi" u="1"/>
        <s v="CREDITOSGONZALEZAGUILARALFONSO" u="1"/>
        <s v="YOUCOULDDRIVEAPERSONCRAZYSONDHEIM,STEPHEN" u="1"/>
        <s v="KiteintheTreeBANGJun-seok,CHOIYu-mi" u="1"/>
        <s v="YNadaMasSilvioRodriguezSilvioRodriguez" u="1"/>
        <s v="M2LalitPanditLalitPandit" u="1"/>
        <s v="何度でも吉田美和吉田美和" u="1"/>
        <s v="TINSOLDIER(Note:Confirmedplacementafter`Gangster')RonnieLaneandSteveMarriott" u="1"/>
        <s v="HousecallKevinCoughlin/Chadlanier" u="1"/>
        <s v="SuiteNo.3forCello,BWV1009Ⅱ.AllemandeJ.SBach" u="1"/>
        <s v="AreyoumyDad?BANGJun-seok,CHOIYu-mi" u="1"/>
        <s v="TEENAGEKICKSJohnO'Neill" u="1"/>
        <s v="1m12v2R.Djawadi" u="1"/>
        <s v="RUNNINGANDEXPLODINGPOPESCU,MICHAEL" u="1"/>
        <s v="LOVELETTERNEWMAN,RANDY" u="1"/>
        <s v="SurianaAlfonsoCruzJimenez" u="1"/>
        <s v="BREAKINGPOINTHUBBARDFREDDIE･HUBBARDFREDDIE" u="1"/>
        <s v="GERMANSTAND-OFF&amp;LIEBEAUFDENERSTENSCHUSSPOPESCU,MICHAEL" u="1"/>
        <s v="MadFeelsSoGood" u="1"/>
        <s v="ISAWTHELIGHTInstrumentalDavidHolmes" u="1"/>
        <s v="ESCIDALIPAOLOVIVALDl(SIAE),FLAVIOGARGANO" u="1"/>
        <s v="美酒加珈呻不明" u="1"/>
        <s v="SethZacaríasM.delaRiva" u="1"/>
        <s v="KIMJwa-geun'smassacrelangyounggyLi(iangyounggyu)" u="1"/>
        <s v="CREDITOSFINALESGONZALEZAGUILARALFONSO" u="1"/>
        <s v="BERLINSUNSET" u="1"/>
        <s v="最后的漿餐ZHAOLIN" u="1"/>
        <s v="VaVaVoomMateoMessina" u="1"/>
        <s v="TELEFONOPAPAGONZALEZAGUILARALFONSO" u="1"/>
        <s v="FeelItInYourBones" u="1"/>
        <s v="IWouldn'tHaveitAnyOtherWayStephenLang" u="1"/>
        <s v="ManhoodMateoMessina" u="1"/>
        <s v="AngerCHOIYu-mi" u="1"/>
        <s v="RUNNINGANDEXPLODING" u="1"/>
        <s v="AlDiLaCarlosDonidaLaboti_x000a_GiulioRapettiMogol_x000a_ErvinM.Drake" u="1"/>
        <s v="BeatingCho-sunjangyounggyu(jangyounggyu)" u="1"/>
        <s v="BeatingCho-sunlangyounggyu(langyounggyU)" u="1"/>
        <s v="M17(Gudgudi)KauserMunirAmitTrivedi" u="1"/>
        <s v="何小痒見到那淑文ZHAOLIN" u="1"/>
      </sharedItems>
    </cacheField>
    <cacheField name="合算対象曲" numFmtId="0">
      <sharedItems/>
    </cacheField>
    <cacheField name="曲番号" numFmtId="0">
      <sharedItems containsSemiMixedTypes="0" containsString="0" containsNumber="1" containsInteger="1" minValue="1" maxValue="100"/>
    </cacheField>
    <cacheField name="合算集約番号"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0">
  <r>
    <x v="0"/>
    <s v=""/>
    <n v="1"/>
    <s v=""/>
  </r>
  <r>
    <x v="0"/>
    <s v=""/>
    <n v="2"/>
    <s v=""/>
  </r>
  <r>
    <x v="0"/>
    <s v=""/>
    <n v="3"/>
    <s v=""/>
  </r>
  <r>
    <x v="0"/>
    <s v=""/>
    <n v="4"/>
    <s v=""/>
  </r>
  <r>
    <x v="0"/>
    <s v=""/>
    <n v="5"/>
    <s v=""/>
  </r>
  <r>
    <x v="0"/>
    <s v=""/>
    <n v="6"/>
    <s v=""/>
  </r>
  <r>
    <x v="0"/>
    <s v=""/>
    <n v="7"/>
    <s v=""/>
  </r>
  <r>
    <x v="0"/>
    <s v=""/>
    <n v="8"/>
    <s v=""/>
  </r>
  <r>
    <x v="0"/>
    <s v=""/>
    <n v="9"/>
    <s v=""/>
  </r>
  <r>
    <x v="0"/>
    <s v=""/>
    <n v="10"/>
    <s v=""/>
  </r>
  <r>
    <x v="0"/>
    <s v=""/>
    <n v="11"/>
    <s v=""/>
  </r>
  <r>
    <x v="0"/>
    <s v=""/>
    <n v="12"/>
    <s v=""/>
  </r>
  <r>
    <x v="0"/>
    <s v=""/>
    <n v="13"/>
    <s v=""/>
  </r>
  <r>
    <x v="0"/>
    <s v=""/>
    <n v="14"/>
    <s v=""/>
  </r>
  <r>
    <x v="0"/>
    <s v=""/>
    <n v="15"/>
    <s v=""/>
  </r>
  <r>
    <x v="0"/>
    <s v=""/>
    <n v="16"/>
    <s v=""/>
  </r>
  <r>
    <x v="0"/>
    <s v=""/>
    <n v="17"/>
    <s v=""/>
  </r>
  <r>
    <x v="0"/>
    <s v=""/>
    <n v="18"/>
    <s v=""/>
  </r>
  <r>
    <x v="0"/>
    <s v=""/>
    <n v="19"/>
    <s v=""/>
  </r>
  <r>
    <x v="0"/>
    <s v=""/>
    <n v="20"/>
    <s v=""/>
  </r>
  <r>
    <x v="0"/>
    <s v=""/>
    <n v="21"/>
    <s v=""/>
  </r>
  <r>
    <x v="0"/>
    <s v=""/>
    <n v="22"/>
    <s v=""/>
  </r>
  <r>
    <x v="0"/>
    <s v=""/>
    <n v="23"/>
    <s v=""/>
  </r>
  <r>
    <x v="0"/>
    <s v=""/>
    <n v="24"/>
    <s v=""/>
  </r>
  <r>
    <x v="0"/>
    <s v=""/>
    <n v="25"/>
    <s v=""/>
  </r>
  <r>
    <x v="0"/>
    <s v=""/>
    <n v="26"/>
    <s v=""/>
  </r>
  <r>
    <x v="0"/>
    <s v=""/>
    <n v="27"/>
    <s v=""/>
  </r>
  <r>
    <x v="0"/>
    <s v=""/>
    <n v="28"/>
    <s v=""/>
  </r>
  <r>
    <x v="0"/>
    <s v=""/>
    <n v="29"/>
    <s v=""/>
  </r>
  <r>
    <x v="0"/>
    <s v=""/>
    <n v="30"/>
    <s v=""/>
  </r>
  <r>
    <x v="0"/>
    <s v=""/>
    <n v="31"/>
    <s v=""/>
  </r>
  <r>
    <x v="0"/>
    <s v=""/>
    <n v="32"/>
    <s v=""/>
  </r>
  <r>
    <x v="0"/>
    <s v=""/>
    <n v="33"/>
    <s v=""/>
  </r>
  <r>
    <x v="0"/>
    <s v=""/>
    <n v="34"/>
    <s v=""/>
  </r>
  <r>
    <x v="0"/>
    <s v=""/>
    <n v="35"/>
    <s v=""/>
  </r>
  <r>
    <x v="0"/>
    <s v=""/>
    <n v="36"/>
    <s v=""/>
  </r>
  <r>
    <x v="0"/>
    <s v=""/>
    <n v="37"/>
    <s v=""/>
  </r>
  <r>
    <x v="0"/>
    <s v=""/>
    <n v="38"/>
    <s v=""/>
  </r>
  <r>
    <x v="0"/>
    <s v=""/>
    <n v="39"/>
    <s v=""/>
  </r>
  <r>
    <x v="0"/>
    <s v=""/>
    <n v="40"/>
    <s v=""/>
  </r>
  <r>
    <x v="0"/>
    <s v=""/>
    <n v="41"/>
    <s v=""/>
  </r>
  <r>
    <x v="0"/>
    <s v=""/>
    <n v="42"/>
    <s v=""/>
  </r>
  <r>
    <x v="0"/>
    <s v=""/>
    <n v="43"/>
    <s v=""/>
  </r>
  <r>
    <x v="0"/>
    <s v=""/>
    <n v="44"/>
    <s v=""/>
  </r>
  <r>
    <x v="0"/>
    <s v=""/>
    <n v="45"/>
    <s v=""/>
  </r>
  <r>
    <x v="0"/>
    <s v=""/>
    <n v="46"/>
    <s v=""/>
  </r>
  <r>
    <x v="0"/>
    <s v=""/>
    <n v="47"/>
    <s v=""/>
  </r>
  <r>
    <x v="0"/>
    <s v=""/>
    <n v="48"/>
    <s v=""/>
  </r>
  <r>
    <x v="0"/>
    <s v=""/>
    <n v="49"/>
    <s v=""/>
  </r>
  <r>
    <x v="0"/>
    <s v=""/>
    <n v="50"/>
    <s v=""/>
  </r>
  <r>
    <x v="0"/>
    <s v=""/>
    <n v="51"/>
    <s v=""/>
  </r>
  <r>
    <x v="0"/>
    <s v=""/>
    <n v="52"/>
    <s v=""/>
  </r>
  <r>
    <x v="0"/>
    <s v=""/>
    <n v="53"/>
    <s v=""/>
  </r>
  <r>
    <x v="0"/>
    <s v=""/>
    <n v="54"/>
    <s v=""/>
  </r>
  <r>
    <x v="0"/>
    <s v=""/>
    <n v="55"/>
    <s v=""/>
  </r>
  <r>
    <x v="0"/>
    <s v=""/>
    <n v="56"/>
    <s v=""/>
  </r>
  <r>
    <x v="0"/>
    <s v=""/>
    <n v="57"/>
    <s v=""/>
  </r>
  <r>
    <x v="0"/>
    <s v=""/>
    <n v="58"/>
    <s v=""/>
  </r>
  <r>
    <x v="0"/>
    <s v=""/>
    <n v="59"/>
    <s v=""/>
  </r>
  <r>
    <x v="0"/>
    <s v=""/>
    <n v="60"/>
    <s v=""/>
  </r>
  <r>
    <x v="0"/>
    <s v=""/>
    <n v="61"/>
    <s v=""/>
  </r>
  <r>
    <x v="0"/>
    <s v=""/>
    <n v="62"/>
    <s v=""/>
  </r>
  <r>
    <x v="0"/>
    <s v=""/>
    <n v="63"/>
    <s v=""/>
  </r>
  <r>
    <x v="0"/>
    <s v=""/>
    <n v="64"/>
    <s v=""/>
  </r>
  <r>
    <x v="0"/>
    <s v=""/>
    <n v="65"/>
    <s v=""/>
  </r>
  <r>
    <x v="0"/>
    <s v=""/>
    <n v="66"/>
    <s v=""/>
  </r>
  <r>
    <x v="0"/>
    <s v=""/>
    <n v="67"/>
    <s v=""/>
  </r>
  <r>
    <x v="0"/>
    <s v=""/>
    <n v="68"/>
    <s v=""/>
  </r>
  <r>
    <x v="0"/>
    <s v=""/>
    <n v="69"/>
    <s v=""/>
  </r>
  <r>
    <x v="0"/>
    <s v=""/>
    <n v="70"/>
    <s v=""/>
  </r>
  <r>
    <x v="0"/>
    <s v=""/>
    <n v="71"/>
    <s v=""/>
  </r>
  <r>
    <x v="0"/>
    <s v=""/>
    <n v="72"/>
    <s v=""/>
  </r>
  <r>
    <x v="0"/>
    <s v=""/>
    <n v="73"/>
    <s v=""/>
  </r>
  <r>
    <x v="0"/>
    <s v=""/>
    <n v="74"/>
    <s v=""/>
  </r>
  <r>
    <x v="0"/>
    <s v=""/>
    <n v="75"/>
    <s v=""/>
  </r>
  <r>
    <x v="0"/>
    <s v=""/>
    <n v="76"/>
    <s v=""/>
  </r>
  <r>
    <x v="0"/>
    <s v=""/>
    <n v="77"/>
    <s v=""/>
  </r>
  <r>
    <x v="0"/>
    <s v=""/>
    <n v="78"/>
    <s v=""/>
  </r>
  <r>
    <x v="0"/>
    <s v=""/>
    <n v="79"/>
    <s v=""/>
  </r>
  <r>
    <x v="0"/>
    <s v=""/>
    <n v="80"/>
    <s v=""/>
  </r>
  <r>
    <x v="0"/>
    <s v=""/>
    <n v="81"/>
    <s v=""/>
  </r>
  <r>
    <x v="0"/>
    <s v=""/>
    <n v="82"/>
    <s v=""/>
  </r>
  <r>
    <x v="0"/>
    <s v=""/>
    <n v="83"/>
    <s v=""/>
  </r>
  <r>
    <x v="0"/>
    <s v=""/>
    <n v="84"/>
    <s v=""/>
  </r>
  <r>
    <x v="0"/>
    <s v=""/>
    <n v="85"/>
    <s v=""/>
  </r>
  <r>
    <x v="0"/>
    <s v=""/>
    <n v="86"/>
    <s v=""/>
  </r>
  <r>
    <x v="0"/>
    <s v=""/>
    <n v="87"/>
    <s v=""/>
  </r>
  <r>
    <x v="0"/>
    <s v=""/>
    <n v="88"/>
    <s v=""/>
  </r>
  <r>
    <x v="0"/>
    <s v=""/>
    <n v="89"/>
    <s v=""/>
  </r>
  <r>
    <x v="0"/>
    <s v=""/>
    <n v="90"/>
    <s v=""/>
  </r>
  <r>
    <x v="0"/>
    <s v=""/>
    <n v="91"/>
    <s v=""/>
  </r>
  <r>
    <x v="0"/>
    <s v=""/>
    <n v="92"/>
    <s v=""/>
  </r>
  <r>
    <x v="0"/>
    <s v=""/>
    <n v="93"/>
    <s v=""/>
  </r>
  <r>
    <x v="0"/>
    <s v=""/>
    <n v="94"/>
    <s v=""/>
  </r>
  <r>
    <x v="0"/>
    <s v=""/>
    <n v="95"/>
    <s v=""/>
  </r>
  <r>
    <x v="0"/>
    <s v=""/>
    <n v="96"/>
    <s v=""/>
  </r>
  <r>
    <x v="0"/>
    <s v=""/>
    <n v="97"/>
    <s v=""/>
  </r>
  <r>
    <x v="0"/>
    <s v=""/>
    <n v="98"/>
    <s v=""/>
  </r>
  <r>
    <x v="0"/>
    <s v=""/>
    <n v="99"/>
    <s v=""/>
  </r>
  <r>
    <x v="0"/>
    <s v=""/>
    <n v="100"/>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A00-000000000000}" name="ﾋﾟﾎﾞｯﾄﾃｰﾌﾞﾙ1" cacheId="0" applyNumberFormats="0" applyBorderFormats="0" applyFontFormats="0" applyPatternFormats="0" applyAlignmentFormats="0" applyWidthHeightFormats="1" dataCaption="値" updatedVersion="6" minRefreshableVersion="3" useAutoFormatting="1" itemPrintTitles="1" createdVersion="5" indent="0" outline="1" outlineData="1" multipleFieldFilters="0">
  <location ref="B1:C3" firstHeaderRow="1" firstDataRow="1" firstDataCol="1"/>
  <pivotFields count="4">
    <pivotField axis="axisRow" showAll="0" sortType="ascending" defaultSubtotal="0">
      <items count="1210">
        <item x="0"/>
        <item m="1" x="10"/>
        <item m="1" x="467"/>
        <item m="1" x="515"/>
        <item m="1" x="1116"/>
        <item m="1" x="569"/>
        <item m="1" x="1183"/>
        <item m="1" x="619"/>
        <item m="1" x="30"/>
        <item m="1" x="103"/>
        <item m="1" x="1122"/>
        <item m="1" x="1123"/>
        <item m="1" x="777"/>
        <item m="1" x="210"/>
        <item m="1" x="247"/>
        <item m="1" x="896"/>
        <item m="1" x="308"/>
        <item m="1" x="546"/>
        <item m="1" x="1171"/>
        <item m="1" x="58"/>
        <item m="1" x="100"/>
        <item m="1" x="180"/>
        <item m="1" x="821"/>
        <item m="1" x="863"/>
        <item m="1" x="920"/>
        <item m="1" x="1109"/>
        <item m="1" x="63"/>
        <item m="1" x="60"/>
        <item m="1" x="95"/>
        <item m="1" x="794"/>
        <item m="1" x="230"/>
        <item m="1" x="864"/>
        <item m="1" x="511"/>
        <item m="1" x="574"/>
        <item m="1" x="986"/>
        <item m="1" x="987"/>
        <item m="1" x="624"/>
        <item m="1" x="694"/>
        <item m="1" x="55"/>
        <item m="1" x="885"/>
        <item m="1" x="956"/>
        <item m="1" x="859"/>
        <item m="1" x="888"/>
        <item m="1" x="873"/>
        <item m="1" x="1039"/>
        <item m="1" x="316"/>
        <item m="1" x="483"/>
        <item m="1" x="245"/>
        <item m="1" x="521"/>
        <item m="1" x="845"/>
        <item m="1" x="557"/>
        <item m="1" x="855"/>
        <item m="1" x="567"/>
        <item m="1" x="433"/>
        <item m="1" x="121"/>
        <item m="1" x="505"/>
        <item m="1" x="1205"/>
        <item m="1" x="770"/>
        <item m="1" x="904"/>
        <item m="1" x="229"/>
        <item m="1" x="470"/>
        <item m="1" x="246"/>
        <item m="1" x="834"/>
        <item m="1" x="721"/>
        <item m="1" x="650"/>
        <item m="1" x="762"/>
        <item m="1" x="441"/>
        <item m="1" x="328"/>
        <item m="1" x="669"/>
        <item m="1" x="394"/>
        <item m="1" x="745"/>
        <item m="1" x="523"/>
        <item m="1" x="1022"/>
        <item m="1" x="1091"/>
        <item m="1" x="871"/>
        <item m="1" x="1032"/>
        <item m="1" x="1043"/>
        <item m="1" x="728"/>
        <item m="1" x="1203"/>
        <item m="1" x="354"/>
        <item m="1" x="126"/>
        <item m="1" x="23"/>
        <item m="1" x="819"/>
        <item m="1" x="452"/>
        <item m="1" x="549"/>
        <item m="1" x="1093"/>
        <item m="1" x="940"/>
        <item m="1" x="894"/>
        <item m="1" x="1181"/>
        <item m="1" x="65"/>
        <item m="1" x="360"/>
        <item m="1" x="318"/>
        <item m="1" x="913"/>
        <item m="1" x="370"/>
        <item m="1" x="856"/>
        <item m="1" x="942"/>
        <item m="1" x="1033"/>
        <item m="1" x="1166"/>
        <item m="1" x="1130"/>
        <item m="1" x="435"/>
        <item m="1" x="603"/>
        <item m="1" x="371"/>
        <item m="1" x="1024"/>
        <item m="1" x="338"/>
        <item m="1" x="383"/>
        <item m="1" x="225"/>
        <item m="1" x="952"/>
        <item m="1" x="799"/>
        <item m="1" x="833"/>
        <item m="1" x="405"/>
        <item m="1" x="61"/>
        <item m="1" x="540"/>
        <item m="1" x="101"/>
        <item m="1" x="503"/>
        <item m="1" x="659"/>
        <item m="1" x="1206"/>
        <item m="1" x="1207"/>
        <item m="1" x="925"/>
        <item m="1" x="654"/>
        <item m="1" x="88"/>
        <item m="1" x="74"/>
        <item m="1" x="469"/>
        <item m="1" x="28"/>
        <item m="1" x="784"/>
        <item m="1" x="1196"/>
        <item m="1" x="1026"/>
        <item m="1" x="1103"/>
        <item m="1" x="779"/>
        <item m="1" x="970"/>
        <item m="1" x="237"/>
        <item m="1" x="675"/>
        <item m="1" x="645"/>
        <item m="1" x="440"/>
        <item m="1" x="252"/>
        <item m="1" x="781"/>
        <item m="1" x="1048"/>
        <item m="1" x="879"/>
        <item m="1" x="317"/>
        <item m="1" x="200"/>
        <item m="1" x="589"/>
        <item m="1" x="1158"/>
        <item m="1" x="475"/>
        <item m="1" x="591"/>
        <item m="1" x="157"/>
        <item m="1" x="249"/>
        <item m="1" x="192"/>
        <item m="1" x="224"/>
        <item m="1" x="1187"/>
        <item m="1" x="1028"/>
        <item m="1" x="903"/>
        <item m="1" x="315"/>
        <item m="1" x="919"/>
        <item m="1" x="104"/>
        <item m="1" x="588"/>
        <item m="1" x="690"/>
        <item m="1" x="374"/>
        <item m="1" x="120"/>
        <item m="1" x="395"/>
        <item m="1" x="111"/>
        <item m="1" x="978"/>
        <item m="1" x="780"/>
        <item m="1" x="827"/>
        <item m="1" x="171"/>
        <item m="1" x="950"/>
        <item m="1" x="244"/>
        <item m="1" x="179"/>
        <item m="1" x="958"/>
        <item m="1" x="1092"/>
        <item m="1" x="865"/>
        <item m="1" x="726"/>
        <item m="1" x="709"/>
        <item m="1" x="932"/>
        <item m="1" x="174"/>
        <item m="1" x="411"/>
        <item m="1" x="1057"/>
        <item m="1" x="848"/>
        <item m="1" x="1113"/>
        <item m="1" x="203"/>
        <item m="1" x="367"/>
        <item m="1" x="76"/>
        <item m="1" x="240"/>
        <item m="1" x="482"/>
        <item m="1" x="767"/>
        <item m="1" x="1056"/>
        <item m="1" x="672"/>
        <item m="1" x="902"/>
        <item m="1" x="652"/>
        <item m="1" x="50"/>
        <item m="1" x="931"/>
        <item m="1" x="364"/>
        <item m="1" x="306"/>
        <item m="1" x="506"/>
        <item m="1" x="1104"/>
        <item m="1" x="332"/>
        <item m="1" x="242"/>
        <item m="1" x="543"/>
        <item m="1" x="195"/>
        <item m="1" x="851"/>
        <item m="1" x="346"/>
        <item m="1" x="882"/>
        <item m="1" x="1042"/>
        <item m="1" x="1011"/>
        <item m="1" x="1065"/>
        <item m="1" x="140"/>
        <item m="1" x="644"/>
        <item m="1" x="479"/>
        <item m="1" x="508"/>
        <item m="1" x="610"/>
        <item m="1" x="1195"/>
        <item m="1" x="1172"/>
        <item m="1" x="739"/>
        <item m="1" x="542"/>
        <item m="1" x="82"/>
        <item m="1" x="1015"/>
        <item m="1" x="204"/>
        <item m="1" x="529"/>
        <item m="1" x="530"/>
        <item m="1" x="909"/>
        <item m="1" x="6"/>
        <item m="1" x="53"/>
        <item m="1" x="544"/>
        <item m="1" x="923"/>
        <item m="1" x="577"/>
        <item m="1" x="1154"/>
        <item m="1" x="663"/>
        <item m="1" x="786"/>
        <item m="1" x="792"/>
        <item m="1" x="1004"/>
        <item m="1" x="462"/>
        <item m="1" x="1018"/>
        <item m="1" x="1062"/>
        <item m="1" x="261"/>
        <item m="1" x="130"/>
        <item m="1" x="340"/>
        <item m="1" x="135"/>
        <item m="1" x="1100"/>
        <item m="1" x="993"/>
        <item m="1" x="365"/>
        <item m="1" x="861"/>
        <item m="1" x="206"/>
        <item m="1" x="641"/>
        <item m="1" x="407"/>
        <item m="1" x="712"/>
        <item m="1" x="800"/>
        <item m="1" x="198"/>
        <item m="1" x="221"/>
        <item m="1" x="222"/>
        <item m="1" x="223"/>
        <item m="1" x="1079"/>
        <item m="1" x="44"/>
        <item m="1" x="990"/>
        <item m="1" x="850"/>
        <item m="1" x="729"/>
        <item m="1" x="73"/>
        <item m="1" x="878"/>
        <item m="1" x="19"/>
        <item m="1" x="537"/>
        <item m="1" x="233"/>
        <item m="1" x="876"/>
        <item m="1" x="377"/>
        <item m="1" x="1096"/>
        <item m="1" x="653"/>
        <item m="1" x="883"/>
        <item m="1" x="509"/>
        <item m="1" x="1146"/>
        <item m="1" x="387"/>
        <item m="1" x="615"/>
        <item m="1" x="32"/>
        <item m="1" x="556"/>
        <item m="1" x="1034"/>
        <item m="1" x="186"/>
        <item m="1" x="368"/>
        <item m="1" x="3"/>
        <item m="1" x="998"/>
        <item m="1" x="34"/>
        <item m="1" x="460"/>
        <item m="1" x="13"/>
        <item m="1" x="363"/>
        <item m="1" x="807"/>
        <item m="1" x="484"/>
        <item m="1" x="791"/>
        <item m="1" x="1006"/>
        <item m="1" x="732"/>
        <item m="1" x="586"/>
        <item m="1" x="212"/>
        <item m="1" x="323"/>
        <item m="1" x="38"/>
        <item m="1" x="617"/>
        <item m="1" x="1007"/>
        <item m="1" x="962"/>
        <item m="1" x="310"/>
        <item m="1" x="500"/>
        <item m="1" x="385"/>
        <item m="1" x="1030"/>
        <item m="1" x="818"/>
        <item m="1" x="139"/>
        <item m="1" x="169"/>
        <item m="1" x="897"/>
        <item m="1" x="912"/>
        <item m="1" x="738"/>
        <item m="1" x="552"/>
        <item m="1" x="979"/>
        <item m="1" x="15"/>
        <item m="1" x="1191"/>
        <item m="1" x="982"/>
        <item m="1" x="376"/>
        <item m="1" x="426"/>
        <item m="1" x="697"/>
        <item m="1" x="643"/>
        <item m="1" x="352"/>
        <item m="1" x="936"/>
        <item m="1" x="420"/>
        <item m="1" x="113"/>
        <item m="1" x="77"/>
        <item m="1" x="1200"/>
        <item m="1" x="453"/>
        <item m="1" x="938"/>
        <item m="1" x="939"/>
        <item m="1" x="481"/>
        <item m="1" x="874"/>
        <item m="1" x="494"/>
        <item m="1" x="837"/>
        <item m="1" x="1133"/>
        <item m="1" x="790"/>
        <item m="1" x="579"/>
        <item m="1" x="106"/>
        <item m="1" x="717"/>
        <item m="1" x="1088"/>
        <item m="1" x="854"/>
        <item m="1" x="152"/>
        <item m="1" x="867"/>
        <item m="1" x="860"/>
        <item m="1" x="606"/>
        <item m="1" x="461"/>
        <item m="1" x="14"/>
        <item m="1" x="1002"/>
        <item m="1" x="679"/>
        <item m="1" x="356"/>
        <item m="1" x="309"/>
        <item m="1" x="476"/>
        <item m="1" x="170"/>
        <item m="1" x="884"/>
        <item m="1" x="776"/>
        <item m="1" x="937"/>
        <item m="1" x="114"/>
        <item m="1" x="665"/>
        <item m="1" x="605"/>
        <item m="1" x="207"/>
        <item m="1" x="648"/>
        <item m="1" x="412"/>
        <item m="1" x="830"/>
        <item m="1" x="525"/>
        <item m="1" x="123"/>
        <item m="1" x="417"/>
        <item m="1" x="1149"/>
        <item m="1" x="671"/>
        <item m="1" x="718"/>
        <item m="1" x="553"/>
        <item m="1" x="601"/>
        <item m="1" x="1127"/>
        <item m="1" x="1188"/>
        <item m="1" x="228"/>
        <item m="1" x="1037"/>
        <item m="1" x="464"/>
        <item m="1" x="127"/>
        <item m="1" x="895"/>
        <item m="1" x="929"/>
        <item m="1" x="1157"/>
        <item m="1" x="716"/>
        <item m="1" x="866"/>
        <item m="1" x="723"/>
        <item m="1" x="906"/>
        <item m="1" x="782"/>
        <item m="1" x="638"/>
        <item m="1" x="829"/>
        <item m="1" x="1160"/>
        <item m="1" x="178"/>
        <item m="1" x="627"/>
        <item m="1" x="24"/>
        <item m="1" x="910"/>
        <item m="1" x="733"/>
        <item m="1" x="132"/>
        <item m="1" x="445"/>
        <item m="1" x="146"/>
        <item m="1" x="1080"/>
        <item m="1" x="495"/>
        <item m="1" x="492"/>
        <item m="1" x="477"/>
        <item m="1" x="1047"/>
        <item m="1" x="594"/>
        <item m="1" x="164"/>
        <item m="1" x="165"/>
        <item m="1" x="398"/>
        <item m="1" x="399"/>
        <item m="1" x="980"/>
        <item m="1" x="1045"/>
        <item m="1" x="1046"/>
        <item m="1" x="753"/>
        <item m="1" x="754"/>
        <item m="1" x="148"/>
        <item m="1" x="149"/>
        <item m="1" x="1101"/>
        <item m="1" x="90"/>
        <item m="1" x="595"/>
        <item m="1" x="361"/>
        <item m="1" x="362"/>
        <item m="1" x="760"/>
        <item m="1" x="761"/>
        <item m="1" x="190"/>
        <item m="1" x="759"/>
        <item m="1" x="1078"/>
        <item m="1" x="128"/>
        <item m="1" x="691"/>
        <item m="1" x="692"/>
        <item m="1" x="1165"/>
        <item m="1" x="415"/>
        <item m="1" x="587"/>
        <item m="1" x="1036"/>
        <item m="1" x="680"/>
        <item m="1" x="1179"/>
        <item m="1" x="583"/>
        <item m="1" x="358"/>
        <item m="1" x="796"/>
        <item m="1" x="673"/>
        <item m="1" x="580"/>
        <item m="1" x="996"/>
        <item m="1" x="568"/>
        <item m="1" x="116"/>
        <item m="1" x="1115"/>
        <item m="1" x="166"/>
        <item m="1" x="331"/>
        <item m="1" x="618"/>
        <item m="1" x="386"/>
        <item m="1" x="450"/>
        <item m="1" x="725"/>
        <item m="1" x="480"/>
        <item m="1" x="444"/>
        <item m="1" x="447"/>
        <item m="1" x="975"/>
        <item m="1" x="596"/>
        <item m="1" x="1168"/>
        <item m="1" x="1110"/>
        <item m="1" x="585"/>
        <item m="1" x="1021"/>
        <item m="1" x="496"/>
        <item m="1" x="366"/>
        <item m="1" x="858"/>
        <item m="1" x="908"/>
        <item m="1" x="806"/>
        <item m="1" x="1097"/>
        <item m="1" x="408"/>
        <item m="1" x="651"/>
        <item m="1" x="843"/>
        <item m="1" x="1069"/>
        <item m="1" x="93"/>
        <item m="1" x="498"/>
        <item m="1" x="519"/>
        <item m="1" x="562"/>
        <item m="1" x="751"/>
        <item m="1" x="727"/>
        <item m="1" x="1190"/>
        <item m="1" x="344"/>
        <item m="1" x="1027"/>
        <item m="1" x="1119"/>
        <item m="1" x="1038"/>
        <item m="1" x="820"/>
        <item m="1" x="406"/>
        <item m="1" x="176"/>
        <item m="1" x="946"/>
        <item m="1" x="1051"/>
        <item m="1" x="563"/>
        <item m="1" x="892"/>
        <item m="1" x="173"/>
        <item m="1" x="1148"/>
        <item m="1" x="1095"/>
        <item m="1" x="16"/>
        <item m="1" x="1201"/>
        <item m="1" x="118"/>
        <item m="1" x="333"/>
        <item m="1" x="334"/>
        <item m="1" x="235"/>
        <item m="1" x="524"/>
        <item m="1" x="404"/>
        <item m="1" x="555"/>
        <item m="1" x="231"/>
        <item m="1" x="251"/>
        <item m="1" x="107"/>
        <item m="1" x="1085"/>
        <item m="1" x="141"/>
        <item m="1" x="105"/>
        <item m="1" x="872"/>
        <item m="1" x="454"/>
        <item m="1" x="175"/>
        <item m="1" x="708"/>
        <item m="1" x="40"/>
        <item m="1" x="722"/>
        <item m="1" x="1129"/>
        <item m="1" x="750"/>
        <item m="1" x="1049"/>
        <item m="1" x="400"/>
        <item m="1" x="327"/>
        <item m="1" x="607"/>
        <item m="1" x="1194"/>
        <item m="1" x="436"/>
        <item m="1" x="1174"/>
        <item m="1" x="1005"/>
        <item m="1" x="593"/>
        <item m="1" x="1008"/>
        <item m="1" x="914"/>
        <item m="1" x="413"/>
        <item m="1" x="351"/>
        <item m="1" x="39"/>
        <item m="1" x="473"/>
        <item m="1" x="1139"/>
        <item m="1" x="622"/>
        <item m="1" x="501"/>
        <item m="1" x="468"/>
        <item m="1" x="372"/>
        <item m="1" x="211"/>
        <item m="1" x="214"/>
        <item m="1" x="1169"/>
        <item m="1" x="614"/>
        <item m="1" x="868"/>
        <item m="1" x="513"/>
        <item m="1" x="646"/>
        <item m="1" x="507"/>
        <item m="1" x="1087"/>
        <item m="1" x="329"/>
        <item m="1" x="877"/>
        <item m="1" x="735"/>
        <item m="1" x="746"/>
        <item m="1" x="886"/>
        <item m="1" x="1010"/>
        <item m="1" x="1052"/>
        <item m="1" x="199"/>
        <item m="1" x="1003"/>
        <item m="1" x="409"/>
        <item m="1" x="1145"/>
        <item m="1" x="600"/>
        <item m="1" x="1151"/>
        <item m="1" x="581"/>
        <item m="1" x="775"/>
        <item m="1" x="348"/>
        <item m="1" x="153"/>
        <item m="1" x="907"/>
        <item m="1" x="901"/>
        <item m="1" x="382"/>
        <item m="1" x="52"/>
        <item m="1" x="922"/>
        <item m="1" x="969"/>
        <item m="1" x="1059"/>
        <item m="1" x="67"/>
        <item m="1" x="1159"/>
        <item m="1" x="459"/>
        <item m="1" x="194"/>
        <item m="1" x="1142"/>
        <item m="1" x="465"/>
        <item m="1" x="83"/>
        <item m="1" x="518"/>
        <item m="1" x="416"/>
        <item m="1" x="263"/>
        <item m="1" x="264"/>
        <item m="1" x="265"/>
        <item m="1" x="266"/>
        <item m="1" x="267"/>
        <item m="1" x="268"/>
        <item m="1" x="269"/>
        <item m="1" x="270"/>
        <item m="1" x="271"/>
        <item m="1" x="272"/>
        <item m="1" x="808"/>
        <item m="1" x="273"/>
        <item m="1" x="274"/>
        <item m="1" x="275"/>
        <item m="1" x="276"/>
        <item m="1" x="277"/>
        <item m="1" x="278"/>
        <item m="1" x="279"/>
        <item m="1" x="280"/>
        <item m="1" x="281"/>
        <item m="1" x="282"/>
        <item m="1" x="809"/>
        <item m="1" x="283"/>
        <item m="1" x="284"/>
        <item m="1" x="285"/>
        <item m="1" x="286"/>
        <item m="1" x="287"/>
        <item m="1" x="288"/>
        <item m="1" x="289"/>
        <item m="1" x="290"/>
        <item m="1" x="291"/>
        <item m="1" x="292"/>
        <item m="1" x="810"/>
        <item m="1" x="293"/>
        <item m="1" x="294"/>
        <item m="1" x="295"/>
        <item m="1" x="296"/>
        <item m="1" x="297"/>
        <item m="1" x="298"/>
        <item m="1" x="299"/>
        <item m="1" x="300"/>
        <item m="1" x="301"/>
        <item m="1" x="811"/>
        <item m="1" x="812"/>
        <item m="1" x="813"/>
        <item m="1" x="814"/>
        <item m="1" x="815"/>
        <item m="1" x="816"/>
        <item m="1" x="97"/>
        <item m="1" x="1185"/>
        <item m="1" x="899"/>
        <item m="1" x="359"/>
        <item m="1" x="620"/>
        <item m="1" x="575"/>
        <item m="1" x="78"/>
        <item m="1" x="80"/>
        <item m="1" x="81"/>
        <item m="1" x="84"/>
        <item m="1" x="87"/>
        <item m="1" x="89"/>
        <item m="1" x="92"/>
        <item m="1" x="1208"/>
        <item m="1" x="893"/>
        <item m="1" x="96"/>
        <item m="1" x="57"/>
        <item m="1" x="388"/>
        <item m="1" x="390"/>
        <item m="1" x="432"/>
        <item m="1" x="391"/>
        <item m="1" x="392"/>
        <item m="1" x="393"/>
        <item m="1" x="396"/>
        <item m="1" x="397"/>
        <item m="1" x="401"/>
        <item m="1" x="403"/>
        <item m="1" x="1176"/>
        <item m="1" x="1136"/>
        <item m="1" x="688"/>
        <item m="1" x="1071"/>
        <item m="1" x="693"/>
        <item m="1" x="695"/>
        <item m="1" x="696"/>
        <item m="1" x="698"/>
        <item m="1" x="701"/>
        <item m="1" x="703"/>
        <item m="1" x="704"/>
        <item m="1" x="707"/>
        <item m="1" x="983"/>
        <item m="1" x="984"/>
        <item m="1" x="988"/>
        <item m="1" x="991"/>
        <item m="1" x="992"/>
        <item m="1" x="994"/>
        <item m="1" x="995"/>
        <item m="1" x="997"/>
        <item m="1" x="999"/>
        <item m="1" x="1000"/>
        <item m="1" x="534"/>
        <item m="1" x="59"/>
        <item m="1" x="62"/>
        <item m="1" x="64"/>
        <item m="1" x="66"/>
        <item m="1" x="628"/>
        <item m="1" x="630"/>
        <item m="1" x="632"/>
        <item m="1" x="634"/>
        <item m="1" x="636"/>
        <item m="1" x="637"/>
        <item m="1" x="831"/>
        <item m="1" x="369"/>
        <item m="1" x="927"/>
        <item m="1" x="373"/>
        <item m="1" x="375"/>
        <item m="1" x="319"/>
        <item m="1" x="322"/>
        <item m="1" x="378"/>
        <item m="1" x="379"/>
        <item m="1" x="380"/>
        <item m="1" x="381"/>
        <item m="1" x="1120"/>
        <item m="1" x="655"/>
        <item m="1" x="657"/>
        <item m="1" x="658"/>
        <item m="1" x="662"/>
        <item m="1" x="666"/>
        <item m="1" x="668"/>
        <item m="1" x="670"/>
        <item m="1" x="608"/>
        <item m="1" x="674"/>
        <item m="1" x="676"/>
        <item m="1" x="208"/>
        <item m="1" x="957"/>
        <item m="1" x="960"/>
        <item m="1" x="961"/>
        <item m="1" x="966"/>
        <item m="1" x="967"/>
        <item m="1" x="968"/>
        <item m="1" x="971"/>
        <item m="1" x="972"/>
        <item m="1" x="973"/>
        <item m="1" x="976"/>
        <item m="1" x="522"/>
        <item m="1" x="31"/>
        <item m="1" x="35"/>
        <item m="1" x="455"/>
        <item m="1" x="41"/>
        <item m="1" x="611"/>
        <item m="1" x="1167"/>
        <item m="1" x="804"/>
        <item m="1" x="1189"/>
        <item m="1" x="1068"/>
        <item m="1" x="236"/>
        <item m="1" x="91"/>
        <item m="1" x="685"/>
        <item m="1" x="1031"/>
        <item m="1" x="137"/>
        <item m="1" x="430"/>
        <item m="1" x="70"/>
        <item m="1" x="631"/>
        <item m="1" x="1202"/>
        <item m="1" x="4"/>
        <item m="1" x="457"/>
        <item m="1" x="900"/>
        <item m="1" x="599"/>
        <item m="1" x="29"/>
        <item m="1" x="528"/>
        <item m="1" x="49"/>
        <item m="1" x="846"/>
        <item m="1" x="768"/>
        <item m="1" x="944"/>
        <item m="1" x="801"/>
        <item m="1" x="196"/>
        <item m="1" x="115"/>
        <item m="1" x="324"/>
        <item m="1" x="325"/>
        <item m="1" x="335"/>
        <item m="1" x="336"/>
        <item m="1" x="743"/>
        <item m="1" x="744"/>
        <item m="1" x="660"/>
        <item m="1" x="1121"/>
        <item m="1" x="12"/>
        <item m="1" x="785"/>
        <item m="1" x="1016"/>
        <item m="1" x="256"/>
        <item m="1" x="1055"/>
        <item m="1" x="740"/>
        <item m="1" x="954"/>
        <item m="1" x="311"/>
        <item m="1" x="347"/>
        <item m="1" x="561"/>
        <item m="1" x="193"/>
        <item m="1" x="51"/>
        <item m="1" x="551"/>
        <item m="1" x="42"/>
        <item m="1" x="185"/>
        <item m="1" x="911"/>
        <item m="1" x="926"/>
        <item m="1" x="1090"/>
        <item m="1" x="262"/>
        <item m="1" x="949"/>
        <item m="1" x="571"/>
        <item m="1" x="129"/>
        <item m="1" x="303"/>
        <item m="1" x="520"/>
        <item m="1" x="613"/>
        <item m="1" x="102"/>
        <item m="1" x="842"/>
        <item m="1" x="428"/>
        <item m="1" x="758"/>
        <item m="1" x="350"/>
        <item m="1" x="46"/>
        <item m="1" x="47"/>
        <item m="1" x="832"/>
        <item m="1" x="472"/>
        <item m="1" x="493"/>
        <item m="1" x="771"/>
        <item m="1" x="37"/>
        <item m="1" x="197"/>
        <item m="1" x="825"/>
        <item m="1" x="795"/>
        <item m="1" x="1070"/>
        <item m="1" x="935"/>
        <item m="1" x="573"/>
        <item m="1" x="183"/>
        <item m="1" x="1163"/>
        <item m="1" x="778"/>
        <item m="1" x="349"/>
        <item m="1" x="584"/>
        <item m="1" x="438"/>
        <item m="1" x="56"/>
        <item m="1" x="891"/>
        <item m="1" x="852"/>
        <item m="1" x="742"/>
        <item m="1" x="11"/>
        <item m="1" x="720"/>
        <item m="1" x="974"/>
        <item m="1" x="880"/>
        <item m="1" x="702"/>
        <item m="1" x="119"/>
        <item m="1" x="828"/>
        <item m="1" x="1061"/>
        <item m="1" x="1106"/>
        <item m="1" x="234"/>
        <item m="1" x="1019"/>
        <item m="1" x="238"/>
        <item m="1" x="486"/>
        <item m="1" x="451"/>
        <item m="1" x="1044"/>
        <item m="1" x="136"/>
        <item m="1" x="787"/>
        <item m="1" x="822"/>
        <item m="1" x="560"/>
        <item m="1" x="604"/>
        <item m="1" x="5"/>
        <item m="1" x="1134"/>
        <item m="1" x="869"/>
        <item m="1" x="898"/>
        <item m="1" x="343"/>
        <item m="1" x="773"/>
        <item m="1" x="488"/>
        <item m="1" x="485"/>
        <item m="1" x="730"/>
        <item m="1" x="142"/>
        <item m="1" x="1060"/>
        <item m="1" x="948"/>
        <item m="1" x="143"/>
        <item m="1" x="548"/>
        <item m="1" x="110"/>
        <item m="1" x="1058"/>
        <item m="1" x="793"/>
        <item m="1" x="305"/>
        <item m="1" x="564"/>
        <item m="1" x="626"/>
        <item m="1" x="1077"/>
        <item m="1" x="1128"/>
        <item m="1" x="258"/>
        <item m="1" x="838"/>
        <item m="1" x="422"/>
        <item m="1" x="489"/>
        <item m="1" x="243"/>
        <item m="1" x="951"/>
        <item m="1" x="862"/>
        <item m="1" x="921"/>
        <item m="1" x="491"/>
        <item m="1" x="442"/>
        <item m="1" x="609"/>
        <item m="1" x="1001"/>
        <item m="1" x="1156"/>
        <item m="1" x="312"/>
        <item m="1" x="216"/>
        <item m="1" x="977"/>
        <item m="1" x="1111"/>
        <item m="1" x="466"/>
        <item m="1" x="94"/>
        <item m="1" x="1064"/>
        <item m="1" x="75"/>
        <item m="1" x="302"/>
        <item m="1" x="125"/>
        <item m="1" x="27"/>
        <item m="1" x="502"/>
        <item m="1" x="248"/>
        <item m="1" x="582"/>
        <item m="1" x="497"/>
        <item m="1" x="558"/>
        <item m="1" x="545"/>
        <item m="1" x="217"/>
        <item m="1" x="314"/>
        <item m="1" x="642"/>
        <item m="1" x="592"/>
        <item m="1" x="719"/>
        <item m="1" x="1131"/>
        <item m="1" x="715"/>
        <item m="1" x="802"/>
        <item m="1" x="772"/>
        <item m="1" x="167"/>
        <item m="1" x="731"/>
        <item m="1" x="1025"/>
        <item m="1" x="145"/>
        <item m="1" x="538"/>
        <item m="1" x="202"/>
        <item m="1" x="138"/>
        <item m="1" x="205"/>
        <item m="1" x="131"/>
        <item m="1" x="824"/>
        <item m="1" x="857"/>
        <item m="1" x="765"/>
        <item m="1" x="766"/>
        <item m="1" x="1204"/>
        <item m="1" x="1184"/>
        <item m="1" x="134"/>
        <item m="1" x="625"/>
        <item m="1" x="448"/>
        <item m="1" x="241"/>
        <item m="1" x="36"/>
        <item m="1" x="798"/>
        <item m="1" x="181"/>
        <item m="1" x="18"/>
        <item m="1" x="215"/>
        <item m="1" x="1066"/>
        <item m="1" x="639"/>
        <item m="1" x="182"/>
        <item m="1" x="72"/>
        <item m="1" x="755"/>
        <item m="1" x="304"/>
        <item m="1" x="964"/>
        <item m="1" x="598"/>
        <item m="1" x="1050"/>
        <item m="1" x="161"/>
        <item m="1" x="713"/>
        <item m="1" x="714"/>
        <item m="1" x="162"/>
        <item m="1" x="163"/>
        <item m="1" x="930"/>
        <item m="1" x="1193"/>
        <item m="1" x="1114"/>
        <item m="1" x="532"/>
        <item m="1" x="434"/>
        <item m="1" x="875"/>
        <item m="1" x="419"/>
        <item m="1" x="402"/>
        <item m="1" x="1014"/>
        <item m="1" x="147"/>
        <item m="1" x="227"/>
        <item m="1" x="1099"/>
        <item m="1" x="1084"/>
        <item m="1" x="947"/>
        <item m="1" x="678"/>
        <item m="1" x="339"/>
        <item m="1" x="763"/>
        <item m="1" x="414"/>
        <item m="1" x="1138"/>
        <item m="1" x="737"/>
        <item m="1" x="590"/>
        <item m="1" x="533"/>
        <item m="1" x="917"/>
        <item m="1" x="1150"/>
        <item m="1" x="981"/>
        <item m="1" x="640"/>
        <item m="1" x="320"/>
        <item m="1" x="749"/>
        <item m="1" x="2"/>
        <item m="1" x="1164"/>
        <item m="1" x="133"/>
        <item m="1" x="43"/>
        <item m="1" x="870"/>
        <item m="1" x="201"/>
        <item m="1" x="647"/>
        <item m="1" x="803"/>
        <item m="1" x="421"/>
        <item m="1" x="705"/>
        <item m="1" x="259"/>
        <item m="1" x="711"/>
        <item m="1" x="681"/>
        <item m="1" x="684"/>
        <item m="1" x="86"/>
        <item m="1" x="1076"/>
        <item m="1" x="1017"/>
        <item m="1" x="1161"/>
        <item m="1" x="1118"/>
        <item m="1" x="565"/>
        <item m="1" x="342"/>
        <item m="1" x="1054"/>
        <item m="1" x="177"/>
        <item m="1" x="25"/>
        <item m="1" x="313"/>
        <item m="1" x="20"/>
        <item m="1" x="1074"/>
        <item m="1" x="1141"/>
        <item m="1" x="26"/>
        <item m="1" x="1180"/>
        <item m="1" x="576"/>
        <item m="1" x="686"/>
        <item m="1" x="1186"/>
        <item m="1" x="253"/>
        <item m="1" x="431"/>
        <item m="1" x="1182"/>
        <item m="1" x="443"/>
        <item m="1" x="1199"/>
        <item m="1" x="756"/>
        <item m="1" x="151"/>
        <item m="1" x="933"/>
        <item m="1" x="474"/>
        <item m="1" x="1012"/>
        <item m="1" x="774"/>
        <item m="1" x="463"/>
        <item m="1" x="122"/>
        <item m="1" x="410"/>
        <item m="1" x="1143"/>
        <item m="1" x="635"/>
        <item m="1" x="1102"/>
        <item m="1" x="1"/>
        <item m="1" x="478"/>
        <item m="1" x="487"/>
        <item m="1" x="847"/>
        <item m="1" x="1155"/>
        <item m="1" x="918"/>
        <item m="1" x="955"/>
        <item m="1" x="905"/>
        <item m="1" x="550"/>
        <item m="1" x="1063"/>
        <item m="1" x="887"/>
        <item m="1" x="527"/>
        <item m="1" x="255"/>
        <item m="1" x="1009"/>
        <item m="1" x="117"/>
        <item m="1" x="68"/>
        <item m="1" x="168"/>
        <item m="1" x="213"/>
        <item m="1" x="499"/>
        <item m="1" x="330"/>
        <item m="1" x="423"/>
        <item m="1" x="849"/>
        <item m="1" x="424"/>
        <item m="1" x="184"/>
        <item m="1" x="54"/>
        <item m="1" x="839"/>
        <item m="1" x="425"/>
        <item m="1" x="840"/>
        <item m="1" x="458"/>
        <item m="1" x="384"/>
        <item m="1" x="250"/>
        <item m="1" x="429"/>
        <item m="1" x="1144"/>
        <item m="1" x="526"/>
        <item m="1" x="218"/>
        <item m="1" x="941"/>
        <item m="1" x="1081"/>
        <item m="1" x="220"/>
        <item m="1" x="539"/>
        <item m="1" x="517"/>
        <item m="1" x="158"/>
        <item m="1" x="788"/>
        <item m="1" x="656"/>
        <item m="1" x="536"/>
        <item m="1" x="514"/>
        <item m="1" x="943"/>
        <item m="1" x="307"/>
        <item m="1" x="664"/>
        <item m="1" x="1178"/>
        <item m="1" x="965"/>
        <item m="1" x="449"/>
        <item m="1" x="112"/>
        <item m="1" x="602"/>
        <item m="1" x="1082"/>
        <item m="1" x="7"/>
        <item m="1" x="8"/>
        <item m="1" x="915"/>
        <item m="1" x="661"/>
        <item m="1" x="1041"/>
        <item m="1" x="456"/>
        <item m="1" x="1124"/>
        <item m="1" x="48"/>
        <item m="1" x="490"/>
        <item m="1" x="160"/>
        <item m="1" x="155"/>
        <item m="1" x="471"/>
        <item m="1" x="572"/>
        <item m="1" x="254"/>
        <item m="1" x="260"/>
        <item m="1" x="629"/>
        <item m="1" x="1083"/>
        <item m="1" x="1072"/>
        <item m="1" x="1073"/>
        <item m="1" x="747"/>
        <item m="1" x="232"/>
        <item m="1" x="191"/>
        <item m="1" x="633"/>
        <item m="1" x="321"/>
        <item m="1" x="418"/>
        <item m="1" x="1125"/>
        <item m="1" x="699"/>
        <item m="1" x="1126"/>
        <item m="1" x="257"/>
        <item m="1" x="748"/>
        <item m="1" x="934"/>
        <item m="1" x="1094"/>
        <item m="1" x="881"/>
        <item m="1" x="9"/>
        <item m="1" x="1147"/>
        <item m="1" x="99"/>
        <item m="1" x="1198"/>
        <item m="1" x="355"/>
        <item m="1" x="98"/>
        <item m="1" x="841"/>
        <item m="1" x="71"/>
        <item m="1" x="1140"/>
        <item m="1" x="531"/>
        <item m="1" x="985"/>
        <item m="1" x="504"/>
        <item m="1" x="836"/>
        <item m="1" x="989"/>
        <item m="1" x="187"/>
        <item m="1" x="959"/>
        <item m="1" x="853"/>
        <item m="1" x="1107"/>
        <item m="1" x="797"/>
        <item m="1" x="209"/>
        <item m="1" x="783"/>
        <item m="1" x="389"/>
        <item m="1" x="226"/>
        <item m="1" x="33"/>
        <item m="1" x="706"/>
        <item m="1" x="689"/>
        <item m="1" x="736"/>
        <item m="1" x="85"/>
        <item m="1" x="108"/>
        <item m="1" x="916"/>
        <item m="1" x="172"/>
        <item m="1" x="1098"/>
        <item m="1" x="1137"/>
        <item m="1" x="326"/>
        <item m="1" x="1162"/>
        <item m="1" x="752"/>
        <item m="1" x="835"/>
        <item m="1" x="769"/>
        <item m="1" x="700"/>
        <item m="1" x="109"/>
        <item m="1" x="150"/>
        <item m="1" x="427"/>
        <item m="1" x="1086"/>
        <item m="1" x="612"/>
        <item m="1" x="1013"/>
        <item m="1" x="1132"/>
        <item m="1" x="156"/>
        <item m="1" x="124"/>
        <item m="1" x="789"/>
        <item m="1" x="649"/>
        <item m="1" x="1170"/>
        <item m="1" x="1135"/>
        <item m="1" x="963"/>
        <item m="1" x="1053"/>
        <item m="1" x="890"/>
        <item m="1" x="1175"/>
        <item m="1" x="1173"/>
        <item m="1" x="578"/>
        <item m="1" x="621"/>
        <item m="1" x="687"/>
        <item m="1" x="239"/>
        <item m="1" x="724"/>
        <item m="1" x="1152"/>
        <item m="1" x="710"/>
        <item m="1" x="516"/>
        <item m="1" x="512"/>
        <item m="1" x="437"/>
        <item m="1" x="357"/>
        <item m="1" x="144"/>
        <item m="1" x="341"/>
        <item m="1" x="757"/>
        <item m="1" x="69"/>
        <item m="1" x="1117"/>
        <item m="1" x="510"/>
        <item m="1" x="826"/>
        <item m="1" x="844"/>
        <item m="1" x="889"/>
        <item m="1" x="1029"/>
        <item m="1" x="446"/>
        <item m="1" x="764"/>
        <item m="1" x="616"/>
        <item m="1" x="541"/>
        <item m="1" x="353"/>
        <item m="1" x="554"/>
        <item m="1" x="1105"/>
        <item m="1" x="1209"/>
        <item m="1" x="1177"/>
        <item m="1" x="219"/>
        <item m="1" x="677"/>
        <item m="1" x="1067"/>
        <item m="1" x="682"/>
        <item m="1" x="597"/>
        <item m="1" x="188"/>
        <item m="1" x="79"/>
        <item m="1" x="945"/>
        <item m="1" x="559"/>
        <item m="1" x="345"/>
        <item m="1" x="1197"/>
        <item m="1" x="623"/>
        <item m="1" x="953"/>
        <item m="1" x="823"/>
        <item m="1" x="1153"/>
        <item m="1" x="667"/>
        <item m="1" x="22"/>
        <item m="1" x="734"/>
        <item m="1" x="817"/>
        <item m="1" x="17"/>
        <item m="1" x="1020"/>
        <item m="1" x="1040"/>
        <item m="1" x="1023"/>
        <item m="1" x="547"/>
        <item m="1" x="159"/>
        <item m="1" x="741"/>
        <item m="1" x="1035"/>
        <item m="1" x="1075"/>
        <item m="1" x="1192"/>
        <item m="1" x="570"/>
        <item m="1" x="1108"/>
        <item m="1" x="45"/>
        <item m="1" x="154"/>
        <item m="1" x="1089"/>
        <item m="1" x="189"/>
        <item m="1" x="535"/>
        <item m="1" x="683"/>
        <item m="1" x="805"/>
        <item m="1" x="566"/>
        <item m="1" x="337"/>
        <item m="1" x="924"/>
        <item m="1" x="21"/>
        <item m="1" x="928"/>
        <item m="1" x="1112"/>
        <item m="1" x="439"/>
      </items>
    </pivotField>
    <pivotField showAll="0" defaultSubtotal="0"/>
    <pivotField showAll="0" defaultSubtotal="0"/>
    <pivotField dataField="1" showAll="0" defaultSubtotal="0"/>
  </pivotFields>
  <rowFields count="1">
    <field x="0"/>
  </rowFields>
  <rowItems count="2">
    <i>
      <x/>
    </i>
    <i t="grand">
      <x/>
    </i>
  </rowItems>
  <colItems count="1">
    <i/>
  </colItems>
  <dataFields count="1">
    <dataField name="データの個数 / 合算集約番号"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jasrac.or.jp/users/movie/" TargetMode="External"/><Relationship Id="rId1" Type="http://schemas.openxmlformats.org/officeDocument/2006/relationships/hyperlink" Target="https://req.qubo.jp/jasrac/form/m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L27"/>
  <sheetViews>
    <sheetView showGridLines="0" showRowColHeaders="0" tabSelected="1" workbookViewId="0">
      <selection activeCell="J3" sqref="J3"/>
    </sheetView>
  </sheetViews>
  <sheetFormatPr defaultColWidth="9" defaultRowHeight="13.5" x14ac:dyDescent="0.15"/>
  <cols>
    <col min="1" max="1" width="3.5" style="1" customWidth="1"/>
    <col min="2" max="2" width="4" style="1" bestFit="1" customWidth="1"/>
    <col min="3" max="3" width="14.25" style="1" customWidth="1"/>
    <col min="4" max="4" width="2.5" style="1" customWidth="1"/>
    <col min="5" max="5" width="9" style="1"/>
    <col min="6" max="6" width="2.5" style="1" bestFit="1" customWidth="1"/>
    <col min="7" max="7" width="89.125" style="1" bestFit="1" customWidth="1"/>
    <col min="8" max="8" width="9" style="1"/>
    <col min="9" max="9" width="11.5" style="1" customWidth="1"/>
    <col min="10" max="11" width="9" style="1"/>
    <col min="12" max="12" width="10.5" style="1" customWidth="1"/>
    <col min="13" max="16384" width="9" style="1"/>
  </cols>
  <sheetData>
    <row r="1" spans="1:12" ht="25.5" customHeight="1" x14ac:dyDescent="0.15">
      <c r="A1" s="305" t="s">
        <v>357</v>
      </c>
      <c r="B1" s="305"/>
      <c r="C1" s="305"/>
      <c r="D1" s="305"/>
      <c r="E1" s="305"/>
      <c r="F1" s="305"/>
      <c r="G1" s="305"/>
      <c r="H1" s="305"/>
      <c r="I1" s="305"/>
      <c r="J1" s="305"/>
      <c r="K1" s="305"/>
      <c r="L1" s="305"/>
    </row>
    <row r="2" spans="1:12" s="179" customFormat="1" ht="24.75" customHeight="1" thickBot="1" x14ac:dyDescent="0.2">
      <c r="B2" s="244" t="s">
        <v>358</v>
      </c>
      <c r="C2" s="244"/>
      <c r="D2" s="244"/>
      <c r="E2" s="244"/>
      <c r="F2" s="244"/>
      <c r="G2" s="244"/>
      <c r="H2" s="244"/>
      <c r="I2" s="244"/>
      <c r="J2" s="245"/>
      <c r="K2" s="245"/>
      <c r="L2" s="245"/>
    </row>
    <row r="3" spans="1:12" s="180" customFormat="1" ht="15" customHeight="1" x14ac:dyDescent="0.15">
      <c r="B3" s="181" t="s">
        <v>359</v>
      </c>
      <c r="C3" s="181" t="s">
        <v>527</v>
      </c>
      <c r="F3" s="181"/>
      <c r="G3" s="181"/>
      <c r="J3" s="279" t="s">
        <v>530</v>
      </c>
    </row>
    <row r="4" spans="1:12" s="180" customFormat="1" ht="15" customHeight="1" x14ac:dyDescent="0.15">
      <c r="B4" s="181" t="s">
        <v>360</v>
      </c>
      <c r="C4" s="181" t="s">
        <v>372</v>
      </c>
      <c r="E4" s="181"/>
      <c r="F4" s="181"/>
      <c r="G4" s="181"/>
    </row>
    <row r="5" spans="1:12" s="180" customFormat="1" ht="15" customHeight="1" x14ac:dyDescent="0.15">
      <c r="B5" s="181" t="s">
        <v>361</v>
      </c>
      <c r="C5" s="181" t="s">
        <v>531</v>
      </c>
      <c r="E5" s="181"/>
      <c r="F5" s="181"/>
      <c r="G5" s="181"/>
      <c r="J5" s="308" t="s">
        <v>516</v>
      </c>
      <c r="K5" s="308"/>
    </row>
    <row r="6" spans="1:12" s="180" customFormat="1" ht="15" customHeight="1" x14ac:dyDescent="0.15">
      <c r="B6" s="181"/>
      <c r="C6" s="181"/>
      <c r="E6" s="181"/>
      <c r="F6" s="181"/>
      <c r="G6" s="181"/>
      <c r="J6" s="308" t="s">
        <v>532</v>
      </c>
      <c r="K6" s="308"/>
      <c r="L6" s="308"/>
    </row>
    <row r="7" spans="1:12" ht="24.75" thickBot="1" x14ac:dyDescent="0.55000000000000004">
      <c r="B7" s="304" t="s">
        <v>513</v>
      </c>
      <c r="C7" s="304"/>
      <c r="D7" s="304"/>
      <c r="E7" s="304"/>
      <c r="F7" s="304"/>
      <c r="G7" s="304"/>
      <c r="H7" s="304"/>
      <c r="I7" s="304"/>
      <c r="J7" s="246"/>
      <c r="K7" s="246"/>
      <c r="L7" s="246"/>
    </row>
    <row r="8" spans="1:12" s="180" customFormat="1" ht="15" customHeight="1" x14ac:dyDescent="0.15">
      <c r="B8" s="181" t="s">
        <v>515</v>
      </c>
      <c r="E8" s="181"/>
      <c r="F8" s="181"/>
      <c r="G8" s="181"/>
      <c r="J8" s="306" t="s">
        <v>518</v>
      </c>
      <c r="K8" s="306"/>
      <c r="L8" s="306"/>
    </row>
    <row r="9" spans="1:12" ht="15" customHeight="1" x14ac:dyDescent="0.35">
      <c r="B9" s="182" t="s">
        <v>519</v>
      </c>
      <c r="C9" s="182" t="s">
        <v>381</v>
      </c>
      <c r="D9" s="182" t="s">
        <v>362</v>
      </c>
      <c r="E9" s="182" t="s">
        <v>383</v>
      </c>
      <c r="F9" s="182"/>
      <c r="G9" s="182"/>
    </row>
    <row r="10" spans="1:12" ht="15" customHeight="1" x14ac:dyDescent="0.35">
      <c r="B10" s="182"/>
      <c r="C10" s="182"/>
      <c r="D10" s="182"/>
      <c r="E10" s="182" t="s">
        <v>506</v>
      </c>
      <c r="F10" s="182"/>
      <c r="G10" s="182"/>
    </row>
    <row r="11" spans="1:12" ht="10.15" customHeight="1" x14ac:dyDescent="0.35">
      <c r="B11" s="182"/>
      <c r="C11" s="182"/>
      <c r="D11" s="182"/>
      <c r="E11" s="182"/>
      <c r="F11" s="182"/>
      <c r="G11" s="182"/>
    </row>
    <row r="12" spans="1:12" ht="24.75" thickBot="1" x14ac:dyDescent="0.55000000000000004">
      <c r="B12" s="304" t="s">
        <v>514</v>
      </c>
      <c r="C12" s="304"/>
      <c r="D12" s="304"/>
      <c r="E12" s="304"/>
      <c r="F12" s="304"/>
      <c r="G12" s="304"/>
      <c r="H12" s="304"/>
      <c r="I12" s="304"/>
      <c r="J12" s="246"/>
      <c r="K12" s="246"/>
      <c r="L12" s="246"/>
    </row>
    <row r="13" spans="1:12" ht="15" customHeight="1" x14ac:dyDescent="0.35">
      <c r="B13" s="181" t="s">
        <v>521</v>
      </c>
      <c r="C13" s="182"/>
      <c r="D13" s="182"/>
      <c r="E13" s="182"/>
      <c r="G13" s="182"/>
      <c r="J13" s="307" t="s">
        <v>522</v>
      </c>
      <c r="K13" s="307"/>
    </row>
    <row r="14" spans="1:12" ht="10.15" customHeight="1" x14ac:dyDescent="0.35">
      <c r="B14" s="182"/>
      <c r="C14" s="182"/>
      <c r="D14" s="182"/>
      <c r="E14" s="182"/>
      <c r="G14" s="182"/>
    </row>
    <row r="15" spans="1:12" s="179" customFormat="1" ht="24.75" customHeight="1" thickBot="1" x14ac:dyDescent="0.2">
      <c r="B15" s="303" t="s">
        <v>512</v>
      </c>
      <c r="C15" s="303"/>
      <c r="D15" s="303"/>
      <c r="E15" s="303"/>
      <c r="F15" s="303"/>
      <c r="G15" s="303"/>
      <c r="H15" s="303"/>
      <c r="I15" s="303"/>
      <c r="J15" s="245"/>
      <c r="K15" s="245"/>
      <c r="L15" s="245"/>
    </row>
    <row r="16" spans="1:12" s="180" customFormat="1" ht="15" customHeight="1" x14ac:dyDescent="0.15">
      <c r="B16" s="181" t="s">
        <v>523</v>
      </c>
      <c r="C16" s="181"/>
      <c r="E16" s="181"/>
      <c r="F16" s="181"/>
      <c r="G16" s="181"/>
    </row>
    <row r="17" spans="2:12" s="180" customFormat="1" ht="15" customHeight="1" x14ac:dyDescent="0.15">
      <c r="B17" s="181" t="s">
        <v>528</v>
      </c>
      <c r="C17" s="181"/>
      <c r="E17" s="181"/>
      <c r="F17" s="181"/>
      <c r="G17" s="181"/>
    </row>
    <row r="18" spans="2:12" s="180" customFormat="1" ht="15" customHeight="1" x14ac:dyDescent="0.15">
      <c r="B18" s="302" t="s">
        <v>529</v>
      </c>
      <c r="C18" s="302"/>
      <c r="D18" s="302"/>
      <c r="E18" s="302"/>
      <c r="F18" s="302"/>
      <c r="G18" s="181"/>
    </row>
    <row r="19" spans="2:12" s="180" customFormat="1" ht="15" customHeight="1" x14ac:dyDescent="0.15">
      <c r="B19" s="260" t="s">
        <v>519</v>
      </c>
      <c r="C19" s="261" t="s">
        <v>526</v>
      </c>
      <c r="E19" s="181"/>
      <c r="F19" s="181"/>
      <c r="G19" s="181"/>
    </row>
    <row r="20" spans="2:12" s="180" customFormat="1" ht="15" customHeight="1" x14ac:dyDescent="0.15">
      <c r="B20" s="260" t="s">
        <v>519</v>
      </c>
      <c r="C20" s="181" t="s">
        <v>524</v>
      </c>
      <c r="E20" s="181"/>
      <c r="F20" s="181"/>
      <c r="G20" s="181"/>
    </row>
    <row r="21" spans="2:12" ht="9" customHeight="1" thickBot="1" x14ac:dyDescent="0.55000000000000004">
      <c r="B21" s="183"/>
      <c r="C21" s="183"/>
      <c r="D21" s="183"/>
      <c r="E21" s="183"/>
      <c r="F21" s="183"/>
      <c r="G21" s="183"/>
      <c r="H21" s="183"/>
      <c r="I21" s="183"/>
      <c r="J21" s="246"/>
      <c r="K21" s="246"/>
      <c r="L21" s="246"/>
    </row>
    <row r="22" spans="2:12" ht="13.5" customHeight="1" x14ac:dyDescent="0.35">
      <c r="B22" s="182"/>
      <c r="C22" s="184" t="s">
        <v>367</v>
      </c>
      <c r="D22" s="182"/>
      <c r="E22" s="182"/>
      <c r="F22" s="182"/>
      <c r="G22" s="182"/>
    </row>
    <row r="23" spans="2:12" ht="13.5" customHeight="1" x14ac:dyDescent="0.35">
      <c r="B23" s="182"/>
      <c r="C23" s="184" t="s">
        <v>368</v>
      </c>
      <c r="D23" s="182"/>
      <c r="E23" s="182"/>
      <c r="F23" s="182"/>
      <c r="G23" s="182"/>
    </row>
    <row r="24" spans="2:12" ht="13.5" customHeight="1" x14ac:dyDescent="0.35">
      <c r="B24" s="182"/>
      <c r="C24" s="184" t="s">
        <v>369</v>
      </c>
      <c r="D24" s="182"/>
      <c r="E24" s="182"/>
      <c r="F24" s="182"/>
      <c r="G24" s="182"/>
    </row>
    <row r="25" spans="2:12" ht="13.5" customHeight="1" x14ac:dyDescent="0.35">
      <c r="B25" s="182"/>
      <c r="C25" s="184" t="s">
        <v>370</v>
      </c>
      <c r="D25" s="182"/>
      <c r="E25" s="182"/>
      <c r="F25" s="182"/>
      <c r="G25" s="182"/>
    </row>
    <row r="26" spans="2:12" ht="5.25" customHeight="1" x14ac:dyDescent="0.35">
      <c r="B26" s="182"/>
      <c r="C26" s="184"/>
      <c r="D26" s="182"/>
      <c r="E26" s="182"/>
      <c r="F26" s="182"/>
      <c r="G26" s="182"/>
    </row>
    <row r="27" spans="2:12" ht="13.5" customHeight="1" x14ac:dyDescent="0.35">
      <c r="B27" s="182"/>
      <c r="C27" s="184" t="s">
        <v>371</v>
      </c>
      <c r="D27" s="182"/>
      <c r="E27" s="182"/>
      <c r="F27" s="182"/>
      <c r="G27" s="182"/>
    </row>
  </sheetData>
  <sheetProtection algorithmName="SHA-512" hashValue="593/RXTOInge1cuAIJOC44PnRgxr7SM2222/WDCklADv32refao/Kbz4dkeyKnpVg9E0t1qkeH59U8ybHDmk9A==" saltValue="+fLcoCf3+PtkgpdCHrHVNg==" spinCount="100000" sheet="1" objects="1" scenarios="1" selectLockedCells="1"/>
  <mergeCells count="9">
    <mergeCell ref="B18:F18"/>
    <mergeCell ref="B15:I15"/>
    <mergeCell ref="B7:I7"/>
    <mergeCell ref="B12:I12"/>
    <mergeCell ref="A1:L1"/>
    <mergeCell ref="J8:L8"/>
    <mergeCell ref="J13:K13"/>
    <mergeCell ref="J6:L6"/>
    <mergeCell ref="J5:K5"/>
  </mergeCells>
  <phoneticPr fontId="2"/>
  <hyperlinks>
    <hyperlink ref="J5" location="利用許諾条項!A1" display="利用許諾条項へ" xr:uid="{2E01A04B-1335-47E0-8FB7-04DCE74DCA96}"/>
    <hyperlink ref="J6" location="外国映画上映使用料の取扱い!A1" display="外国映画上映使用料の取扱いへ" xr:uid="{D52DEA78-BF73-45CF-A3CF-1372E4A65A6F}"/>
    <hyperlink ref="J8" location="外国映画情報入力!C6" display="外国映画情報入力へ" xr:uid="{E160C4FA-506C-410D-B964-2C190C22B4EB}"/>
    <hyperlink ref="J13" location="収録作品入力!B3" display="収録作品入力へ" xr:uid="{A62D2C19-CD31-4566-BFE3-5EB223FA73B5}"/>
    <hyperlink ref="B18" r:id="rId1" xr:uid="{2DEFC4A0-E6FC-47CC-B468-9132A1E0558D}"/>
    <hyperlink ref="J3" r:id="rId2" xr:uid="{170F7332-4B3C-4C3F-B8DB-827234D25BA4}"/>
    <hyperlink ref="J5:K5" location="'利用許諾条項（外国映画上映）'!A1" display="利用許諾条項へ" xr:uid="{7C3502FC-67D4-4488-9572-5B54E24DC440}"/>
    <hyperlink ref="J6:L6" location="利用許諾条項別紙!A1" display="利用許諾条項別紙へ" xr:uid="{00DC2487-9DC5-404E-81E1-46E5D886C5B7}"/>
  </hyperlinks>
  <pageMargins left="0.7" right="0.7" top="0.75" bottom="0.75" header="0.3" footer="0.3"/>
  <pageSetup paperSize="9" orientation="landscape"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J87"/>
  <sheetViews>
    <sheetView showGridLines="0" showRowColHeaders="0" zoomScaleNormal="100" workbookViewId="0">
      <selection activeCell="C1" sqref="C1:I1"/>
    </sheetView>
  </sheetViews>
  <sheetFormatPr defaultColWidth="2.625" defaultRowHeight="14.25" customHeight="1" x14ac:dyDescent="0.15"/>
  <cols>
    <col min="1" max="1" width="7.125" style="218" bestFit="1" customWidth="1"/>
    <col min="2" max="2" width="86.5" style="219" customWidth="1"/>
    <col min="3" max="16384" width="2.625" style="217"/>
  </cols>
  <sheetData>
    <row r="1" spans="1:10" ht="14.25" customHeight="1" x14ac:dyDescent="0.15">
      <c r="A1" s="311" t="s">
        <v>391</v>
      </c>
      <c r="B1" s="311"/>
      <c r="C1" s="309" t="s">
        <v>517</v>
      </c>
      <c r="D1" s="309"/>
      <c r="E1" s="309"/>
      <c r="F1" s="309"/>
      <c r="G1" s="309"/>
      <c r="H1" s="309"/>
      <c r="I1" s="309"/>
      <c r="J1" s="265"/>
    </row>
    <row r="2" spans="1:10" ht="14.25" customHeight="1" x14ac:dyDescent="0.15">
      <c r="A2" s="310" t="s">
        <v>392</v>
      </c>
      <c r="B2" s="310"/>
    </row>
    <row r="3" spans="1:10" ht="33.75" x14ac:dyDescent="0.15">
      <c r="A3" s="281" t="s">
        <v>393</v>
      </c>
      <c r="B3" s="282" t="s">
        <v>394</v>
      </c>
    </row>
    <row r="4" spans="1:10" ht="13.5" x14ac:dyDescent="0.15">
      <c r="A4" s="283"/>
      <c r="B4" s="282"/>
    </row>
    <row r="5" spans="1:10" ht="13.5" x14ac:dyDescent="0.15">
      <c r="A5" s="283" t="s">
        <v>395</v>
      </c>
      <c r="B5" s="282"/>
    </row>
    <row r="6" spans="1:10" ht="13.5" x14ac:dyDescent="0.15">
      <c r="A6" s="283" t="s">
        <v>396</v>
      </c>
      <c r="B6" s="282" t="s">
        <v>397</v>
      </c>
    </row>
    <row r="7" spans="1:10" ht="13.5" x14ac:dyDescent="0.15">
      <c r="A7" s="284">
        <v>2</v>
      </c>
      <c r="B7" s="282" t="s">
        <v>398</v>
      </c>
    </row>
    <row r="8" spans="1:10" ht="13.5" x14ac:dyDescent="0.15">
      <c r="A8" s="284">
        <v>3</v>
      </c>
      <c r="B8" s="282" t="s">
        <v>399</v>
      </c>
    </row>
    <row r="9" spans="1:10" ht="22.5" x14ac:dyDescent="0.15">
      <c r="A9" s="284">
        <v>4</v>
      </c>
      <c r="B9" s="282" t="s">
        <v>400</v>
      </c>
    </row>
    <row r="10" spans="1:10" ht="13.5" x14ac:dyDescent="0.15">
      <c r="A10" s="284">
        <v>5</v>
      </c>
      <c r="B10" s="282" t="s">
        <v>401</v>
      </c>
    </row>
    <row r="11" spans="1:10" ht="13.5" x14ac:dyDescent="0.15">
      <c r="A11" s="285">
        <v>6</v>
      </c>
      <c r="B11" s="282" t="s">
        <v>402</v>
      </c>
    </row>
    <row r="12" spans="1:10" ht="13.5" x14ac:dyDescent="0.15">
      <c r="A12" s="312"/>
      <c r="B12" s="312"/>
    </row>
    <row r="13" spans="1:10" ht="13.5" x14ac:dyDescent="0.15">
      <c r="A13" s="281" t="s">
        <v>403</v>
      </c>
      <c r="B13" s="282"/>
    </row>
    <row r="14" spans="1:10" ht="22.5" x14ac:dyDescent="0.15">
      <c r="A14" s="283" t="s">
        <v>404</v>
      </c>
      <c r="B14" s="286" t="s">
        <v>405</v>
      </c>
    </row>
    <row r="15" spans="1:10" ht="13.5" x14ac:dyDescent="0.15">
      <c r="A15" s="280">
        <v>2</v>
      </c>
      <c r="B15" s="282" t="s">
        <v>406</v>
      </c>
    </row>
    <row r="16" spans="1:10" ht="13.5" x14ac:dyDescent="0.15">
      <c r="A16" s="310"/>
      <c r="B16" s="310"/>
    </row>
    <row r="17" spans="1:2" ht="13.5" x14ac:dyDescent="0.15">
      <c r="A17" s="287" t="s">
        <v>407</v>
      </c>
      <c r="B17" s="282"/>
    </row>
    <row r="18" spans="1:2" ht="22.5" x14ac:dyDescent="0.15">
      <c r="A18" s="283" t="s">
        <v>408</v>
      </c>
      <c r="B18" s="282" t="s">
        <v>409</v>
      </c>
    </row>
    <row r="19" spans="1:2" ht="22.5" x14ac:dyDescent="0.15">
      <c r="A19" s="284">
        <v>2</v>
      </c>
      <c r="B19" s="282" t="s">
        <v>410</v>
      </c>
    </row>
    <row r="20" spans="1:2" ht="22.5" x14ac:dyDescent="0.15">
      <c r="A20" s="284">
        <v>3</v>
      </c>
      <c r="B20" s="282" t="s">
        <v>411</v>
      </c>
    </row>
    <row r="21" spans="1:2" ht="33.75" x14ac:dyDescent="0.15">
      <c r="A21" s="284">
        <v>4</v>
      </c>
      <c r="B21" s="282" t="s">
        <v>412</v>
      </c>
    </row>
    <row r="22" spans="1:2" ht="13.5" x14ac:dyDescent="0.15">
      <c r="A22" s="281"/>
      <c r="B22" s="282"/>
    </row>
    <row r="23" spans="1:2" ht="13.5" x14ac:dyDescent="0.15">
      <c r="A23" s="310" t="s">
        <v>413</v>
      </c>
      <c r="B23" s="310"/>
    </row>
    <row r="24" spans="1:2" ht="22.5" x14ac:dyDescent="0.15">
      <c r="A24" s="281" t="s">
        <v>414</v>
      </c>
      <c r="B24" s="282" t="s">
        <v>415</v>
      </c>
    </row>
    <row r="25" spans="1:2" ht="13.5" x14ac:dyDescent="0.15">
      <c r="A25" s="281"/>
      <c r="B25" s="282"/>
    </row>
    <row r="26" spans="1:2" ht="13.5" x14ac:dyDescent="0.15">
      <c r="A26" s="310" t="s">
        <v>416</v>
      </c>
      <c r="B26" s="310"/>
    </row>
    <row r="27" spans="1:2" ht="33.75" x14ac:dyDescent="0.15">
      <c r="A27" s="281" t="s">
        <v>417</v>
      </c>
      <c r="B27" s="282" t="s">
        <v>418</v>
      </c>
    </row>
    <row r="28" spans="1:2" ht="35.25" customHeight="1" x14ac:dyDescent="0.15">
      <c r="A28" s="280">
        <v>2</v>
      </c>
      <c r="B28" s="282" t="s">
        <v>419</v>
      </c>
    </row>
    <row r="29" spans="1:2" ht="22.5" x14ac:dyDescent="0.15">
      <c r="A29" s="280">
        <v>3</v>
      </c>
      <c r="B29" s="282" t="s">
        <v>420</v>
      </c>
    </row>
    <row r="30" spans="1:2" ht="22.5" x14ac:dyDescent="0.15">
      <c r="A30" s="280">
        <v>4</v>
      </c>
      <c r="B30" s="282" t="s">
        <v>421</v>
      </c>
    </row>
    <row r="31" spans="1:2" ht="33.75" x14ac:dyDescent="0.15">
      <c r="A31" s="280">
        <v>5</v>
      </c>
      <c r="B31" s="282" t="s">
        <v>422</v>
      </c>
    </row>
    <row r="32" spans="1:2" ht="13.5" x14ac:dyDescent="0.15">
      <c r="A32" s="283"/>
      <c r="B32" s="282"/>
    </row>
    <row r="33" spans="1:2" ht="13.5" x14ac:dyDescent="0.15">
      <c r="A33" s="283" t="s">
        <v>423</v>
      </c>
      <c r="B33" s="282"/>
    </row>
    <row r="34" spans="1:2" ht="36" customHeight="1" x14ac:dyDescent="0.15">
      <c r="A34" s="283" t="s">
        <v>424</v>
      </c>
      <c r="B34" s="282" t="s">
        <v>425</v>
      </c>
    </row>
    <row r="35" spans="1:2" ht="45" x14ac:dyDescent="0.15">
      <c r="A35" s="284">
        <v>2</v>
      </c>
      <c r="B35" s="282" t="s">
        <v>426</v>
      </c>
    </row>
    <row r="36" spans="1:2" ht="13.5" x14ac:dyDescent="0.15">
      <c r="A36" s="281"/>
      <c r="B36" s="282"/>
    </row>
    <row r="37" spans="1:2" ht="14.25" customHeight="1" x14ac:dyDescent="0.15">
      <c r="A37" s="310" t="s">
        <v>427</v>
      </c>
      <c r="B37" s="310"/>
    </row>
    <row r="38" spans="1:2" ht="22.5" x14ac:dyDescent="0.15">
      <c r="A38" s="288" t="s">
        <v>428</v>
      </c>
      <c r="B38" s="282" t="s">
        <v>429</v>
      </c>
    </row>
    <row r="39" spans="1:2" ht="13.5" x14ac:dyDescent="0.15">
      <c r="A39" s="289">
        <v>2</v>
      </c>
      <c r="B39" s="282" t="s">
        <v>430</v>
      </c>
    </row>
    <row r="40" spans="1:2" ht="13.5" x14ac:dyDescent="0.15">
      <c r="A40" s="288"/>
      <c r="B40" s="282"/>
    </row>
    <row r="41" spans="1:2" ht="13.5" x14ac:dyDescent="0.15">
      <c r="A41" s="281" t="s">
        <v>431</v>
      </c>
      <c r="B41" s="282"/>
    </row>
    <row r="42" spans="1:2" ht="22.5" x14ac:dyDescent="0.15">
      <c r="A42" s="281" t="s">
        <v>432</v>
      </c>
      <c r="B42" s="282" t="s">
        <v>433</v>
      </c>
    </row>
    <row r="43" spans="1:2" ht="13.5" x14ac:dyDescent="0.15">
      <c r="A43" s="289">
        <v>2</v>
      </c>
      <c r="B43" s="282" t="s">
        <v>434</v>
      </c>
    </row>
    <row r="44" spans="1:2" ht="13.5" x14ac:dyDescent="0.15">
      <c r="A44" s="281"/>
      <c r="B44" s="282"/>
    </row>
    <row r="45" spans="1:2" ht="14.25" customHeight="1" x14ac:dyDescent="0.15">
      <c r="A45" s="310" t="s">
        <v>435</v>
      </c>
      <c r="B45" s="310"/>
    </row>
    <row r="46" spans="1:2" ht="22.5" x14ac:dyDescent="0.15">
      <c r="A46" s="288" t="s">
        <v>436</v>
      </c>
      <c r="B46" s="282" t="s">
        <v>437</v>
      </c>
    </row>
    <row r="47" spans="1:2" ht="13.5" x14ac:dyDescent="0.15">
      <c r="A47" s="280">
        <v>2</v>
      </c>
      <c r="B47" s="282" t="s">
        <v>438</v>
      </c>
    </row>
    <row r="48" spans="1:2" ht="13.5" x14ac:dyDescent="0.15">
      <c r="A48" s="281"/>
      <c r="B48" s="282"/>
    </row>
    <row r="49" spans="1:2" ht="13.5" x14ac:dyDescent="0.15">
      <c r="A49" s="310" t="s">
        <v>439</v>
      </c>
      <c r="B49" s="310"/>
    </row>
    <row r="50" spans="1:2" ht="22.5" x14ac:dyDescent="0.15">
      <c r="A50" s="281" t="s">
        <v>440</v>
      </c>
      <c r="B50" s="282" t="s">
        <v>441</v>
      </c>
    </row>
    <row r="51" spans="1:2" ht="13.5" x14ac:dyDescent="0.15">
      <c r="A51" s="281"/>
      <c r="B51" s="282"/>
    </row>
    <row r="52" spans="1:2" ht="13.5" x14ac:dyDescent="0.15">
      <c r="A52" s="310" t="s">
        <v>442</v>
      </c>
      <c r="B52" s="310"/>
    </row>
    <row r="53" spans="1:2" ht="22.5" x14ac:dyDescent="0.15">
      <c r="A53" s="281" t="s">
        <v>443</v>
      </c>
      <c r="B53" s="282" t="s">
        <v>444</v>
      </c>
    </row>
    <row r="54" spans="1:2" ht="22.5" x14ac:dyDescent="0.15">
      <c r="A54" s="288"/>
      <c r="B54" s="282" t="s">
        <v>445</v>
      </c>
    </row>
    <row r="55" spans="1:2" ht="13.5" x14ac:dyDescent="0.15">
      <c r="A55" s="288"/>
      <c r="B55" s="282" t="s">
        <v>446</v>
      </c>
    </row>
    <row r="56" spans="1:2" ht="13.5" x14ac:dyDescent="0.15">
      <c r="A56" s="288"/>
      <c r="B56" s="282" t="s">
        <v>447</v>
      </c>
    </row>
    <row r="57" spans="1:2" ht="22.5" x14ac:dyDescent="0.15">
      <c r="A57" s="280">
        <v>2</v>
      </c>
      <c r="B57" s="282" t="s">
        <v>448</v>
      </c>
    </row>
    <row r="58" spans="1:2" ht="13.5" x14ac:dyDescent="0.15">
      <c r="A58" s="281"/>
      <c r="B58" s="282"/>
    </row>
    <row r="59" spans="1:2" ht="13.5" x14ac:dyDescent="0.15">
      <c r="A59" s="310" t="s">
        <v>449</v>
      </c>
      <c r="B59" s="310"/>
    </row>
    <row r="60" spans="1:2" ht="22.5" x14ac:dyDescent="0.15">
      <c r="A60" s="281" t="s">
        <v>450</v>
      </c>
      <c r="B60" s="282" t="s">
        <v>451</v>
      </c>
    </row>
    <row r="61" spans="1:2" ht="33.75" x14ac:dyDescent="0.15">
      <c r="A61" s="280">
        <v>2</v>
      </c>
      <c r="B61" s="282" t="s">
        <v>452</v>
      </c>
    </row>
    <row r="62" spans="1:2" ht="34.5" customHeight="1" x14ac:dyDescent="0.15">
      <c r="A62" s="290">
        <v>3</v>
      </c>
      <c r="B62" s="291" t="s">
        <v>453</v>
      </c>
    </row>
    <row r="63" spans="1:2" ht="13.5" x14ac:dyDescent="0.15">
      <c r="A63" s="281"/>
      <c r="B63" s="282"/>
    </row>
    <row r="64" spans="1:2" ht="13.5" x14ac:dyDescent="0.15">
      <c r="A64" s="310" t="s">
        <v>454</v>
      </c>
      <c r="B64" s="310"/>
    </row>
    <row r="65" spans="1:2" ht="13.5" x14ac:dyDescent="0.15">
      <c r="A65" s="281" t="s">
        <v>455</v>
      </c>
      <c r="B65" s="282" t="s">
        <v>456</v>
      </c>
    </row>
    <row r="66" spans="1:2" ht="22.5" x14ac:dyDescent="0.15">
      <c r="A66" s="280">
        <v>2</v>
      </c>
      <c r="B66" s="282" t="s">
        <v>457</v>
      </c>
    </row>
    <row r="67" spans="1:2" ht="13.5" x14ac:dyDescent="0.15">
      <c r="A67" s="281"/>
      <c r="B67" s="282"/>
    </row>
    <row r="68" spans="1:2" ht="13.5" x14ac:dyDescent="0.15">
      <c r="A68" s="281" t="s">
        <v>458</v>
      </c>
      <c r="B68" s="282"/>
    </row>
    <row r="69" spans="1:2" ht="13.5" x14ac:dyDescent="0.15">
      <c r="A69" s="281" t="s">
        <v>459</v>
      </c>
      <c r="B69" s="282" t="s">
        <v>460</v>
      </c>
    </row>
    <row r="70" spans="1:2" ht="22.5" x14ac:dyDescent="0.15">
      <c r="A70" s="281"/>
      <c r="B70" s="282" t="s">
        <v>461</v>
      </c>
    </row>
    <row r="71" spans="1:2" ht="13.5" x14ac:dyDescent="0.15">
      <c r="A71" s="281"/>
      <c r="B71" s="282" t="s">
        <v>462</v>
      </c>
    </row>
    <row r="72" spans="1:2" ht="13.5" x14ac:dyDescent="0.15">
      <c r="A72" s="280">
        <v>2</v>
      </c>
      <c r="B72" s="282" t="s">
        <v>463</v>
      </c>
    </row>
    <row r="73" spans="1:2" ht="13.5" x14ac:dyDescent="0.15">
      <c r="A73" s="281"/>
      <c r="B73" s="282"/>
    </row>
    <row r="74" spans="1:2" ht="13.5" x14ac:dyDescent="0.15">
      <c r="A74" s="281" t="s">
        <v>464</v>
      </c>
      <c r="B74" s="282"/>
    </row>
    <row r="75" spans="1:2" ht="22.5" x14ac:dyDescent="0.15">
      <c r="A75" s="281" t="s">
        <v>465</v>
      </c>
      <c r="B75" s="282" t="s">
        <v>466</v>
      </c>
    </row>
    <row r="76" spans="1:2" ht="13.5" x14ac:dyDescent="0.15">
      <c r="A76" s="281"/>
      <c r="B76" s="282"/>
    </row>
    <row r="77" spans="1:2" ht="13.5" x14ac:dyDescent="0.15">
      <c r="A77" s="310" t="s">
        <v>467</v>
      </c>
      <c r="B77" s="310"/>
    </row>
    <row r="78" spans="1:2" ht="22.5" x14ac:dyDescent="0.15">
      <c r="A78" s="281" t="s">
        <v>468</v>
      </c>
      <c r="B78" s="282" t="s">
        <v>469</v>
      </c>
    </row>
    <row r="79" spans="1:2" ht="14.25" customHeight="1" x14ac:dyDescent="0.15">
      <c r="A79" s="281"/>
      <c r="B79" s="282"/>
    </row>
    <row r="80" spans="1:2" ht="14.25" customHeight="1" x14ac:dyDescent="0.15">
      <c r="A80" s="281"/>
      <c r="B80" s="292" t="s">
        <v>470</v>
      </c>
    </row>
    <row r="81" spans="1:2" ht="14.25" customHeight="1" x14ac:dyDescent="0.15">
      <c r="B81" s="222"/>
    </row>
    <row r="82" spans="1:2" ht="14.25" customHeight="1" x14ac:dyDescent="0.15">
      <c r="B82" s="223"/>
    </row>
    <row r="83" spans="1:2" ht="14.25" customHeight="1" x14ac:dyDescent="0.15">
      <c r="B83" s="222"/>
    </row>
    <row r="84" spans="1:2" ht="14.25" customHeight="1" x14ac:dyDescent="0.15">
      <c r="A84" s="313"/>
      <c r="B84" s="313"/>
    </row>
    <row r="85" spans="1:2" ht="14.25" customHeight="1" x14ac:dyDescent="0.15">
      <c r="A85" s="220"/>
    </row>
    <row r="87" spans="1:2" ht="13.5" x14ac:dyDescent="0.15"/>
  </sheetData>
  <sheetProtection algorithmName="SHA-512" hashValue="iZT+nhXcuLwijiVQ+bcZQy0J8OSuico+ll5xiPaJh0EZaz6DcwPxp3iZiM6SGpI8rOULkFMzKJ2hX9IMF2+pPA==" saltValue="51UUwQJcocistWOI8H2FLw==" spinCount="100000" sheet="1" objects="1" scenarios="1" selectLockedCells="1"/>
  <mergeCells count="15">
    <mergeCell ref="A77:B77"/>
    <mergeCell ref="A84:B84"/>
    <mergeCell ref="A37:B37"/>
    <mergeCell ref="A45:B45"/>
    <mergeCell ref="A49:B49"/>
    <mergeCell ref="A52:B52"/>
    <mergeCell ref="A59:B59"/>
    <mergeCell ref="A64:B64"/>
    <mergeCell ref="C1:I1"/>
    <mergeCell ref="A26:B26"/>
    <mergeCell ref="A1:B1"/>
    <mergeCell ref="A2:B2"/>
    <mergeCell ref="A12:B12"/>
    <mergeCell ref="A16:B16"/>
    <mergeCell ref="A23:B23"/>
  </mergeCells>
  <phoneticPr fontId="2"/>
  <hyperlinks>
    <hyperlink ref="C1" location="申込要領!A1" display="申込要領へ戻る" xr:uid="{9B373FD6-76EF-46BE-8C0A-6D619CD8CB99}"/>
  </hyperlinks>
  <pageMargins left="0.70866141732283472" right="0.70866141732283472" top="0.74803149606299213" bottom="0.74803149606299213" header="0.31496062992125984" footer="0.31496062992125984"/>
  <pageSetup paperSize="9"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L34"/>
  <sheetViews>
    <sheetView showGridLines="0" showRowColHeaders="0" zoomScaleNormal="100" workbookViewId="0">
      <selection activeCell="K1" sqref="K1:L1"/>
    </sheetView>
  </sheetViews>
  <sheetFormatPr defaultColWidth="9" defaultRowHeight="13.5" x14ac:dyDescent="0.15"/>
  <cols>
    <col min="1" max="1" width="2.75" style="241" bestFit="1" customWidth="1"/>
    <col min="2" max="10" width="11.875" style="224" customWidth="1"/>
    <col min="11" max="16384" width="9" style="224"/>
  </cols>
  <sheetData>
    <row r="1" spans="1:12" ht="13.15" customHeight="1" x14ac:dyDescent="0.15">
      <c r="A1" s="317" t="s">
        <v>471</v>
      </c>
      <c r="B1" s="317"/>
      <c r="C1" s="317"/>
      <c r="D1" s="317"/>
      <c r="E1" s="317"/>
      <c r="F1" s="317"/>
      <c r="G1" s="317"/>
      <c r="H1" s="317"/>
      <c r="I1" s="317"/>
      <c r="J1" s="317"/>
      <c r="K1" s="309" t="s">
        <v>517</v>
      </c>
      <c r="L1" s="309"/>
    </row>
    <row r="2" spans="1:12" ht="13.15" customHeight="1" x14ac:dyDescent="0.15">
      <c r="A2" s="225"/>
      <c r="B2" s="225"/>
      <c r="C2" s="225"/>
      <c r="D2" s="225"/>
      <c r="E2" s="225"/>
      <c r="F2" s="225"/>
      <c r="G2" s="225"/>
      <c r="H2" s="225"/>
      <c r="K2" s="247"/>
    </row>
    <row r="3" spans="1:12" ht="32.25" customHeight="1" x14ac:dyDescent="0.15">
      <c r="A3" s="226" t="s">
        <v>472</v>
      </c>
      <c r="B3" s="314" t="s">
        <v>473</v>
      </c>
      <c r="C3" s="314"/>
      <c r="D3" s="314"/>
      <c r="E3" s="314"/>
      <c r="F3" s="314"/>
      <c r="G3" s="314"/>
      <c r="H3" s="314"/>
      <c r="I3" s="314"/>
      <c r="J3" s="314"/>
    </row>
    <row r="4" spans="1:12" x14ac:dyDescent="0.15">
      <c r="A4" s="226"/>
      <c r="B4" s="314" t="s">
        <v>474</v>
      </c>
      <c r="C4" s="314"/>
      <c r="D4" s="314"/>
      <c r="E4" s="314"/>
      <c r="F4" s="314"/>
      <c r="G4" s="314"/>
      <c r="H4" s="314"/>
    </row>
    <row r="5" spans="1:12" x14ac:dyDescent="0.15">
      <c r="A5" s="227"/>
      <c r="B5" s="314" t="s">
        <v>475</v>
      </c>
      <c r="C5" s="314"/>
      <c r="D5" s="314"/>
      <c r="E5" s="314"/>
      <c r="F5" s="314"/>
      <c r="G5" s="314"/>
      <c r="H5" s="314"/>
      <c r="I5" s="314"/>
      <c r="J5" s="314"/>
    </row>
    <row r="6" spans="1:12" x14ac:dyDescent="0.15">
      <c r="A6" s="227"/>
      <c r="B6" s="228" t="s">
        <v>476</v>
      </c>
      <c r="C6" s="228"/>
      <c r="D6" s="228"/>
      <c r="E6" s="228"/>
      <c r="F6" s="228"/>
      <c r="G6" s="228"/>
      <c r="H6" s="227"/>
      <c r="I6" s="318" t="s">
        <v>477</v>
      </c>
      <c r="J6" s="318"/>
    </row>
    <row r="7" spans="1:12" x14ac:dyDescent="0.15">
      <c r="A7" s="227"/>
      <c r="B7" s="229" t="s">
        <v>478</v>
      </c>
      <c r="C7" s="229">
        <v>1</v>
      </c>
      <c r="D7" s="229">
        <v>2</v>
      </c>
      <c r="E7" s="229">
        <v>3</v>
      </c>
      <c r="F7" s="229">
        <v>4</v>
      </c>
      <c r="G7" s="229">
        <v>5</v>
      </c>
      <c r="H7" s="229">
        <v>6</v>
      </c>
      <c r="I7" s="230">
        <v>7</v>
      </c>
      <c r="J7" s="230">
        <v>8</v>
      </c>
    </row>
    <row r="8" spans="1:12" x14ac:dyDescent="0.15">
      <c r="A8" s="227"/>
      <c r="B8" s="231" t="s">
        <v>479</v>
      </c>
      <c r="C8" s="232" t="s">
        <v>480</v>
      </c>
      <c r="D8" s="233">
        <v>250000</v>
      </c>
      <c r="E8" s="233">
        <v>312500</v>
      </c>
      <c r="F8" s="233">
        <v>375000</v>
      </c>
      <c r="G8" s="233">
        <v>437500</v>
      </c>
      <c r="H8" s="233">
        <v>500000</v>
      </c>
      <c r="I8" s="233">
        <v>625000</v>
      </c>
      <c r="J8" s="233">
        <v>750000</v>
      </c>
    </row>
    <row r="9" spans="1:12" x14ac:dyDescent="0.15">
      <c r="A9" s="227"/>
      <c r="B9" s="234" t="s">
        <v>481</v>
      </c>
      <c r="C9" s="235" t="s">
        <v>482</v>
      </c>
      <c r="D9" s="236">
        <v>181250</v>
      </c>
      <c r="E9" s="236">
        <v>218750</v>
      </c>
      <c r="F9" s="236">
        <v>256250</v>
      </c>
      <c r="G9" s="236">
        <v>300000</v>
      </c>
      <c r="H9" s="236">
        <v>362500</v>
      </c>
      <c r="I9" s="236">
        <v>437500</v>
      </c>
      <c r="J9" s="236">
        <v>525000</v>
      </c>
    </row>
    <row r="10" spans="1:12" x14ac:dyDescent="0.15">
      <c r="A10" s="227"/>
      <c r="B10" s="225"/>
      <c r="C10" s="319" t="s">
        <v>483</v>
      </c>
      <c r="D10" s="319"/>
      <c r="E10" s="319"/>
      <c r="F10" s="319"/>
      <c r="G10" s="319"/>
      <c r="H10" s="319"/>
      <c r="I10" s="319"/>
      <c r="J10" s="319"/>
    </row>
    <row r="11" spans="1:12" s="238" customFormat="1" ht="30" customHeight="1" x14ac:dyDescent="0.15">
      <c r="A11" s="237"/>
      <c r="B11" s="314" t="s">
        <v>484</v>
      </c>
      <c r="C11" s="314"/>
      <c r="D11" s="314"/>
      <c r="E11" s="314"/>
      <c r="F11" s="314"/>
      <c r="G11" s="314"/>
      <c r="H11" s="314"/>
      <c r="I11" s="314"/>
      <c r="J11" s="314"/>
    </row>
    <row r="12" spans="1:12" x14ac:dyDescent="0.15">
      <c r="A12" s="314" t="s">
        <v>395</v>
      </c>
      <c r="B12" s="314"/>
      <c r="C12" s="228"/>
      <c r="D12" s="228"/>
      <c r="E12" s="228"/>
      <c r="F12" s="228"/>
      <c r="G12" s="228"/>
      <c r="H12" s="228"/>
    </row>
    <row r="13" spans="1:12" x14ac:dyDescent="0.15">
      <c r="A13" s="226" t="s">
        <v>472</v>
      </c>
      <c r="B13" s="228" t="s">
        <v>485</v>
      </c>
      <c r="C13" s="228"/>
      <c r="D13" s="228"/>
      <c r="E13" s="228"/>
      <c r="F13" s="228"/>
      <c r="G13" s="228"/>
      <c r="H13" s="228"/>
    </row>
    <row r="14" spans="1:12" ht="16.5" customHeight="1" x14ac:dyDescent="0.15">
      <c r="A14" s="227"/>
      <c r="B14" s="320" t="s">
        <v>486</v>
      </c>
      <c r="C14" s="320"/>
      <c r="D14" s="320"/>
      <c r="E14" s="320"/>
      <c r="F14" s="320"/>
      <c r="G14" s="320"/>
      <c r="H14" s="320"/>
      <c r="I14" s="320"/>
      <c r="J14" s="320"/>
    </row>
    <row r="15" spans="1:12" ht="13.5" customHeight="1" x14ac:dyDescent="0.15">
      <c r="A15" s="227"/>
      <c r="B15" s="229" t="s">
        <v>478</v>
      </c>
      <c r="C15" s="315" t="s">
        <v>487</v>
      </c>
      <c r="D15" s="315"/>
      <c r="E15" s="315"/>
      <c r="F15" s="228"/>
      <c r="G15" s="228"/>
      <c r="H15" s="228"/>
    </row>
    <row r="16" spans="1:12" x14ac:dyDescent="0.15">
      <c r="A16" s="227"/>
      <c r="B16" s="239">
        <v>1</v>
      </c>
      <c r="C16" s="316" t="s">
        <v>488</v>
      </c>
      <c r="D16" s="316"/>
      <c r="E16" s="316"/>
      <c r="F16" s="228"/>
      <c r="G16" s="228"/>
      <c r="H16" s="228"/>
    </row>
    <row r="17" spans="1:10" ht="13.5" customHeight="1" x14ac:dyDescent="0.15">
      <c r="A17" s="227"/>
      <c r="B17" s="239">
        <v>2</v>
      </c>
      <c r="C17" s="315" t="s">
        <v>489</v>
      </c>
      <c r="D17" s="315"/>
      <c r="E17" s="315"/>
      <c r="F17" s="228"/>
      <c r="G17" s="228"/>
      <c r="H17" s="228"/>
    </row>
    <row r="18" spans="1:10" ht="13.5" customHeight="1" x14ac:dyDescent="0.15">
      <c r="A18" s="227"/>
      <c r="B18" s="239">
        <v>3</v>
      </c>
      <c r="C18" s="315" t="s">
        <v>490</v>
      </c>
      <c r="D18" s="315"/>
      <c r="E18" s="315"/>
      <c r="F18" s="228"/>
      <c r="G18" s="228"/>
      <c r="H18" s="228"/>
    </row>
    <row r="19" spans="1:10" ht="13.5" customHeight="1" x14ac:dyDescent="0.15">
      <c r="A19" s="227"/>
      <c r="B19" s="239">
        <v>4</v>
      </c>
      <c r="C19" s="315" t="s">
        <v>491</v>
      </c>
      <c r="D19" s="315"/>
      <c r="E19" s="315"/>
      <c r="F19" s="228"/>
      <c r="G19" s="228"/>
      <c r="H19" s="228"/>
    </row>
    <row r="20" spans="1:10" x14ac:dyDescent="0.15">
      <c r="A20" s="227"/>
      <c r="B20" s="239">
        <v>5</v>
      </c>
      <c r="C20" s="316" t="s">
        <v>492</v>
      </c>
      <c r="D20" s="316"/>
      <c r="E20" s="316"/>
      <c r="F20" s="228"/>
      <c r="G20" s="228"/>
      <c r="H20" s="228"/>
    </row>
    <row r="21" spans="1:10" ht="13.5" customHeight="1" x14ac:dyDescent="0.15">
      <c r="A21" s="227"/>
      <c r="B21" s="239">
        <v>6</v>
      </c>
      <c r="C21" s="315" t="s">
        <v>493</v>
      </c>
      <c r="D21" s="315"/>
      <c r="E21" s="315"/>
      <c r="F21" s="228"/>
      <c r="G21" s="228"/>
      <c r="H21" s="228"/>
    </row>
    <row r="22" spans="1:10" x14ac:dyDescent="0.15">
      <c r="A22" s="227"/>
      <c r="B22" s="239">
        <v>7</v>
      </c>
      <c r="C22" s="315" t="s">
        <v>494</v>
      </c>
      <c r="D22" s="315"/>
      <c r="E22" s="315"/>
      <c r="F22" s="228"/>
      <c r="G22" s="228"/>
      <c r="H22" s="228"/>
    </row>
    <row r="23" spans="1:10" x14ac:dyDescent="0.15">
      <c r="A23" s="227"/>
      <c r="B23" s="239">
        <v>8</v>
      </c>
      <c r="C23" s="315" t="s">
        <v>495</v>
      </c>
      <c r="D23" s="315"/>
      <c r="E23" s="315"/>
      <c r="F23" s="228"/>
      <c r="G23" s="228"/>
      <c r="H23" s="228"/>
    </row>
    <row r="24" spans="1:10" ht="3" customHeight="1" x14ac:dyDescent="0.15">
      <c r="A24" s="227"/>
      <c r="B24" s="240"/>
      <c r="C24" s="237"/>
      <c r="D24" s="237"/>
      <c r="E24" s="237"/>
      <c r="F24" s="228"/>
      <c r="G24" s="228"/>
      <c r="H24" s="228"/>
    </row>
    <row r="25" spans="1:10" ht="26.25" customHeight="1" x14ac:dyDescent="0.15">
      <c r="A25" s="227"/>
      <c r="B25" s="314" t="s">
        <v>496</v>
      </c>
      <c r="C25" s="314"/>
      <c r="D25" s="314"/>
      <c r="E25" s="314"/>
      <c r="F25" s="314"/>
      <c r="G25" s="314"/>
      <c r="H25" s="314"/>
      <c r="I25" s="314"/>
      <c r="J25" s="314"/>
    </row>
    <row r="26" spans="1:10" ht="6" customHeight="1" x14ac:dyDescent="0.15">
      <c r="A26" s="227"/>
      <c r="B26" s="228"/>
      <c r="C26" s="228"/>
      <c r="D26" s="228"/>
      <c r="E26" s="228"/>
      <c r="F26" s="228"/>
      <c r="G26" s="228"/>
      <c r="H26" s="228"/>
    </row>
    <row r="27" spans="1:10" x14ac:dyDescent="0.15">
      <c r="A27" s="226" t="s">
        <v>497</v>
      </c>
      <c r="B27" s="228" t="s">
        <v>498</v>
      </c>
      <c r="C27" s="228"/>
      <c r="D27" s="228"/>
      <c r="E27" s="228"/>
      <c r="F27" s="228"/>
      <c r="G27" s="228"/>
      <c r="H27" s="228"/>
    </row>
    <row r="28" spans="1:10" x14ac:dyDescent="0.15">
      <c r="A28" s="227"/>
      <c r="B28" s="314" t="s">
        <v>499</v>
      </c>
      <c r="C28" s="314"/>
      <c r="D28" s="314"/>
      <c r="E28" s="314"/>
      <c r="F28" s="314"/>
      <c r="G28" s="314"/>
      <c r="H28" s="314"/>
    </row>
    <row r="29" spans="1:10" ht="5.25" customHeight="1" x14ac:dyDescent="0.15">
      <c r="A29" s="227"/>
      <c r="B29" s="228"/>
      <c r="C29" s="228"/>
      <c r="D29" s="228"/>
      <c r="E29" s="228"/>
      <c r="F29" s="228"/>
      <c r="G29" s="228"/>
      <c r="H29" s="228"/>
    </row>
    <row r="30" spans="1:10" x14ac:dyDescent="0.15">
      <c r="A30" s="226" t="s">
        <v>500</v>
      </c>
      <c r="B30" s="228" t="s">
        <v>501</v>
      </c>
      <c r="C30" s="228"/>
      <c r="D30" s="228"/>
      <c r="E30" s="228"/>
      <c r="F30" s="228"/>
      <c r="G30" s="228"/>
      <c r="H30" s="228"/>
    </row>
    <row r="31" spans="1:10" x14ac:dyDescent="0.15">
      <c r="A31" s="227"/>
      <c r="B31" s="314" t="s">
        <v>502</v>
      </c>
      <c r="C31" s="314"/>
      <c r="D31" s="314"/>
      <c r="E31" s="314"/>
      <c r="F31" s="314"/>
      <c r="G31" s="314"/>
      <c r="H31" s="314"/>
    </row>
    <row r="32" spans="1:10" x14ac:dyDescent="0.15">
      <c r="A32" s="227"/>
      <c r="B32" s="228"/>
      <c r="C32" s="228"/>
      <c r="D32" s="228"/>
      <c r="E32" s="228"/>
      <c r="F32" s="228"/>
      <c r="G32" s="228"/>
      <c r="H32" s="228"/>
    </row>
    <row r="34" spans="10:10" x14ac:dyDescent="0.15">
      <c r="J34" s="221" t="s">
        <v>503</v>
      </c>
    </row>
  </sheetData>
  <sheetProtection algorithmName="SHA-512" hashValue="OZO/EpuriLwLGUpEFf2fy5HTyH1ibXVeeZeP2QSVaf4HhrlER3NInOZIdUbK2bekVwGnZJYcLikIS6tZobrABg==" saltValue="T6zWtVKeL/NiBXY7ZJLHEQ==" spinCount="100000" sheet="1" selectLockedCells="1"/>
  <mergeCells count="22">
    <mergeCell ref="K1:L1"/>
    <mergeCell ref="A1:J1"/>
    <mergeCell ref="C23:E23"/>
    <mergeCell ref="B25:J25"/>
    <mergeCell ref="B28:H28"/>
    <mergeCell ref="C16:E16"/>
    <mergeCell ref="B3:J3"/>
    <mergeCell ref="B4:H4"/>
    <mergeCell ref="B5:J5"/>
    <mergeCell ref="I6:J6"/>
    <mergeCell ref="C10:J10"/>
    <mergeCell ref="B11:J11"/>
    <mergeCell ref="A12:B12"/>
    <mergeCell ref="B14:J14"/>
    <mergeCell ref="C15:E15"/>
    <mergeCell ref="B31:H31"/>
    <mergeCell ref="C17:E17"/>
    <mergeCell ref="C18:E18"/>
    <mergeCell ref="C19:E19"/>
    <mergeCell ref="C20:E20"/>
    <mergeCell ref="C21:E21"/>
    <mergeCell ref="C22:E22"/>
  </mergeCells>
  <phoneticPr fontId="2"/>
  <hyperlinks>
    <hyperlink ref="K1" location="申込要領!A1" display="申込要領へ戻る" xr:uid="{D2307DBD-0661-4C7A-B5D4-E33E83406829}"/>
  </hyperlinks>
  <printOptions horizontalCentered="1"/>
  <pageMargins left="0.70866141732283472" right="0.70866141732283472" top="0.74803149606299213" bottom="0.74803149606299213" header="0.31496062992125984" footer="0.31496062992125984"/>
  <pageSetup paperSize="9" scale="11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tabColor rgb="FFFFFF00"/>
  </sheetPr>
  <dimension ref="A1:AN29"/>
  <sheetViews>
    <sheetView showGridLines="0" showRowColHeaders="0" zoomScaleNormal="100" workbookViewId="0">
      <selection activeCell="C6" sqref="C6:G6"/>
    </sheetView>
  </sheetViews>
  <sheetFormatPr defaultColWidth="9" defaultRowHeight="13.5" x14ac:dyDescent="0.15"/>
  <cols>
    <col min="1" max="1" width="5.625" style="1" customWidth="1"/>
    <col min="2" max="2" width="15" style="86" customWidth="1"/>
    <col min="3" max="52" width="3.75" style="1" customWidth="1"/>
    <col min="53" max="16384" width="9" style="1"/>
  </cols>
  <sheetData>
    <row r="1" spans="1:36" x14ac:dyDescent="0.15">
      <c r="A1" s="242" t="s">
        <v>504</v>
      </c>
      <c r="V1" s="199"/>
      <c r="W1" s="309" t="s">
        <v>517</v>
      </c>
      <c r="X1" s="309"/>
      <c r="Y1" s="309"/>
      <c r="Z1" s="309"/>
    </row>
    <row r="2" spans="1:36" ht="7.9" customHeight="1" x14ac:dyDescent="0.15">
      <c r="V2" s="199"/>
    </row>
    <row r="3" spans="1:36" ht="24.6" customHeight="1" x14ac:dyDescent="0.35">
      <c r="A3" s="361" t="str">
        <f>IF(A5=" 未入力の必須項目があります","","下記映画において固定されている管理著作物を上映利用することについて、貴協会の定める利用許諾条項（外国映画上映）に  定める申込者の義務を完全に履行することを承諾のうえ、「外国映画上映利用申込書」のとおり申し込みます。")</f>
        <v/>
      </c>
      <c r="B3" s="361"/>
      <c r="C3" s="361"/>
      <c r="D3" s="361"/>
      <c r="E3" s="361"/>
      <c r="F3" s="361"/>
      <c r="G3" s="361"/>
      <c r="H3" s="361"/>
      <c r="I3" s="361"/>
      <c r="J3" s="361"/>
      <c r="K3" s="361"/>
      <c r="L3" s="361"/>
      <c r="M3" s="361"/>
      <c r="N3" s="361"/>
      <c r="O3" s="361"/>
      <c r="P3" s="361"/>
      <c r="Q3" s="361"/>
      <c r="R3" s="361"/>
      <c r="S3" s="361"/>
      <c r="T3" s="361"/>
      <c r="U3" s="361"/>
      <c r="V3" s="361"/>
      <c r="W3" s="309" t="str">
        <f>IF(LEFT(A5,9)=" 必須項目は入力済","申込書表示用へ","")</f>
        <v/>
      </c>
      <c r="X3" s="309"/>
      <c r="Y3" s="309"/>
      <c r="Z3" s="309"/>
      <c r="AG3" s="182"/>
      <c r="AH3" s="182"/>
      <c r="AI3" s="182"/>
      <c r="AJ3" s="182"/>
    </row>
    <row r="4" spans="1:36" ht="7.9" customHeight="1" x14ac:dyDescent="0.15">
      <c r="B4" s="1"/>
      <c r="V4" s="199"/>
    </row>
    <row r="5" spans="1:36" ht="13.9" customHeight="1" thickBot="1" x14ac:dyDescent="0.2">
      <c r="A5" s="243" t="str">
        <f>IF(CONCATENATE(W7,W8,W10,W11,W15,W16,W17,W18,W21,W22,W24,W26,W27)=""," 必須項目は入力済です。収録作品入力にお進みください。"," 未入力の必須項目があります")</f>
        <v xml:space="preserve"> 未入力の必須項目があります</v>
      </c>
      <c r="W5" s="309" t="str">
        <f>IF(LEFT(A5,9)=" 必須項目は入力済","収録作品入力へ","")</f>
        <v/>
      </c>
      <c r="X5" s="309"/>
      <c r="Y5" s="309"/>
      <c r="Z5" s="309"/>
      <c r="AG5" s="242" t="s">
        <v>511</v>
      </c>
    </row>
    <row r="6" spans="1:36" ht="24" customHeight="1" thickBot="1" x14ac:dyDescent="0.2">
      <c r="A6" s="325" t="s">
        <v>375</v>
      </c>
      <c r="B6" s="326"/>
      <c r="C6" s="327"/>
      <c r="D6" s="328"/>
      <c r="E6" s="328"/>
      <c r="F6" s="328"/>
      <c r="G6" s="329"/>
      <c r="H6" s="128"/>
      <c r="I6" s="362"/>
      <c r="J6" s="363"/>
      <c r="K6" s="363"/>
      <c r="L6" s="363"/>
      <c r="M6" s="363"/>
      <c r="N6" s="363"/>
      <c r="O6" s="363"/>
      <c r="P6" s="363"/>
      <c r="Q6" s="363"/>
      <c r="R6" s="363"/>
      <c r="S6" s="363"/>
      <c r="T6" s="363"/>
      <c r="U6" s="363"/>
      <c r="V6" s="363"/>
    </row>
    <row r="7" spans="1:36" ht="16.5" customHeight="1" thickBot="1" x14ac:dyDescent="0.2">
      <c r="A7" s="322" t="s">
        <v>505</v>
      </c>
      <c r="B7" s="129" t="s">
        <v>260</v>
      </c>
      <c r="C7" s="330"/>
      <c r="D7" s="331"/>
      <c r="E7" s="331"/>
      <c r="F7" s="331"/>
      <c r="G7" s="332"/>
      <c r="H7" s="130"/>
      <c r="I7" s="364"/>
      <c r="J7" s="364"/>
      <c r="K7" s="364"/>
      <c r="L7" s="364"/>
      <c r="M7" s="364"/>
      <c r="N7" s="364"/>
      <c r="O7" s="364"/>
      <c r="P7" s="364"/>
      <c r="Q7" s="364"/>
      <c r="R7" s="364"/>
      <c r="S7" s="364"/>
      <c r="T7" s="364"/>
      <c r="U7" s="364"/>
      <c r="V7" s="364"/>
      <c r="W7" s="199" t="str">
        <f>IF(C7="","郵便番号が入力されていません","")</f>
        <v>郵便番号が入力されていません</v>
      </c>
    </row>
    <row r="8" spans="1:36" ht="16.5" customHeight="1" x14ac:dyDescent="0.15">
      <c r="A8" s="323"/>
      <c r="B8" s="365" t="s">
        <v>1</v>
      </c>
      <c r="C8" s="370"/>
      <c r="D8" s="371"/>
      <c r="E8" s="371"/>
      <c r="F8" s="371"/>
      <c r="G8" s="371"/>
      <c r="H8" s="371"/>
      <c r="I8" s="371"/>
      <c r="J8" s="371"/>
      <c r="K8" s="371"/>
      <c r="L8" s="371"/>
      <c r="M8" s="371"/>
      <c r="N8" s="371"/>
      <c r="O8" s="371"/>
      <c r="P8" s="371"/>
      <c r="Q8" s="371"/>
      <c r="R8" s="371"/>
      <c r="S8" s="371"/>
      <c r="T8" s="371"/>
      <c r="U8" s="371"/>
      <c r="V8" s="372"/>
      <c r="W8" s="199" t="str">
        <f>IF(C8="","住所が入力されていません","")</f>
        <v>住所が入力されていません</v>
      </c>
    </row>
    <row r="9" spans="1:36" ht="16.5" customHeight="1" x14ac:dyDescent="0.15">
      <c r="A9" s="323"/>
      <c r="B9" s="366"/>
      <c r="C9" s="358"/>
      <c r="D9" s="359"/>
      <c r="E9" s="359"/>
      <c r="F9" s="359"/>
      <c r="G9" s="359"/>
      <c r="H9" s="359"/>
      <c r="I9" s="359"/>
      <c r="J9" s="359"/>
      <c r="K9" s="359"/>
      <c r="L9" s="359"/>
      <c r="M9" s="359"/>
      <c r="N9" s="359"/>
      <c r="O9" s="359"/>
      <c r="P9" s="359"/>
      <c r="Q9" s="359"/>
      <c r="R9" s="359"/>
      <c r="S9" s="359"/>
      <c r="T9" s="359"/>
      <c r="U9" s="359"/>
      <c r="V9" s="360"/>
    </row>
    <row r="10" spans="1:36" ht="36.6" customHeight="1" x14ac:dyDescent="0.15">
      <c r="A10" s="323"/>
      <c r="B10" s="131" t="s">
        <v>2</v>
      </c>
      <c r="C10" s="356"/>
      <c r="D10" s="356"/>
      <c r="E10" s="356"/>
      <c r="F10" s="356"/>
      <c r="G10" s="356"/>
      <c r="H10" s="356"/>
      <c r="I10" s="356"/>
      <c r="J10" s="356"/>
      <c r="K10" s="356"/>
      <c r="L10" s="356"/>
      <c r="M10" s="356"/>
      <c r="N10" s="356"/>
      <c r="O10" s="356"/>
      <c r="P10" s="356"/>
      <c r="Q10" s="356"/>
      <c r="R10" s="356"/>
      <c r="S10" s="356"/>
      <c r="T10" s="356"/>
      <c r="U10" s="356"/>
      <c r="V10" s="357"/>
      <c r="W10" s="367" t="str">
        <f>IF(C10="","法人名が入力されていません。個人でお申込みの場合は代表者名のみご入力ください","")</f>
        <v>法人名が入力されていません。個人でお申込みの場合は代表者名のみご入力ください</v>
      </c>
      <c r="X10" s="321"/>
      <c r="Y10" s="321"/>
      <c r="Z10" s="321"/>
      <c r="AA10" s="321"/>
      <c r="AB10" s="321"/>
      <c r="AC10" s="321"/>
      <c r="AD10" s="321"/>
      <c r="AE10" s="321"/>
    </row>
    <row r="11" spans="1:36" ht="16.5" customHeight="1" x14ac:dyDescent="0.15">
      <c r="A11" s="323"/>
      <c r="B11" s="131" t="s">
        <v>11</v>
      </c>
      <c r="C11" s="335"/>
      <c r="D11" s="336"/>
      <c r="E11" s="336"/>
      <c r="F11" s="336"/>
      <c r="G11" s="336"/>
      <c r="H11" s="336"/>
      <c r="I11" s="336"/>
      <c r="J11" s="336"/>
      <c r="K11" s="336"/>
      <c r="L11" s="336"/>
      <c r="M11" s="336"/>
      <c r="N11" s="336"/>
      <c r="O11" s="336"/>
      <c r="P11" s="336"/>
      <c r="Q11" s="336"/>
      <c r="R11" s="336"/>
      <c r="S11" s="336"/>
      <c r="T11" s="336"/>
      <c r="U11" s="336"/>
      <c r="V11" s="337"/>
      <c r="W11" s="199" t="str">
        <f>IF(C11="","代表者名が入力されていません","")</f>
        <v>代表者名が入力されていません</v>
      </c>
    </row>
    <row r="12" spans="1:36" ht="16.5" customHeight="1" x14ac:dyDescent="0.15">
      <c r="A12" s="323"/>
      <c r="B12" s="131" t="s">
        <v>3</v>
      </c>
      <c r="C12" s="333"/>
      <c r="D12" s="333"/>
      <c r="E12" s="333"/>
      <c r="F12" s="333"/>
      <c r="G12" s="333"/>
      <c r="H12" s="333"/>
      <c r="I12" s="333"/>
      <c r="J12" s="333"/>
      <c r="K12" s="333"/>
      <c r="L12" s="333"/>
      <c r="M12" s="333"/>
      <c r="N12" s="333"/>
      <c r="O12" s="333"/>
      <c r="P12" s="333"/>
      <c r="Q12" s="333"/>
      <c r="R12" s="333"/>
      <c r="S12" s="333"/>
      <c r="T12" s="333"/>
      <c r="U12" s="333"/>
      <c r="V12" s="334"/>
    </row>
    <row r="13" spans="1:36" ht="16.5" customHeight="1" x14ac:dyDescent="0.15">
      <c r="A13" s="323"/>
      <c r="B13" s="131" t="s">
        <v>4</v>
      </c>
      <c r="C13" s="333"/>
      <c r="D13" s="333"/>
      <c r="E13" s="333"/>
      <c r="F13" s="333"/>
      <c r="G13" s="333"/>
      <c r="H13" s="333"/>
      <c r="I13" s="333"/>
      <c r="J13" s="333"/>
      <c r="K13" s="333"/>
      <c r="L13" s="333"/>
      <c r="M13" s="333"/>
      <c r="N13" s="333"/>
      <c r="O13" s="333"/>
      <c r="P13" s="333"/>
      <c r="Q13" s="333"/>
      <c r="R13" s="333"/>
      <c r="S13" s="333"/>
      <c r="T13" s="333"/>
      <c r="U13" s="333"/>
      <c r="V13" s="334"/>
    </row>
    <row r="14" spans="1:36" ht="16.5" customHeight="1" x14ac:dyDescent="0.15">
      <c r="A14" s="323"/>
      <c r="B14" s="132" t="s">
        <v>0</v>
      </c>
      <c r="C14" s="375"/>
      <c r="D14" s="375"/>
      <c r="E14" s="375"/>
      <c r="F14" s="375"/>
      <c r="G14" s="375"/>
      <c r="H14" s="375"/>
      <c r="I14" s="375"/>
      <c r="J14" s="375"/>
      <c r="K14" s="380" t="s">
        <v>261</v>
      </c>
      <c r="L14" s="381"/>
      <c r="M14" s="382"/>
      <c r="N14" s="375"/>
      <c r="O14" s="375"/>
      <c r="P14" s="375"/>
      <c r="Q14" s="375"/>
      <c r="R14" s="375"/>
      <c r="S14" s="375"/>
      <c r="T14" s="375"/>
      <c r="U14" s="375"/>
      <c r="V14" s="376"/>
    </row>
    <row r="15" spans="1:36" ht="16.5" customHeight="1" thickBot="1" x14ac:dyDescent="0.2">
      <c r="A15" s="324"/>
      <c r="B15" s="133" t="s">
        <v>78</v>
      </c>
      <c r="C15" s="383"/>
      <c r="D15" s="383"/>
      <c r="E15" s="383"/>
      <c r="F15" s="383"/>
      <c r="G15" s="383"/>
      <c r="H15" s="383"/>
      <c r="I15" s="383"/>
      <c r="J15" s="383"/>
      <c r="K15" s="384" t="s">
        <v>262</v>
      </c>
      <c r="L15" s="385"/>
      <c r="M15" s="386"/>
      <c r="N15" s="377"/>
      <c r="O15" s="378"/>
      <c r="P15" s="378"/>
      <c r="Q15" s="378"/>
      <c r="R15" s="378"/>
      <c r="S15" s="378"/>
      <c r="T15" s="378"/>
      <c r="U15" s="378"/>
      <c r="V15" s="379"/>
      <c r="W15" s="199" t="str">
        <f>IF(N15="","メールアドレスが入力されていません","")</f>
        <v>メールアドレスが入力されていません</v>
      </c>
    </row>
    <row r="16" spans="1:36" ht="27" customHeight="1" x14ac:dyDescent="0.15">
      <c r="A16" s="322" t="s">
        <v>8</v>
      </c>
      <c r="B16" s="248" t="s">
        <v>164</v>
      </c>
      <c r="C16" s="355"/>
      <c r="D16" s="356"/>
      <c r="E16" s="356"/>
      <c r="F16" s="356"/>
      <c r="G16" s="356"/>
      <c r="H16" s="356"/>
      <c r="I16" s="356"/>
      <c r="J16" s="356"/>
      <c r="K16" s="356"/>
      <c r="L16" s="356"/>
      <c r="M16" s="356"/>
      <c r="N16" s="356"/>
      <c r="O16" s="356"/>
      <c r="P16" s="356"/>
      <c r="Q16" s="356"/>
      <c r="R16" s="356"/>
      <c r="S16" s="356"/>
      <c r="T16" s="356"/>
      <c r="U16" s="356"/>
      <c r="V16" s="357"/>
      <c r="W16" s="199" t="str">
        <f>IF(C16="","映画題名が入力されていません","")</f>
        <v>映画題名が入力されていません</v>
      </c>
    </row>
    <row r="17" spans="1:40" ht="17.25" customHeight="1" thickBot="1" x14ac:dyDescent="0.2">
      <c r="A17" s="323"/>
      <c r="B17" s="135" t="s">
        <v>165</v>
      </c>
      <c r="C17" s="368"/>
      <c r="D17" s="368"/>
      <c r="E17" s="368"/>
      <c r="F17" s="368"/>
      <c r="G17" s="368"/>
      <c r="H17" s="368"/>
      <c r="I17" s="368"/>
      <c r="J17" s="368"/>
      <c r="K17" s="368"/>
      <c r="L17" s="368"/>
      <c r="M17" s="368"/>
      <c r="N17" s="368"/>
      <c r="O17" s="368"/>
      <c r="P17" s="368"/>
      <c r="Q17" s="368"/>
      <c r="R17" s="368"/>
      <c r="S17" s="368"/>
      <c r="T17" s="368"/>
      <c r="U17" s="368"/>
      <c r="V17" s="369"/>
      <c r="W17" s="199" t="str">
        <f>IF(C17="","邦題が入力されていません","")</f>
        <v>邦題が入力されていません</v>
      </c>
    </row>
    <row r="18" spans="1:40" ht="25.15" customHeight="1" thickBot="1" x14ac:dyDescent="0.2">
      <c r="A18" s="323"/>
      <c r="B18" s="349" t="s">
        <v>32</v>
      </c>
      <c r="C18" s="338"/>
      <c r="D18" s="339"/>
      <c r="E18" s="339"/>
      <c r="F18" s="340"/>
      <c r="G18" s="373" t="s">
        <v>378</v>
      </c>
      <c r="H18" s="374"/>
      <c r="I18" s="374"/>
      <c r="J18" s="374"/>
      <c r="K18" s="374"/>
      <c r="L18" s="374"/>
      <c r="M18" s="374"/>
      <c r="N18" s="374"/>
      <c r="O18" s="374"/>
      <c r="P18" s="374"/>
      <c r="Q18" s="374"/>
      <c r="R18" s="374"/>
      <c r="S18" s="342"/>
      <c r="T18" s="343"/>
      <c r="U18" s="343"/>
      <c r="V18" s="344"/>
      <c r="W18" s="321" t="str">
        <f>IF(C18="","プリント本数（スクリーン数）が入力されていません","")</f>
        <v>プリント本数（スクリーン数）が入力されていません</v>
      </c>
      <c r="X18" s="321"/>
      <c r="Y18" s="321"/>
      <c r="Z18" s="321"/>
      <c r="AA18" s="321"/>
      <c r="AB18" s="321"/>
      <c r="AC18" s="321"/>
      <c r="AD18" s="321"/>
      <c r="AE18" s="321"/>
      <c r="AF18" s="199"/>
      <c r="AG18" s="199"/>
      <c r="AH18" s="199"/>
      <c r="AI18" s="199"/>
      <c r="AJ18" s="199"/>
      <c r="AK18" s="199"/>
      <c r="AL18" s="199"/>
      <c r="AM18" s="199"/>
      <c r="AN18" s="199"/>
    </row>
    <row r="19" spans="1:40" x14ac:dyDescent="0.15">
      <c r="A19" s="323"/>
      <c r="B19" s="349"/>
      <c r="C19" s="269" t="s">
        <v>376</v>
      </c>
      <c r="D19" s="270"/>
      <c r="E19" s="271"/>
      <c r="F19" s="272"/>
      <c r="G19" s="262"/>
      <c r="H19" s="263"/>
      <c r="I19" s="263"/>
      <c r="J19" s="263"/>
      <c r="K19" s="263"/>
      <c r="L19" s="263"/>
      <c r="M19" s="263"/>
      <c r="N19" s="264"/>
      <c r="O19" s="351"/>
      <c r="P19" s="352"/>
      <c r="Q19" s="266"/>
      <c r="R19" s="266"/>
      <c r="S19" s="266"/>
      <c r="T19" s="266"/>
      <c r="U19" s="266"/>
      <c r="V19" s="266"/>
      <c r="W19" s="199"/>
      <c r="X19" s="199"/>
      <c r="Y19" s="199"/>
      <c r="Z19" s="199"/>
      <c r="AA19" s="199"/>
      <c r="AB19" s="199"/>
      <c r="AC19" s="199"/>
      <c r="AD19" s="199"/>
      <c r="AE19" s="199"/>
      <c r="AF19" s="199"/>
      <c r="AG19" s="199"/>
      <c r="AH19" s="199"/>
      <c r="AI19" s="199"/>
      <c r="AJ19" s="199"/>
      <c r="AK19" s="199"/>
      <c r="AL19" s="199"/>
      <c r="AM19" s="199"/>
      <c r="AN19" s="199"/>
    </row>
    <row r="20" spans="1:40" ht="13.15" customHeight="1" thickBot="1" x14ac:dyDescent="0.2">
      <c r="A20" s="323"/>
      <c r="B20" s="350"/>
      <c r="C20" s="273" t="s">
        <v>377</v>
      </c>
      <c r="D20" s="274"/>
      <c r="E20" s="275"/>
      <c r="F20" s="276"/>
      <c r="G20" s="277"/>
      <c r="H20" s="277"/>
      <c r="I20" s="277"/>
      <c r="J20" s="277"/>
      <c r="K20" s="277"/>
      <c r="L20" s="277"/>
      <c r="M20" s="277"/>
      <c r="N20" s="278"/>
      <c r="O20" s="353"/>
      <c r="P20" s="354"/>
      <c r="Q20" s="267"/>
      <c r="R20" s="268"/>
      <c r="S20" s="268"/>
      <c r="T20" s="268"/>
      <c r="U20" s="268"/>
      <c r="V20" s="268"/>
      <c r="W20" s="199"/>
      <c r="X20" s="199"/>
      <c r="Y20" s="199"/>
      <c r="Z20" s="199"/>
      <c r="AA20" s="199"/>
      <c r="AB20" s="199"/>
      <c r="AC20" s="199"/>
      <c r="AD20" s="199"/>
      <c r="AE20" s="199"/>
      <c r="AF20" s="199"/>
      <c r="AG20" s="199"/>
      <c r="AH20" s="199"/>
      <c r="AI20" s="199"/>
      <c r="AJ20" s="199"/>
      <c r="AK20" s="199"/>
      <c r="AL20" s="199"/>
      <c r="AM20" s="199"/>
      <c r="AN20" s="199"/>
    </row>
    <row r="21" spans="1:40" ht="24.75" customHeight="1" x14ac:dyDescent="0.15">
      <c r="A21" s="323"/>
      <c r="B21" s="134" t="s">
        <v>166</v>
      </c>
      <c r="C21" s="390"/>
      <c r="D21" s="391"/>
      <c r="E21" s="391"/>
      <c r="F21" s="392"/>
      <c r="G21" s="393" t="s">
        <v>263</v>
      </c>
      <c r="H21" s="393"/>
      <c r="I21" s="393"/>
      <c r="J21" s="393"/>
      <c r="K21" s="393"/>
      <c r="L21" s="393"/>
      <c r="M21" s="393"/>
      <c r="N21" s="393"/>
      <c r="O21" s="393"/>
      <c r="P21" s="393"/>
      <c r="Q21" s="394"/>
      <c r="R21" s="394"/>
      <c r="S21" s="394"/>
      <c r="T21" s="394"/>
      <c r="U21" s="394"/>
      <c r="V21" s="395"/>
      <c r="W21" s="199" t="str">
        <f>IF(C21="","Ｒ指定の有無が入力されていません","")</f>
        <v>Ｒ指定の有無が入力されていません</v>
      </c>
    </row>
    <row r="22" spans="1:40" ht="19.5" customHeight="1" x14ac:dyDescent="0.15">
      <c r="A22" s="323"/>
      <c r="B22" s="200" t="s">
        <v>7</v>
      </c>
      <c r="C22" s="396"/>
      <c r="D22" s="396"/>
      <c r="E22" s="396"/>
      <c r="F22" s="396"/>
      <c r="G22" s="396"/>
      <c r="H22" s="396"/>
      <c r="I22" s="396"/>
      <c r="J22" s="396"/>
      <c r="K22" s="345" t="s">
        <v>153</v>
      </c>
      <c r="L22" s="345"/>
      <c r="M22" s="345"/>
      <c r="N22" s="345"/>
      <c r="O22" s="346"/>
      <c r="P22" s="347"/>
      <c r="Q22" s="347"/>
      <c r="R22" s="347"/>
      <c r="S22" s="347"/>
      <c r="T22" s="347"/>
      <c r="U22" s="347"/>
      <c r="V22" s="397"/>
      <c r="W22" s="199" t="str">
        <f>IF(C22="","封切日が入力されていません","")</f>
        <v>封切日が入力されていません</v>
      </c>
    </row>
    <row r="23" spans="1:40" ht="19.5" customHeight="1" x14ac:dyDescent="0.15">
      <c r="A23" s="323"/>
      <c r="B23" s="200" t="s">
        <v>155</v>
      </c>
      <c r="C23" s="346"/>
      <c r="D23" s="347"/>
      <c r="E23" s="347"/>
      <c r="F23" s="347"/>
      <c r="G23" s="347"/>
      <c r="H23" s="347"/>
      <c r="I23" s="347"/>
      <c r="J23" s="348"/>
      <c r="K23" s="345" t="s">
        <v>34</v>
      </c>
      <c r="L23" s="345"/>
      <c r="M23" s="345"/>
      <c r="N23" s="345"/>
      <c r="O23" s="346"/>
      <c r="P23" s="347"/>
      <c r="Q23" s="347"/>
      <c r="R23" s="347"/>
      <c r="S23" s="347"/>
      <c r="T23" s="347"/>
      <c r="U23" s="347"/>
      <c r="V23" s="397"/>
    </row>
    <row r="24" spans="1:40" ht="19.5" customHeight="1" x14ac:dyDescent="0.15">
      <c r="A24" s="323"/>
      <c r="B24" s="200" t="s">
        <v>33</v>
      </c>
      <c r="C24" s="341"/>
      <c r="D24" s="341"/>
      <c r="E24" s="341"/>
      <c r="F24" s="341"/>
      <c r="G24" s="398" t="s">
        <v>167</v>
      </c>
      <c r="H24" s="398"/>
      <c r="I24" s="398"/>
      <c r="J24" s="398"/>
      <c r="K24" s="399"/>
      <c r="L24" s="399"/>
      <c r="M24" s="399"/>
      <c r="N24" s="399"/>
      <c r="O24" s="399"/>
      <c r="P24" s="399"/>
      <c r="Q24" s="399"/>
      <c r="R24" s="399"/>
      <c r="S24" s="399"/>
      <c r="T24" s="399"/>
      <c r="U24" s="399"/>
      <c r="V24" s="400"/>
      <c r="W24" s="199" t="str">
        <f>IF(C24="","種類が選択されていません","")</f>
        <v>種類が選択されていません</v>
      </c>
    </row>
    <row r="25" spans="1:40" ht="19.5" customHeight="1" x14ac:dyDescent="0.15">
      <c r="A25" s="323"/>
      <c r="B25" s="200" t="s">
        <v>19</v>
      </c>
      <c r="C25" s="401"/>
      <c r="D25" s="401"/>
      <c r="E25" s="401"/>
      <c r="F25" s="401"/>
      <c r="G25" s="401"/>
      <c r="H25" s="401"/>
      <c r="I25" s="401"/>
      <c r="J25" s="401"/>
      <c r="K25" s="401"/>
      <c r="L25" s="401"/>
      <c r="M25" s="401"/>
      <c r="N25" s="401"/>
      <c r="O25" s="401"/>
      <c r="P25" s="401"/>
      <c r="Q25" s="401"/>
      <c r="R25" s="401"/>
      <c r="S25" s="401"/>
      <c r="T25" s="401"/>
      <c r="U25" s="401"/>
      <c r="V25" s="402"/>
    </row>
    <row r="26" spans="1:40" ht="19.5" customHeight="1" x14ac:dyDescent="0.15">
      <c r="A26" s="323"/>
      <c r="B26" s="200" t="s">
        <v>6</v>
      </c>
      <c r="C26" s="403"/>
      <c r="D26" s="403"/>
      <c r="E26" s="403"/>
      <c r="F26" s="403"/>
      <c r="G26" s="403"/>
      <c r="H26" s="403"/>
      <c r="I26" s="403"/>
      <c r="J26" s="403"/>
      <c r="K26" s="403"/>
      <c r="L26" s="403"/>
      <c r="M26" s="403"/>
      <c r="N26" s="403"/>
      <c r="O26" s="403"/>
      <c r="P26" s="403"/>
      <c r="Q26" s="403"/>
      <c r="R26" s="403"/>
      <c r="S26" s="403"/>
      <c r="T26" s="403"/>
      <c r="U26" s="403"/>
      <c r="V26" s="404"/>
      <c r="W26" s="199" t="str">
        <f>IF(C26="","配給会社名が入力されていません","")</f>
        <v>配給会社名が入力されていません</v>
      </c>
    </row>
    <row r="27" spans="1:40" ht="23.25" customHeight="1" x14ac:dyDescent="0.15">
      <c r="A27" s="323"/>
      <c r="B27" s="249" t="s">
        <v>162</v>
      </c>
      <c r="C27" s="341"/>
      <c r="D27" s="341"/>
      <c r="E27" s="341"/>
      <c r="F27" s="341"/>
      <c r="G27" s="405" t="s">
        <v>390</v>
      </c>
      <c r="H27" s="405"/>
      <c r="I27" s="405"/>
      <c r="J27" s="405"/>
      <c r="K27" s="405"/>
      <c r="L27" s="405"/>
      <c r="M27" s="405"/>
      <c r="N27" s="405"/>
      <c r="O27" s="405"/>
      <c r="P27" s="405"/>
      <c r="Q27" s="405"/>
      <c r="R27" s="405"/>
      <c r="S27" s="405"/>
      <c r="T27" s="405"/>
      <c r="U27" s="405"/>
      <c r="V27" s="406"/>
      <c r="W27" s="199" t="str">
        <f>IF(C27="","楽曲明細の有無が入力されていません","")</f>
        <v>楽曲明細の有無が入力されていません</v>
      </c>
    </row>
    <row r="28" spans="1:40" ht="19.5" customHeight="1" thickBot="1" x14ac:dyDescent="0.2">
      <c r="A28" s="324"/>
      <c r="B28" s="201" t="s">
        <v>60</v>
      </c>
      <c r="C28" s="387"/>
      <c r="D28" s="388"/>
      <c r="E28" s="388"/>
      <c r="F28" s="388"/>
      <c r="G28" s="388"/>
      <c r="H28" s="388"/>
      <c r="I28" s="388"/>
      <c r="J28" s="388"/>
      <c r="K28" s="388"/>
      <c r="L28" s="388"/>
      <c r="M28" s="388"/>
      <c r="N28" s="388"/>
      <c r="O28" s="388"/>
      <c r="P28" s="388"/>
      <c r="Q28" s="388"/>
      <c r="R28" s="388"/>
      <c r="S28" s="388"/>
      <c r="T28" s="388"/>
      <c r="U28" s="388"/>
      <c r="V28" s="389"/>
      <c r="W28"/>
      <c r="X28"/>
      <c r="Y28"/>
      <c r="Z28"/>
      <c r="AA28"/>
    </row>
    <row r="29" spans="1:40" x14ac:dyDescent="0.15">
      <c r="X29" s="265"/>
      <c r="Y29" s="265"/>
      <c r="Z29" s="265"/>
    </row>
  </sheetData>
  <sheetProtection algorithmName="SHA-512" hashValue="Z42BRyd4S48A5wz7scZHn078w5nthEdRf30NY8jl3Jb1aeSMCrmUaO+tmBj4s+7J+W++jdKcJUPLTqPVGNI2ZQ==" saltValue="xTvPAamgtrbLHIfEFaRZDA==" spinCount="100000" sheet="1" objects="1" scenarios="1" selectLockedCells="1"/>
  <mergeCells count="49">
    <mergeCell ref="C28:V28"/>
    <mergeCell ref="C21:F21"/>
    <mergeCell ref="G21:V21"/>
    <mergeCell ref="C22:J22"/>
    <mergeCell ref="K22:N22"/>
    <mergeCell ref="O22:V22"/>
    <mergeCell ref="O23:V23"/>
    <mergeCell ref="C24:F24"/>
    <mergeCell ref="G24:J24"/>
    <mergeCell ref="K24:V24"/>
    <mergeCell ref="C25:V25"/>
    <mergeCell ref="C26:V26"/>
    <mergeCell ref="G27:V27"/>
    <mergeCell ref="C17:V17"/>
    <mergeCell ref="C8:V8"/>
    <mergeCell ref="G18:R18"/>
    <mergeCell ref="C10:V10"/>
    <mergeCell ref="C13:V13"/>
    <mergeCell ref="N14:V14"/>
    <mergeCell ref="N15:V15"/>
    <mergeCell ref="K14:M14"/>
    <mergeCell ref="C14:J14"/>
    <mergeCell ref="C15:J15"/>
    <mergeCell ref="K15:M15"/>
    <mergeCell ref="W1:Z1"/>
    <mergeCell ref="C9:V9"/>
    <mergeCell ref="W5:Z5"/>
    <mergeCell ref="W3:Z3"/>
    <mergeCell ref="A3:V3"/>
    <mergeCell ref="I6:V7"/>
    <mergeCell ref="B8:B9"/>
    <mergeCell ref="A7:A15"/>
    <mergeCell ref="W10:AE10"/>
    <mergeCell ref="W18:AE18"/>
    <mergeCell ref="A16:A28"/>
    <mergeCell ref="A6:B6"/>
    <mergeCell ref="C6:G6"/>
    <mergeCell ref="C7:G7"/>
    <mergeCell ref="C12:V12"/>
    <mergeCell ref="C11:V11"/>
    <mergeCell ref="C18:F18"/>
    <mergeCell ref="C27:F27"/>
    <mergeCell ref="S18:V18"/>
    <mergeCell ref="K23:N23"/>
    <mergeCell ref="C23:J23"/>
    <mergeCell ref="B18:B20"/>
    <mergeCell ref="O19:P19"/>
    <mergeCell ref="O20:P20"/>
    <mergeCell ref="C16:V16"/>
  </mergeCells>
  <phoneticPr fontId="2"/>
  <conditionalFormatting sqref="G24:V24">
    <cfRule type="expression" dxfId="2" priority="3">
      <formula>$C$24="イベント収録"</formula>
    </cfRule>
  </conditionalFormatting>
  <conditionalFormatting sqref="G27:V27">
    <cfRule type="expression" dxfId="1" priority="1">
      <formula>$C$27="後日提出"</formula>
    </cfRule>
  </conditionalFormatting>
  <conditionalFormatting sqref="K24:V24">
    <cfRule type="expression" dxfId="0" priority="2">
      <formula>$C$24="イベント収録"</formula>
    </cfRule>
  </conditionalFormatting>
  <conditionalFormatting sqref="BG14:BV17">
    <cfRule type="expression" priority="28">
      <formula>#REF!&lt;&gt;"その他"</formula>
    </cfRule>
  </conditionalFormatting>
  <dataValidations count="5">
    <dataValidation type="list" allowBlank="1" showInputMessage="1" sqref="C27:F27" xr:uid="{00000000-0002-0000-0300-000000000000}">
      <formula1>"有,無,後日提出"</formula1>
    </dataValidation>
    <dataValidation type="list" allowBlank="1" showInputMessage="1" showErrorMessage="1" sqref="C24:F24" xr:uid="{00000000-0002-0000-0300-000001000000}">
      <formula1>"フィクション,ドキュメンタリー,プラネタリウム,予告編,イベント収録"</formula1>
    </dataValidation>
    <dataValidation type="list" allowBlank="1" showInputMessage="1" showErrorMessage="1" sqref="C21:F21" xr:uid="{00000000-0002-0000-0300-000002000000}">
      <formula1>"無,R15+,R18+"</formula1>
    </dataValidation>
    <dataValidation imeMode="off" allowBlank="1" showInputMessage="1" showErrorMessage="1" sqref="C28:V28 C14:J15 N14:V15 C16:V16 C18:F18 O19:P20 C22:J22 C7:G7 C6:G6" xr:uid="{507F32F8-0331-4B1D-9BC6-C92E1519C780}"/>
    <dataValidation imeMode="hiragana" allowBlank="1" showInputMessage="1" showErrorMessage="1" sqref="C17:V17 C8:V13 C23:J23 O22:V23 C25:V26" xr:uid="{D631574F-C7C6-4607-8F3D-F65951A775BF}"/>
  </dataValidations>
  <hyperlinks>
    <hyperlink ref="W1" location="申込要領!A1" display="申込要領へ戻る" xr:uid="{4437B0F5-8050-415B-9A25-1C974FA0166E}"/>
    <hyperlink ref="W1:Z1" location="申込要領!A1" display="申込要領へ戻る" xr:uid="{3677CA00-9529-4F53-B8D5-E52D22995E29}"/>
    <hyperlink ref="W5" location="収録作品入力!B3" display="収録作品入力へ" xr:uid="{D70F66E6-B384-4E7F-9C6E-917171461C59}"/>
    <hyperlink ref="W3" location="申込書!A1" display="申込書!A1" xr:uid="{4844976E-12A7-4E17-9906-DC15B2BAE8BB}"/>
    <hyperlink ref="W3:Z3" location="外国映画上映利用申込書!A1" display="外国映画上映利用申込書!A1" xr:uid="{5BD4EC7C-3A1C-4001-97E7-F81AB95F235B}"/>
  </hyperlinks>
  <pageMargins left="0.51181102362204722" right="0.51181102362204722" top="0.55118110236220474" bottom="0.35433070866141736" header="0.31496062992125984" footer="0.31496062992125984"/>
  <pageSetup paperSize="9" scale="8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AC102"/>
  <sheetViews>
    <sheetView showGridLines="0" showRowColHeaders="0" zoomScale="80" zoomScaleNormal="80" workbookViewId="0">
      <pane ySplit="2" topLeftCell="A3" activePane="bottomLeft" state="frozen"/>
      <selection activeCell="C38" sqref="C38"/>
      <selection pane="bottomLeft" activeCell="M1" sqref="M1:P2"/>
    </sheetView>
  </sheetViews>
  <sheetFormatPr defaultColWidth="9" defaultRowHeight="13.5" x14ac:dyDescent="0.15"/>
  <cols>
    <col min="1" max="1" width="4.5" style="2" bestFit="1" customWidth="1"/>
    <col min="2" max="2" width="9" style="6" customWidth="1"/>
    <col min="3" max="5" width="32.5" style="2" customWidth="1"/>
    <col min="6" max="6" width="17.75" style="2" customWidth="1"/>
    <col min="7" max="7" width="5.625" style="2" customWidth="1"/>
    <col min="8" max="8" width="4.625" style="2" customWidth="1"/>
    <col min="9" max="9" width="8.25" style="5" bestFit="1" customWidth="1"/>
    <col min="10" max="11" width="5.25" style="5" bestFit="1" customWidth="1"/>
    <col min="12" max="12" width="6.875" style="2" customWidth="1"/>
    <col min="13" max="13" width="3.25" style="2" customWidth="1"/>
    <col min="14" max="14" width="9.875" style="2" customWidth="1"/>
    <col min="15" max="15" width="3.125" style="2" customWidth="1"/>
    <col min="16" max="28" width="9" style="2"/>
    <col min="29" max="29" width="9.875" style="2" customWidth="1"/>
    <col min="30" max="16384" width="9" style="2"/>
  </cols>
  <sheetData>
    <row r="1" spans="1:29" ht="13.15" customHeight="1" x14ac:dyDescent="0.15">
      <c r="A1" s="412" t="s">
        <v>12</v>
      </c>
      <c r="B1" s="413" t="s">
        <v>22</v>
      </c>
      <c r="C1" s="412" t="s">
        <v>13</v>
      </c>
      <c r="D1" s="412" t="s">
        <v>14</v>
      </c>
      <c r="E1" s="412" t="s">
        <v>15</v>
      </c>
      <c r="F1" s="412" t="s">
        <v>16</v>
      </c>
      <c r="G1" s="412" t="s">
        <v>17</v>
      </c>
      <c r="H1" s="412"/>
      <c r="I1" s="412" t="s">
        <v>18</v>
      </c>
      <c r="J1" s="415" t="s">
        <v>20</v>
      </c>
      <c r="K1" s="415" t="s">
        <v>21</v>
      </c>
      <c r="M1" s="407" t="s">
        <v>517</v>
      </c>
      <c r="N1" s="407"/>
      <c r="O1" s="407"/>
      <c r="P1" s="407"/>
      <c r="Q1" s="407" t="s">
        <v>525</v>
      </c>
      <c r="R1" s="407"/>
      <c r="S1" s="407"/>
      <c r="T1" s="407"/>
    </row>
    <row r="2" spans="1:29" ht="13.15" customHeight="1" thickBot="1" x14ac:dyDescent="0.2">
      <c r="A2" s="412"/>
      <c r="B2" s="414"/>
      <c r="C2" s="412"/>
      <c r="D2" s="412"/>
      <c r="E2" s="412"/>
      <c r="F2" s="412"/>
      <c r="G2" s="202" t="s">
        <v>9</v>
      </c>
      <c r="H2" s="202" t="s">
        <v>10</v>
      </c>
      <c r="I2" s="412"/>
      <c r="J2" s="416"/>
      <c r="K2" s="416"/>
      <c r="M2" s="411"/>
      <c r="N2" s="411"/>
      <c r="O2" s="411"/>
      <c r="P2" s="411"/>
      <c r="Q2" s="408"/>
      <c r="R2" s="408"/>
      <c r="S2" s="408"/>
      <c r="T2" s="408"/>
    </row>
    <row r="3" spans="1:29" ht="21" customHeight="1" x14ac:dyDescent="0.35">
      <c r="A3" s="203">
        <v>1</v>
      </c>
      <c r="B3" s="204"/>
      <c r="C3" s="205"/>
      <c r="D3" s="206"/>
      <c r="E3" s="207"/>
      <c r="F3" s="208"/>
      <c r="G3" s="209"/>
      <c r="H3" s="209"/>
      <c r="I3" s="215"/>
      <c r="J3" s="210"/>
      <c r="K3" s="210"/>
      <c r="M3" s="250" t="s">
        <v>363</v>
      </c>
      <c r="N3" s="251" t="s">
        <v>13</v>
      </c>
      <c r="O3" s="251" t="s">
        <v>362</v>
      </c>
      <c r="P3" s="251" t="s">
        <v>382</v>
      </c>
      <c r="Q3" s="252"/>
      <c r="R3" s="252"/>
      <c r="S3" s="252"/>
      <c r="T3" s="252"/>
      <c r="U3" s="252"/>
      <c r="V3" s="252"/>
      <c r="W3" s="252"/>
      <c r="X3" s="252"/>
      <c r="Y3" s="252"/>
      <c r="Z3" s="252"/>
      <c r="AA3" s="252"/>
      <c r="AB3" s="252"/>
      <c r="AC3" s="253"/>
    </row>
    <row r="4" spans="1:29" ht="21" customHeight="1" x14ac:dyDescent="0.35">
      <c r="A4" s="203" t="str">
        <f>IF(C4="","",A3+1)</f>
        <v/>
      </c>
      <c r="B4" s="204"/>
      <c r="C4" s="205"/>
      <c r="D4" s="216"/>
      <c r="E4" s="205"/>
      <c r="F4" s="208"/>
      <c r="G4" s="209"/>
      <c r="H4" s="209"/>
      <c r="I4" s="215"/>
      <c r="J4" s="210"/>
      <c r="K4" s="210"/>
      <c r="M4" s="254" t="s">
        <v>363</v>
      </c>
      <c r="N4" s="182" t="s">
        <v>364</v>
      </c>
      <c r="O4" s="182" t="s">
        <v>362</v>
      </c>
      <c r="P4" s="182" t="s">
        <v>365</v>
      </c>
      <c r="AC4" s="255"/>
    </row>
    <row r="5" spans="1:29" ht="21" customHeight="1" x14ac:dyDescent="0.35">
      <c r="A5" s="203" t="str">
        <f t="shared" ref="A5:A68" si="0">IF(C5="","",A4+1)</f>
        <v/>
      </c>
      <c r="B5" s="204"/>
      <c r="C5" s="205"/>
      <c r="D5" s="216"/>
      <c r="E5" s="207"/>
      <c r="F5" s="208"/>
      <c r="G5" s="209"/>
      <c r="H5" s="209"/>
      <c r="I5" s="215"/>
      <c r="J5" s="210"/>
      <c r="K5" s="210"/>
      <c r="M5" s="254"/>
      <c r="N5" s="182"/>
      <c r="O5" s="182"/>
      <c r="P5" s="182" t="s">
        <v>385</v>
      </c>
      <c r="AC5" s="255"/>
    </row>
    <row r="6" spans="1:29" ht="21" customHeight="1" x14ac:dyDescent="0.35">
      <c r="A6" s="203" t="str">
        <f t="shared" si="0"/>
        <v/>
      </c>
      <c r="B6" s="204"/>
      <c r="C6" s="205"/>
      <c r="D6" s="216"/>
      <c r="E6" s="207"/>
      <c r="F6" s="208"/>
      <c r="G6" s="209"/>
      <c r="H6" s="209"/>
      <c r="I6" s="215"/>
      <c r="J6" s="210"/>
      <c r="K6" s="210"/>
      <c r="M6" s="254"/>
      <c r="N6" s="182"/>
      <c r="O6" s="182"/>
      <c r="P6" s="182" t="s">
        <v>384</v>
      </c>
      <c r="AC6" s="255"/>
    </row>
    <row r="7" spans="1:29" ht="21" customHeight="1" x14ac:dyDescent="0.35">
      <c r="A7" s="203" t="str">
        <f t="shared" si="0"/>
        <v/>
      </c>
      <c r="B7" s="204"/>
      <c r="C7" s="205"/>
      <c r="D7" s="216"/>
      <c r="E7" s="207"/>
      <c r="F7" s="208"/>
      <c r="G7" s="209"/>
      <c r="H7" s="209"/>
      <c r="I7" s="215"/>
      <c r="J7" s="210"/>
      <c r="K7" s="210"/>
      <c r="M7" s="254" t="s">
        <v>363</v>
      </c>
      <c r="N7" s="182" t="s">
        <v>18</v>
      </c>
      <c r="O7" s="182" t="s">
        <v>362</v>
      </c>
      <c r="P7" s="182" t="s">
        <v>366</v>
      </c>
      <c r="AC7" s="255"/>
    </row>
    <row r="8" spans="1:29" ht="21" customHeight="1" thickBot="1" x14ac:dyDescent="0.4">
      <c r="A8" s="203" t="str">
        <f t="shared" si="0"/>
        <v/>
      </c>
      <c r="B8" s="204"/>
      <c r="C8" s="205"/>
      <c r="D8" s="206"/>
      <c r="E8" s="207"/>
      <c r="F8" s="208"/>
      <c r="G8" s="209"/>
      <c r="H8" s="209"/>
      <c r="I8" s="215"/>
      <c r="J8" s="210"/>
      <c r="K8" s="210"/>
      <c r="M8" s="256" t="s">
        <v>363</v>
      </c>
      <c r="N8" s="257" t="s">
        <v>379</v>
      </c>
      <c r="O8" s="257" t="s">
        <v>362</v>
      </c>
      <c r="P8" s="257" t="s">
        <v>380</v>
      </c>
      <c r="Q8" s="258"/>
      <c r="R8" s="258"/>
      <c r="S8" s="258"/>
      <c r="T8" s="258"/>
      <c r="U8" s="258"/>
      <c r="V8" s="258"/>
      <c r="W8" s="258"/>
      <c r="X8" s="258"/>
      <c r="Y8" s="258"/>
      <c r="Z8" s="258"/>
      <c r="AA8" s="258"/>
      <c r="AB8" s="258"/>
      <c r="AC8" s="259"/>
    </row>
    <row r="9" spans="1:29" ht="21" customHeight="1" x14ac:dyDescent="0.15">
      <c r="A9" s="203" t="str">
        <f t="shared" si="0"/>
        <v/>
      </c>
      <c r="B9" s="204"/>
      <c r="C9" s="205"/>
      <c r="D9" s="216"/>
      <c r="E9" s="207"/>
      <c r="F9" s="208"/>
      <c r="G9" s="209"/>
      <c r="H9" s="209"/>
      <c r="I9" s="215"/>
      <c r="J9" s="210"/>
      <c r="K9" s="210"/>
    </row>
    <row r="10" spans="1:29" ht="21" customHeight="1" x14ac:dyDescent="0.15">
      <c r="A10" s="203" t="str">
        <f t="shared" si="0"/>
        <v/>
      </c>
      <c r="B10" s="204"/>
      <c r="C10" s="205"/>
      <c r="D10" s="216"/>
      <c r="E10" s="207"/>
      <c r="F10" s="208"/>
      <c r="G10" s="209"/>
      <c r="H10" s="209"/>
      <c r="I10" s="215"/>
      <c r="J10" s="210"/>
      <c r="K10" s="210"/>
      <c r="M10" s="410" t="s">
        <v>520</v>
      </c>
      <c r="N10" s="410"/>
      <c r="O10" s="410"/>
    </row>
    <row r="11" spans="1:29" ht="21" customHeight="1" x14ac:dyDescent="0.15">
      <c r="A11" s="203" t="str">
        <f t="shared" si="0"/>
        <v/>
      </c>
      <c r="B11" s="204"/>
      <c r="C11" s="205"/>
      <c r="D11" s="216"/>
      <c r="E11" s="207"/>
      <c r="F11" s="208"/>
      <c r="G11" s="209"/>
      <c r="H11" s="209"/>
      <c r="I11" s="215"/>
      <c r="J11" s="210"/>
      <c r="K11" s="210"/>
    </row>
    <row r="12" spans="1:29" ht="21" customHeight="1" x14ac:dyDescent="0.15">
      <c r="A12" s="203" t="str">
        <f t="shared" si="0"/>
        <v/>
      </c>
      <c r="B12" s="204"/>
      <c r="C12" s="205"/>
      <c r="D12" s="216"/>
      <c r="E12" s="207"/>
      <c r="F12" s="208"/>
      <c r="G12" s="209"/>
      <c r="H12" s="209"/>
      <c r="I12" s="215"/>
      <c r="J12" s="210"/>
      <c r="K12" s="210"/>
      <c r="M12" s="409"/>
      <c r="N12" s="409"/>
      <c r="O12" s="409"/>
    </row>
    <row r="13" spans="1:29" ht="21" customHeight="1" x14ac:dyDescent="0.15">
      <c r="A13" s="203" t="str">
        <f t="shared" si="0"/>
        <v/>
      </c>
      <c r="B13" s="204"/>
      <c r="C13" s="205"/>
      <c r="D13" s="206"/>
      <c r="E13" s="207"/>
      <c r="F13" s="208"/>
      <c r="G13" s="209"/>
      <c r="H13" s="209"/>
      <c r="I13" s="215"/>
      <c r="J13" s="210"/>
      <c r="K13" s="210"/>
    </row>
    <row r="14" spans="1:29" ht="21" customHeight="1" x14ac:dyDescent="0.15">
      <c r="A14" s="203" t="str">
        <f t="shared" si="0"/>
        <v/>
      </c>
      <c r="B14" s="204"/>
      <c r="C14" s="205"/>
      <c r="D14" s="216"/>
      <c r="E14" s="207"/>
      <c r="F14" s="208"/>
      <c r="G14" s="209"/>
      <c r="H14" s="209"/>
      <c r="I14" s="215"/>
      <c r="J14" s="210"/>
      <c r="K14" s="210"/>
    </row>
    <row r="15" spans="1:29" ht="21" customHeight="1" x14ac:dyDescent="0.15">
      <c r="A15" s="203" t="str">
        <f t="shared" si="0"/>
        <v/>
      </c>
      <c r="B15" s="204"/>
      <c r="C15" s="205"/>
      <c r="D15" s="216"/>
      <c r="E15" s="207"/>
      <c r="F15" s="208"/>
      <c r="G15" s="209"/>
      <c r="H15" s="209"/>
      <c r="I15" s="215"/>
      <c r="J15" s="210"/>
      <c r="K15" s="210"/>
    </row>
    <row r="16" spans="1:29" ht="21" customHeight="1" x14ac:dyDescent="0.15">
      <c r="A16" s="203" t="str">
        <f t="shared" si="0"/>
        <v/>
      </c>
      <c r="B16" s="204"/>
      <c r="C16" s="205"/>
      <c r="D16" s="216"/>
      <c r="E16" s="207"/>
      <c r="F16" s="208"/>
      <c r="G16" s="209"/>
      <c r="H16" s="209"/>
      <c r="I16" s="215"/>
      <c r="J16" s="210"/>
      <c r="K16" s="210"/>
    </row>
    <row r="17" spans="1:11" ht="21" customHeight="1" x14ac:dyDescent="0.15">
      <c r="A17" s="203" t="str">
        <f t="shared" si="0"/>
        <v/>
      </c>
      <c r="B17" s="204"/>
      <c r="C17" s="205"/>
      <c r="D17" s="216"/>
      <c r="E17" s="207"/>
      <c r="F17" s="208"/>
      <c r="G17" s="209"/>
      <c r="H17" s="209"/>
      <c r="I17" s="215"/>
      <c r="J17" s="210"/>
      <c r="K17" s="210"/>
    </row>
    <row r="18" spans="1:11" ht="21" customHeight="1" x14ac:dyDescent="0.15">
      <c r="A18" s="203" t="str">
        <f t="shared" si="0"/>
        <v/>
      </c>
      <c r="B18" s="204"/>
      <c r="C18" s="205"/>
      <c r="D18" s="206"/>
      <c r="E18" s="207"/>
      <c r="F18" s="208"/>
      <c r="G18" s="209"/>
      <c r="H18" s="209"/>
      <c r="I18" s="215"/>
      <c r="J18" s="210"/>
      <c r="K18" s="210"/>
    </row>
    <row r="19" spans="1:11" ht="21" customHeight="1" x14ac:dyDescent="0.15">
      <c r="A19" s="203" t="str">
        <f t="shared" si="0"/>
        <v/>
      </c>
      <c r="B19" s="204"/>
      <c r="C19" s="205"/>
      <c r="D19" s="216"/>
      <c r="E19" s="207"/>
      <c r="F19" s="208"/>
      <c r="G19" s="209"/>
      <c r="H19" s="209"/>
      <c r="I19" s="215"/>
      <c r="J19" s="210"/>
      <c r="K19" s="210"/>
    </row>
    <row r="20" spans="1:11" ht="21" customHeight="1" x14ac:dyDescent="0.15">
      <c r="A20" s="203" t="str">
        <f t="shared" si="0"/>
        <v/>
      </c>
      <c r="B20" s="204"/>
      <c r="C20" s="205"/>
      <c r="D20" s="216"/>
      <c r="E20" s="207"/>
      <c r="F20" s="208"/>
      <c r="G20" s="209"/>
      <c r="H20" s="209"/>
      <c r="I20" s="215"/>
      <c r="J20" s="210"/>
      <c r="K20" s="210"/>
    </row>
    <row r="21" spans="1:11" ht="21" customHeight="1" x14ac:dyDescent="0.15">
      <c r="A21" s="203" t="str">
        <f t="shared" si="0"/>
        <v/>
      </c>
      <c r="B21" s="204"/>
      <c r="C21" s="205"/>
      <c r="D21" s="216"/>
      <c r="E21" s="207"/>
      <c r="F21" s="208"/>
      <c r="G21" s="209"/>
      <c r="H21" s="209"/>
      <c r="I21" s="215"/>
      <c r="J21" s="210"/>
      <c r="K21" s="210"/>
    </row>
    <row r="22" spans="1:11" ht="21" customHeight="1" x14ac:dyDescent="0.15">
      <c r="A22" s="203" t="str">
        <f t="shared" si="0"/>
        <v/>
      </c>
      <c r="B22" s="204"/>
      <c r="C22" s="205"/>
      <c r="D22" s="216"/>
      <c r="E22" s="207"/>
      <c r="F22" s="208"/>
      <c r="G22" s="209"/>
      <c r="H22" s="209"/>
      <c r="I22" s="215"/>
      <c r="J22" s="210"/>
      <c r="K22" s="210"/>
    </row>
    <row r="23" spans="1:11" ht="21" customHeight="1" x14ac:dyDescent="0.15">
      <c r="A23" s="203" t="str">
        <f t="shared" si="0"/>
        <v/>
      </c>
      <c r="B23" s="204"/>
      <c r="C23" s="205"/>
      <c r="D23" s="206"/>
      <c r="E23" s="207"/>
      <c r="F23" s="208"/>
      <c r="G23" s="209"/>
      <c r="H23" s="209"/>
      <c r="I23" s="215"/>
      <c r="J23" s="210"/>
      <c r="K23" s="210"/>
    </row>
    <row r="24" spans="1:11" ht="21" customHeight="1" x14ac:dyDescent="0.15">
      <c r="A24" s="203" t="str">
        <f t="shared" si="0"/>
        <v/>
      </c>
      <c r="B24" s="204"/>
      <c r="C24" s="205"/>
      <c r="D24" s="216"/>
      <c r="E24" s="207"/>
      <c r="F24" s="208"/>
      <c r="G24" s="209"/>
      <c r="H24" s="209"/>
      <c r="I24" s="215"/>
      <c r="J24" s="210"/>
      <c r="K24" s="210"/>
    </row>
    <row r="25" spans="1:11" ht="21" customHeight="1" x14ac:dyDescent="0.15">
      <c r="A25" s="203" t="str">
        <f t="shared" si="0"/>
        <v/>
      </c>
      <c r="B25" s="204"/>
      <c r="C25" s="205"/>
      <c r="D25" s="216"/>
      <c r="E25" s="207"/>
      <c r="F25" s="208"/>
      <c r="G25" s="209"/>
      <c r="H25" s="209"/>
      <c r="I25" s="215"/>
      <c r="J25" s="210"/>
      <c r="K25" s="210"/>
    </row>
    <row r="26" spans="1:11" ht="21" customHeight="1" x14ac:dyDescent="0.15">
      <c r="A26" s="203" t="str">
        <f t="shared" si="0"/>
        <v/>
      </c>
      <c r="B26" s="204"/>
      <c r="C26" s="205"/>
      <c r="D26" s="216"/>
      <c r="E26" s="207"/>
      <c r="F26" s="208"/>
      <c r="G26" s="209"/>
      <c r="H26" s="209"/>
      <c r="I26" s="215"/>
      <c r="J26" s="210"/>
      <c r="K26" s="210"/>
    </row>
    <row r="27" spans="1:11" ht="21" customHeight="1" x14ac:dyDescent="0.15">
      <c r="A27" s="203" t="str">
        <f t="shared" si="0"/>
        <v/>
      </c>
      <c r="B27" s="204"/>
      <c r="C27" s="205"/>
      <c r="D27" s="216"/>
      <c r="E27" s="207"/>
      <c r="F27" s="208"/>
      <c r="G27" s="209"/>
      <c r="H27" s="209"/>
      <c r="I27" s="215"/>
      <c r="J27" s="210"/>
      <c r="K27" s="210"/>
    </row>
    <row r="28" spans="1:11" ht="21" customHeight="1" x14ac:dyDescent="0.15">
      <c r="A28" s="203" t="str">
        <f t="shared" si="0"/>
        <v/>
      </c>
      <c r="B28" s="204"/>
      <c r="C28" s="205"/>
      <c r="D28" s="206"/>
      <c r="E28" s="207"/>
      <c r="F28" s="208"/>
      <c r="G28" s="209"/>
      <c r="H28" s="209"/>
      <c r="I28" s="215"/>
      <c r="J28" s="210"/>
      <c r="K28" s="210"/>
    </row>
    <row r="29" spans="1:11" ht="21" customHeight="1" x14ac:dyDescent="0.15">
      <c r="A29" s="203" t="str">
        <f t="shared" si="0"/>
        <v/>
      </c>
      <c r="B29" s="204"/>
      <c r="C29" s="205"/>
      <c r="D29" s="216"/>
      <c r="E29" s="207"/>
      <c r="F29" s="208"/>
      <c r="G29" s="209"/>
      <c r="H29" s="209"/>
      <c r="I29" s="215"/>
      <c r="J29" s="210"/>
      <c r="K29" s="210"/>
    </row>
    <row r="30" spans="1:11" ht="21" customHeight="1" x14ac:dyDescent="0.15">
      <c r="A30" s="203" t="str">
        <f t="shared" si="0"/>
        <v/>
      </c>
      <c r="B30" s="204"/>
      <c r="C30" s="205"/>
      <c r="D30" s="216"/>
      <c r="E30" s="207"/>
      <c r="F30" s="208"/>
      <c r="G30" s="209"/>
      <c r="H30" s="209"/>
      <c r="I30" s="215"/>
      <c r="J30" s="210"/>
      <c r="K30" s="210"/>
    </row>
    <row r="31" spans="1:11" ht="21" customHeight="1" x14ac:dyDescent="0.15">
      <c r="A31" s="203" t="str">
        <f t="shared" si="0"/>
        <v/>
      </c>
      <c r="B31" s="204"/>
      <c r="C31" s="205"/>
      <c r="D31" s="216"/>
      <c r="E31" s="207"/>
      <c r="F31" s="208"/>
      <c r="G31" s="209"/>
      <c r="H31" s="209"/>
      <c r="I31" s="215"/>
      <c r="J31" s="210"/>
      <c r="K31" s="210"/>
    </row>
    <row r="32" spans="1:11" ht="21" customHeight="1" x14ac:dyDescent="0.15">
      <c r="A32" s="203" t="str">
        <f t="shared" si="0"/>
        <v/>
      </c>
      <c r="B32" s="204"/>
      <c r="C32" s="205"/>
      <c r="D32" s="216"/>
      <c r="E32" s="207"/>
      <c r="F32" s="208"/>
      <c r="G32" s="209"/>
      <c r="H32" s="209"/>
      <c r="I32" s="215"/>
      <c r="J32" s="210"/>
      <c r="K32" s="210"/>
    </row>
    <row r="33" spans="1:11" ht="21" customHeight="1" x14ac:dyDescent="0.15">
      <c r="A33" s="203" t="str">
        <f t="shared" si="0"/>
        <v/>
      </c>
      <c r="B33" s="204"/>
      <c r="C33" s="205"/>
      <c r="D33" s="206"/>
      <c r="E33" s="207"/>
      <c r="F33" s="208"/>
      <c r="G33" s="209"/>
      <c r="H33" s="209"/>
      <c r="I33" s="215"/>
      <c r="J33" s="210"/>
      <c r="K33" s="210"/>
    </row>
    <row r="34" spans="1:11" ht="21" customHeight="1" x14ac:dyDescent="0.15">
      <c r="A34" s="203" t="str">
        <f t="shared" si="0"/>
        <v/>
      </c>
      <c r="B34" s="204"/>
      <c r="C34" s="205"/>
      <c r="D34" s="216"/>
      <c r="E34" s="207"/>
      <c r="F34" s="208"/>
      <c r="G34" s="209"/>
      <c r="H34" s="209"/>
      <c r="I34" s="215"/>
      <c r="J34" s="210"/>
      <c r="K34" s="210"/>
    </row>
    <row r="35" spans="1:11" ht="21" customHeight="1" x14ac:dyDescent="0.15">
      <c r="A35" s="203" t="str">
        <f t="shared" si="0"/>
        <v/>
      </c>
      <c r="B35" s="204"/>
      <c r="C35" s="205"/>
      <c r="D35" s="216"/>
      <c r="E35" s="207"/>
      <c r="F35" s="208"/>
      <c r="G35" s="209"/>
      <c r="H35" s="209"/>
      <c r="I35" s="215"/>
      <c r="J35" s="210"/>
      <c r="K35" s="210"/>
    </row>
    <row r="36" spans="1:11" ht="21" customHeight="1" x14ac:dyDescent="0.15">
      <c r="A36" s="203" t="str">
        <f t="shared" si="0"/>
        <v/>
      </c>
      <c r="B36" s="204"/>
      <c r="C36" s="205"/>
      <c r="D36" s="216"/>
      <c r="E36" s="207"/>
      <c r="F36" s="208"/>
      <c r="G36" s="209"/>
      <c r="H36" s="209"/>
      <c r="I36" s="215"/>
      <c r="J36" s="210"/>
      <c r="K36" s="210"/>
    </row>
    <row r="37" spans="1:11" ht="21" customHeight="1" x14ac:dyDescent="0.15">
      <c r="A37" s="203" t="str">
        <f t="shared" si="0"/>
        <v/>
      </c>
      <c r="B37" s="204"/>
      <c r="C37" s="205"/>
      <c r="D37" s="216"/>
      <c r="E37" s="207"/>
      <c r="F37" s="208"/>
      <c r="G37" s="209"/>
      <c r="H37" s="209"/>
      <c r="I37" s="215"/>
      <c r="J37" s="210"/>
      <c r="K37" s="210"/>
    </row>
    <row r="38" spans="1:11" ht="21" customHeight="1" x14ac:dyDescent="0.15">
      <c r="A38" s="203" t="str">
        <f t="shared" si="0"/>
        <v/>
      </c>
      <c r="B38" s="204"/>
      <c r="C38" s="205"/>
      <c r="D38" s="206"/>
      <c r="E38" s="207"/>
      <c r="F38" s="208"/>
      <c r="G38" s="209"/>
      <c r="H38" s="209"/>
      <c r="I38" s="215"/>
      <c r="J38" s="210"/>
      <c r="K38" s="210"/>
    </row>
    <row r="39" spans="1:11" ht="21" customHeight="1" x14ac:dyDescent="0.15">
      <c r="A39" s="203" t="str">
        <f t="shared" si="0"/>
        <v/>
      </c>
      <c r="B39" s="204"/>
      <c r="C39" s="205"/>
      <c r="D39" s="216"/>
      <c r="E39" s="207"/>
      <c r="F39" s="208"/>
      <c r="G39" s="209"/>
      <c r="H39" s="209"/>
      <c r="I39" s="215"/>
      <c r="J39" s="210"/>
      <c r="K39" s="210"/>
    </row>
    <row r="40" spans="1:11" ht="21" customHeight="1" x14ac:dyDescent="0.15">
      <c r="A40" s="203" t="str">
        <f t="shared" si="0"/>
        <v/>
      </c>
      <c r="B40" s="204"/>
      <c r="C40" s="205"/>
      <c r="D40" s="216"/>
      <c r="E40" s="207"/>
      <c r="F40" s="208"/>
      <c r="G40" s="209"/>
      <c r="H40" s="209"/>
      <c r="I40" s="215"/>
      <c r="J40" s="210"/>
      <c r="K40" s="210"/>
    </row>
    <row r="41" spans="1:11" ht="21" customHeight="1" x14ac:dyDescent="0.15">
      <c r="A41" s="203" t="str">
        <f t="shared" si="0"/>
        <v/>
      </c>
      <c r="B41" s="204"/>
      <c r="C41" s="205"/>
      <c r="D41" s="216"/>
      <c r="E41" s="207"/>
      <c r="F41" s="208"/>
      <c r="G41" s="209"/>
      <c r="H41" s="209"/>
      <c r="I41" s="215"/>
      <c r="J41" s="210"/>
      <c r="K41" s="210"/>
    </row>
    <row r="42" spans="1:11" ht="21" customHeight="1" x14ac:dyDescent="0.15">
      <c r="A42" s="203" t="str">
        <f t="shared" si="0"/>
        <v/>
      </c>
      <c r="B42" s="204"/>
      <c r="C42" s="205"/>
      <c r="D42" s="216"/>
      <c r="E42" s="207"/>
      <c r="F42" s="208"/>
      <c r="G42" s="209"/>
      <c r="H42" s="209"/>
      <c r="I42" s="215"/>
      <c r="J42" s="210"/>
      <c r="K42" s="210"/>
    </row>
    <row r="43" spans="1:11" ht="21" customHeight="1" x14ac:dyDescent="0.15">
      <c r="A43" s="203" t="str">
        <f t="shared" si="0"/>
        <v/>
      </c>
      <c r="B43" s="204"/>
      <c r="C43" s="205"/>
      <c r="D43" s="206"/>
      <c r="E43" s="207"/>
      <c r="F43" s="208"/>
      <c r="G43" s="209"/>
      <c r="H43" s="209"/>
      <c r="I43" s="215"/>
      <c r="J43" s="210"/>
      <c r="K43" s="210"/>
    </row>
    <row r="44" spans="1:11" ht="21" customHeight="1" x14ac:dyDescent="0.15">
      <c r="A44" s="203" t="str">
        <f t="shared" si="0"/>
        <v/>
      </c>
      <c r="B44" s="204"/>
      <c r="C44" s="205"/>
      <c r="D44" s="216"/>
      <c r="E44" s="207"/>
      <c r="F44" s="208"/>
      <c r="G44" s="209"/>
      <c r="H44" s="209"/>
      <c r="I44" s="215"/>
      <c r="J44" s="210"/>
      <c r="K44" s="210"/>
    </row>
    <row r="45" spans="1:11" ht="21" customHeight="1" x14ac:dyDescent="0.15">
      <c r="A45" s="203" t="str">
        <f t="shared" si="0"/>
        <v/>
      </c>
      <c r="B45" s="204"/>
      <c r="C45" s="205"/>
      <c r="D45" s="216"/>
      <c r="E45" s="207"/>
      <c r="F45" s="208"/>
      <c r="G45" s="209"/>
      <c r="H45" s="209"/>
      <c r="I45" s="215"/>
      <c r="J45" s="210"/>
      <c r="K45" s="210"/>
    </row>
    <row r="46" spans="1:11" ht="21" customHeight="1" x14ac:dyDescent="0.15">
      <c r="A46" s="203" t="str">
        <f t="shared" si="0"/>
        <v/>
      </c>
      <c r="B46" s="204"/>
      <c r="C46" s="205"/>
      <c r="D46" s="216"/>
      <c r="E46" s="207"/>
      <c r="F46" s="208"/>
      <c r="G46" s="209"/>
      <c r="H46" s="209"/>
      <c r="I46" s="215"/>
      <c r="J46" s="210"/>
      <c r="K46" s="210"/>
    </row>
    <row r="47" spans="1:11" ht="21" customHeight="1" x14ac:dyDescent="0.15">
      <c r="A47" s="203" t="str">
        <f t="shared" si="0"/>
        <v/>
      </c>
      <c r="B47" s="204"/>
      <c r="C47" s="205"/>
      <c r="D47" s="216"/>
      <c r="E47" s="207"/>
      <c r="F47" s="208"/>
      <c r="G47" s="209"/>
      <c r="H47" s="209"/>
      <c r="I47" s="215"/>
      <c r="J47" s="210"/>
      <c r="K47" s="210"/>
    </row>
    <row r="48" spans="1:11" ht="21" customHeight="1" x14ac:dyDescent="0.15">
      <c r="A48" s="203" t="str">
        <f t="shared" si="0"/>
        <v/>
      </c>
      <c r="B48" s="204"/>
      <c r="C48" s="205"/>
      <c r="D48" s="206"/>
      <c r="E48" s="207"/>
      <c r="F48" s="208"/>
      <c r="G48" s="209"/>
      <c r="H48" s="209"/>
      <c r="I48" s="215"/>
      <c r="J48" s="210"/>
      <c r="K48" s="210"/>
    </row>
    <row r="49" spans="1:11" ht="21" customHeight="1" x14ac:dyDescent="0.15">
      <c r="A49" s="203" t="str">
        <f t="shared" si="0"/>
        <v/>
      </c>
      <c r="B49" s="204"/>
      <c r="C49" s="205"/>
      <c r="D49" s="216"/>
      <c r="E49" s="207"/>
      <c r="F49" s="208"/>
      <c r="G49" s="209"/>
      <c r="H49" s="209"/>
      <c r="I49" s="215"/>
      <c r="J49" s="210"/>
      <c r="K49" s="210"/>
    </row>
    <row r="50" spans="1:11" ht="21" customHeight="1" x14ac:dyDescent="0.15">
      <c r="A50" s="203" t="str">
        <f t="shared" si="0"/>
        <v/>
      </c>
      <c r="B50" s="204"/>
      <c r="C50" s="205"/>
      <c r="D50" s="216"/>
      <c r="E50" s="207"/>
      <c r="F50" s="208"/>
      <c r="G50" s="209"/>
      <c r="H50" s="209"/>
      <c r="I50" s="215"/>
      <c r="J50" s="210"/>
      <c r="K50" s="210"/>
    </row>
    <row r="51" spans="1:11" ht="21" customHeight="1" x14ac:dyDescent="0.15">
      <c r="A51" s="203" t="str">
        <f t="shared" si="0"/>
        <v/>
      </c>
      <c r="B51" s="204"/>
      <c r="C51" s="205"/>
      <c r="D51" s="216"/>
      <c r="E51" s="207"/>
      <c r="F51" s="208"/>
      <c r="G51" s="209"/>
      <c r="H51" s="209"/>
      <c r="I51" s="215"/>
      <c r="J51" s="210"/>
      <c r="K51" s="210"/>
    </row>
    <row r="52" spans="1:11" ht="21" customHeight="1" x14ac:dyDescent="0.15">
      <c r="A52" s="203" t="str">
        <f t="shared" si="0"/>
        <v/>
      </c>
      <c r="B52" s="204"/>
      <c r="C52" s="205"/>
      <c r="D52" s="216"/>
      <c r="E52" s="207"/>
      <c r="F52" s="208"/>
      <c r="G52" s="209"/>
      <c r="H52" s="209"/>
      <c r="I52" s="215"/>
      <c r="J52" s="210"/>
      <c r="K52" s="210"/>
    </row>
    <row r="53" spans="1:11" ht="21" customHeight="1" x14ac:dyDescent="0.15">
      <c r="A53" s="203" t="str">
        <f t="shared" si="0"/>
        <v/>
      </c>
      <c r="B53" s="204"/>
      <c r="C53" s="205"/>
      <c r="D53" s="206"/>
      <c r="E53" s="207"/>
      <c r="F53" s="208"/>
      <c r="G53" s="209"/>
      <c r="H53" s="209"/>
      <c r="I53" s="215"/>
      <c r="J53" s="210"/>
      <c r="K53" s="210"/>
    </row>
    <row r="54" spans="1:11" ht="21" customHeight="1" x14ac:dyDescent="0.15">
      <c r="A54" s="203" t="str">
        <f t="shared" si="0"/>
        <v/>
      </c>
      <c r="B54" s="204"/>
      <c r="C54" s="205"/>
      <c r="D54" s="216"/>
      <c r="E54" s="207"/>
      <c r="F54" s="208"/>
      <c r="G54" s="209"/>
      <c r="H54" s="209"/>
      <c r="I54" s="215"/>
      <c r="J54" s="210"/>
      <c r="K54" s="210"/>
    </row>
    <row r="55" spans="1:11" ht="21" customHeight="1" x14ac:dyDescent="0.15">
      <c r="A55" s="203" t="str">
        <f t="shared" si="0"/>
        <v/>
      </c>
      <c r="B55" s="204"/>
      <c r="C55" s="205"/>
      <c r="D55" s="216"/>
      <c r="E55" s="207"/>
      <c r="F55" s="208"/>
      <c r="G55" s="209"/>
      <c r="H55" s="209"/>
      <c r="I55" s="215"/>
      <c r="J55" s="210"/>
      <c r="K55" s="210"/>
    </row>
    <row r="56" spans="1:11" ht="21" customHeight="1" x14ac:dyDescent="0.15">
      <c r="A56" s="203" t="str">
        <f t="shared" si="0"/>
        <v/>
      </c>
      <c r="B56" s="204"/>
      <c r="C56" s="205"/>
      <c r="D56" s="216"/>
      <c r="E56" s="207"/>
      <c r="F56" s="208"/>
      <c r="G56" s="209"/>
      <c r="H56" s="209"/>
      <c r="I56" s="215"/>
      <c r="J56" s="210"/>
      <c r="K56" s="210"/>
    </row>
    <row r="57" spans="1:11" ht="21" customHeight="1" x14ac:dyDescent="0.15">
      <c r="A57" s="203" t="str">
        <f t="shared" si="0"/>
        <v/>
      </c>
      <c r="B57" s="204"/>
      <c r="C57" s="205"/>
      <c r="D57" s="216"/>
      <c r="E57" s="207"/>
      <c r="F57" s="208"/>
      <c r="G57" s="209"/>
      <c r="H57" s="209"/>
      <c r="I57" s="215"/>
      <c r="J57" s="210"/>
      <c r="K57" s="210"/>
    </row>
    <row r="58" spans="1:11" ht="21" customHeight="1" x14ac:dyDescent="0.15">
      <c r="A58" s="203" t="str">
        <f t="shared" si="0"/>
        <v/>
      </c>
      <c r="B58" s="204"/>
      <c r="C58" s="205"/>
      <c r="D58" s="206"/>
      <c r="E58" s="207"/>
      <c r="F58" s="208"/>
      <c r="G58" s="209"/>
      <c r="H58" s="209"/>
      <c r="I58" s="215"/>
      <c r="J58" s="210"/>
      <c r="K58" s="210"/>
    </row>
    <row r="59" spans="1:11" ht="21" customHeight="1" x14ac:dyDescent="0.15">
      <c r="A59" s="203" t="str">
        <f t="shared" si="0"/>
        <v/>
      </c>
      <c r="B59" s="204"/>
      <c r="C59" s="205"/>
      <c r="D59" s="216"/>
      <c r="E59" s="207"/>
      <c r="F59" s="208"/>
      <c r="G59" s="209"/>
      <c r="H59" s="209"/>
      <c r="I59" s="215"/>
      <c r="J59" s="210"/>
      <c r="K59" s="210"/>
    </row>
    <row r="60" spans="1:11" ht="21" customHeight="1" x14ac:dyDescent="0.15">
      <c r="A60" s="203" t="str">
        <f t="shared" si="0"/>
        <v/>
      </c>
      <c r="B60" s="204"/>
      <c r="C60" s="205"/>
      <c r="D60" s="216"/>
      <c r="E60" s="207"/>
      <c r="F60" s="208"/>
      <c r="G60" s="209"/>
      <c r="H60" s="209"/>
      <c r="I60" s="215"/>
      <c r="J60" s="210"/>
      <c r="K60" s="210"/>
    </row>
    <row r="61" spans="1:11" ht="21" customHeight="1" x14ac:dyDescent="0.15">
      <c r="A61" s="203" t="str">
        <f t="shared" si="0"/>
        <v/>
      </c>
      <c r="B61" s="204"/>
      <c r="C61" s="205"/>
      <c r="D61" s="216"/>
      <c r="E61" s="207"/>
      <c r="F61" s="208"/>
      <c r="G61" s="209"/>
      <c r="H61" s="209"/>
      <c r="I61" s="215"/>
      <c r="J61" s="210"/>
      <c r="K61" s="210"/>
    </row>
    <row r="62" spans="1:11" ht="21" customHeight="1" x14ac:dyDescent="0.15">
      <c r="A62" s="203" t="str">
        <f t="shared" si="0"/>
        <v/>
      </c>
      <c r="B62" s="204"/>
      <c r="C62" s="205"/>
      <c r="D62" s="216"/>
      <c r="E62" s="207"/>
      <c r="F62" s="208"/>
      <c r="G62" s="209"/>
      <c r="H62" s="209"/>
      <c r="I62" s="215"/>
      <c r="J62" s="210"/>
      <c r="K62" s="210"/>
    </row>
    <row r="63" spans="1:11" ht="21" customHeight="1" x14ac:dyDescent="0.15">
      <c r="A63" s="203" t="str">
        <f t="shared" si="0"/>
        <v/>
      </c>
      <c r="B63" s="204"/>
      <c r="C63" s="205"/>
      <c r="D63" s="206"/>
      <c r="E63" s="207"/>
      <c r="F63" s="208"/>
      <c r="G63" s="209"/>
      <c r="H63" s="209"/>
      <c r="I63" s="215"/>
      <c r="J63" s="210"/>
      <c r="K63" s="210"/>
    </row>
    <row r="64" spans="1:11" ht="21" customHeight="1" x14ac:dyDescent="0.15">
      <c r="A64" s="203" t="str">
        <f t="shared" si="0"/>
        <v/>
      </c>
      <c r="B64" s="204"/>
      <c r="C64" s="205"/>
      <c r="D64" s="216"/>
      <c r="E64" s="207"/>
      <c r="F64" s="208"/>
      <c r="G64" s="209"/>
      <c r="H64" s="209"/>
      <c r="I64" s="215"/>
      <c r="J64" s="210"/>
      <c r="K64" s="210"/>
    </row>
    <row r="65" spans="1:11" ht="21" customHeight="1" x14ac:dyDescent="0.15">
      <c r="A65" s="203" t="str">
        <f t="shared" si="0"/>
        <v/>
      </c>
      <c r="B65" s="204"/>
      <c r="C65" s="205"/>
      <c r="D65" s="216"/>
      <c r="E65" s="207"/>
      <c r="F65" s="208"/>
      <c r="G65" s="209"/>
      <c r="H65" s="209"/>
      <c r="I65" s="215"/>
      <c r="J65" s="210"/>
      <c r="K65" s="210"/>
    </row>
    <row r="66" spans="1:11" ht="21" customHeight="1" x14ac:dyDescent="0.15">
      <c r="A66" s="203" t="str">
        <f t="shared" si="0"/>
        <v/>
      </c>
      <c r="B66" s="204"/>
      <c r="C66" s="205"/>
      <c r="D66" s="216"/>
      <c r="E66" s="207"/>
      <c r="F66" s="208"/>
      <c r="G66" s="209"/>
      <c r="H66" s="209"/>
      <c r="I66" s="215"/>
      <c r="J66" s="210"/>
      <c r="K66" s="210"/>
    </row>
    <row r="67" spans="1:11" ht="21" customHeight="1" x14ac:dyDescent="0.15">
      <c r="A67" s="203" t="str">
        <f t="shared" si="0"/>
        <v/>
      </c>
      <c r="B67" s="204"/>
      <c r="C67" s="205"/>
      <c r="D67" s="216"/>
      <c r="E67" s="207"/>
      <c r="F67" s="208"/>
      <c r="G67" s="209"/>
      <c r="H67" s="209"/>
      <c r="I67" s="215"/>
      <c r="J67" s="210"/>
      <c r="K67" s="210"/>
    </row>
    <row r="68" spans="1:11" ht="21" customHeight="1" x14ac:dyDescent="0.15">
      <c r="A68" s="203" t="str">
        <f t="shared" si="0"/>
        <v/>
      </c>
      <c r="B68" s="204"/>
      <c r="C68" s="205"/>
      <c r="D68" s="206"/>
      <c r="E68" s="207"/>
      <c r="F68" s="208"/>
      <c r="G68" s="209"/>
      <c r="H68" s="209"/>
      <c r="I68" s="215"/>
      <c r="J68" s="210"/>
      <c r="K68" s="210"/>
    </row>
    <row r="69" spans="1:11" ht="21" customHeight="1" x14ac:dyDescent="0.15">
      <c r="A69" s="203" t="str">
        <f t="shared" ref="A69:A102" si="1">IF(C69="","",A68+1)</f>
        <v/>
      </c>
      <c r="B69" s="204"/>
      <c r="C69" s="205"/>
      <c r="D69" s="216"/>
      <c r="E69" s="207"/>
      <c r="F69" s="208"/>
      <c r="G69" s="209"/>
      <c r="H69" s="209"/>
      <c r="I69" s="215"/>
      <c r="J69" s="210"/>
      <c r="K69" s="210"/>
    </row>
    <row r="70" spans="1:11" ht="21" customHeight="1" x14ac:dyDescent="0.15">
      <c r="A70" s="203" t="str">
        <f t="shared" si="1"/>
        <v/>
      </c>
      <c r="B70" s="204"/>
      <c r="C70" s="205"/>
      <c r="D70" s="216"/>
      <c r="E70" s="207"/>
      <c r="F70" s="208"/>
      <c r="G70" s="209"/>
      <c r="H70" s="209"/>
      <c r="I70" s="215"/>
      <c r="J70" s="210"/>
      <c r="K70" s="210"/>
    </row>
    <row r="71" spans="1:11" ht="21" customHeight="1" x14ac:dyDescent="0.15">
      <c r="A71" s="203" t="str">
        <f t="shared" si="1"/>
        <v/>
      </c>
      <c r="B71" s="204"/>
      <c r="C71" s="205"/>
      <c r="D71" s="216"/>
      <c r="E71" s="207"/>
      <c r="F71" s="208"/>
      <c r="G71" s="209"/>
      <c r="H71" s="209"/>
      <c r="I71" s="215"/>
      <c r="J71" s="210"/>
      <c r="K71" s="210"/>
    </row>
    <row r="72" spans="1:11" ht="21" customHeight="1" x14ac:dyDescent="0.15">
      <c r="A72" s="203" t="str">
        <f t="shared" si="1"/>
        <v/>
      </c>
      <c r="B72" s="204"/>
      <c r="C72" s="205"/>
      <c r="D72" s="216"/>
      <c r="E72" s="207"/>
      <c r="F72" s="208"/>
      <c r="G72" s="209"/>
      <c r="H72" s="209"/>
      <c r="I72" s="215"/>
      <c r="J72" s="210"/>
      <c r="K72" s="210"/>
    </row>
    <row r="73" spans="1:11" ht="21" customHeight="1" x14ac:dyDescent="0.15">
      <c r="A73" s="203" t="str">
        <f t="shared" si="1"/>
        <v/>
      </c>
      <c r="B73" s="204"/>
      <c r="C73" s="205"/>
      <c r="D73" s="206"/>
      <c r="E73" s="207"/>
      <c r="F73" s="208"/>
      <c r="G73" s="209"/>
      <c r="H73" s="209"/>
      <c r="I73" s="215"/>
      <c r="J73" s="210"/>
      <c r="K73" s="210"/>
    </row>
    <row r="74" spans="1:11" ht="21" customHeight="1" x14ac:dyDescent="0.15">
      <c r="A74" s="203" t="str">
        <f t="shared" si="1"/>
        <v/>
      </c>
      <c r="B74" s="204"/>
      <c r="C74" s="205"/>
      <c r="D74" s="216"/>
      <c r="E74" s="207"/>
      <c r="F74" s="208"/>
      <c r="G74" s="209"/>
      <c r="H74" s="209"/>
      <c r="I74" s="215"/>
      <c r="J74" s="210"/>
      <c r="K74" s="210"/>
    </row>
    <row r="75" spans="1:11" ht="21" customHeight="1" x14ac:dyDescent="0.15">
      <c r="A75" s="203" t="str">
        <f t="shared" si="1"/>
        <v/>
      </c>
      <c r="B75" s="204"/>
      <c r="C75" s="205"/>
      <c r="D75" s="216"/>
      <c r="E75" s="207"/>
      <c r="F75" s="208"/>
      <c r="G75" s="209"/>
      <c r="H75" s="209"/>
      <c r="I75" s="215"/>
      <c r="J75" s="210"/>
      <c r="K75" s="210"/>
    </row>
    <row r="76" spans="1:11" ht="21" customHeight="1" x14ac:dyDescent="0.15">
      <c r="A76" s="203" t="str">
        <f t="shared" si="1"/>
        <v/>
      </c>
      <c r="B76" s="204"/>
      <c r="C76" s="205"/>
      <c r="D76" s="216"/>
      <c r="E76" s="207"/>
      <c r="F76" s="208"/>
      <c r="G76" s="209"/>
      <c r="H76" s="209"/>
      <c r="I76" s="215"/>
      <c r="J76" s="210"/>
      <c r="K76" s="210"/>
    </row>
    <row r="77" spans="1:11" ht="21" customHeight="1" x14ac:dyDescent="0.15">
      <c r="A77" s="203" t="str">
        <f t="shared" si="1"/>
        <v/>
      </c>
      <c r="B77" s="204"/>
      <c r="C77" s="205"/>
      <c r="D77" s="216"/>
      <c r="E77" s="207"/>
      <c r="F77" s="208"/>
      <c r="G77" s="209"/>
      <c r="H77" s="209"/>
      <c r="I77" s="215"/>
      <c r="J77" s="210"/>
      <c r="K77" s="210"/>
    </row>
    <row r="78" spans="1:11" ht="21" customHeight="1" x14ac:dyDescent="0.15">
      <c r="A78" s="203" t="str">
        <f t="shared" si="1"/>
        <v/>
      </c>
      <c r="B78" s="204"/>
      <c r="C78" s="205"/>
      <c r="D78" s="206"/>
      <c r="E78" s="207"/>
      <c r="F78" s="208"/>
      <c r="G78" s="209"/>
      <c r="H78" s="209"/>
      <c r="I78" s="215"/>
      <c r="J78" s="210"/>
      <c r="K78" s="210"/>
    </row>
    <row r="79" spans="1:11" ht="21" customHeight="1" x14ac:dyDescent="0.15">
      <c r="A79" s="203" t="str">
        <f t="shared" si="1"/>
        <v/>
      </c>
      <c r="B79" s="204"/>
      <c r="C79" s="205"/>
      <c r="D79" s="216"/>
      <c r="E79" s="207"/>
      <c r="F79" s="208"/>
      <c r="G79" s="209"/>
      <c r="H79" s="209"/>
      <c r="I79" s="215"/>
      <c r="J79" s="210"/>
      <c r="K79" s="210"/>
    </row>
    <row r="80" spans="1:11" ht="21" customHeight="1" x14ac:dyDescent="0.15">
      <c r="A80" s="203" t="str">
        <f t="shared" si="1"/>
        <v/>
      </c>
      <c r="B80" s="204"/>
      <c r="C80" s="205"/>
      <c r="D80" s="216"/>
      <c r="E80" s="207"/>
      <c r="F80" s="208"/>
      <c r="G80" s="209"/>
      <c r="H80" s="209"/>
      <c r="I80" s="215"/>
      <c r="J80" s="210"/>
      <c r="K80" s="210"/>
    </row>
    <row r="81" spans="1:11" ht="21" customHeight="1" x14ac:dyDescent="0.15">
      <c r="A81" s="203" t="str">
        <f t="shared" si="1"/>
        <v/>
      </c>
      <c r="B81" s="204"/>
      <c r="C81" s="205"/>
      <c r="D81" s="216"/>
      <c r="E81" s="207"/>
      <c r="F81" s="208"/>
      <c r="G81" s="209"/>
      <c r="H81" s="209"/>
      <c r="I81" s="215"/>
      <c r="J81" s="210"/>
      <c r="K81" s="210"/>
    </row>
    <row r="82" spans="1:11" ht="21" customHeight="1" x14ac:dyDescent="0.15">
      <c r="A82" s="203" t="str">
        <f t="shared" si="1"/>
        <v/>
      </c>
      <c r="B82" s="204"/>
      <c r="C82" s="205"/>
      <c r="D82" s="216"/>
      <c r="E82" s="207"/>
      <c r="F82" s="208"/>
      <c r="G82" s="209"/>
      <c r="H82" s="209"/>
      <c r="I82" s="215"/>
      <c r="J82" s="210"/>
      <c r="K82" s="210"/>
    </row>
    <row r="83" spans="1:11" ht="21" customHeight="1" x14ac:dyDescent="0.15">
      <c r="A83" s="203" t="str">
        <f t="shared" si="1"/>
        <v/>
      </c>
      <c r="B83" s="204"/>
      <c r="C83" s="205"/>
      <c r="D83" s="206"/>
      <c r="E83" s="207"/>
      <c r="F83" s="208"/>
      <c r="G83" s="209"/>
      <c r="H83" s="209"/>
      <c r="I83" s="215"/>
      <c r="J83" s="210"/>
      <c r="K83" s="210"/>
    </row>
    <row r="84" spans="1:11" ht="21" customHeight="1" x14ac:dyDescent="0.15">
      <c r="A84" s="203" t="str">
        <f t="shared" si="1"/>
        <v/>
      </c>
      <c r="B84" s="204"/>
      <c r="C84" s="205"/>
      <c r="D84" s="216"/>
      <c r="E84" s="207"/>
      <c r="F84" s="208"/>
      <c r="G84" s="209"/>
      <c r="H84" s="209"/>
      <c r="I84" s="215"/>
      <c r="J84" s="210"/>
      <c r="K84" s="210"/>
    </row>
    <row r="85" spans="1:11" ht="21" customHeight="1" x14ac:dyDescent="0.15">
      <c r="A85" s="203" t="str">
        <f t="shared" si="1"/>
        <v/>
      </c>
      <c r="B85" s="204"/>
      <c r="C85" s="205"/>
      <c r="D85" s="216"/>
      <c r="E85" s="207"/>
      <c r="F85" s="208"/>
      <c r="G85" s="209"/>
      <c r="H85" s="209"/>
      <c r="I85" s="215"/>
      <c r="J85" s="210"/>
      <c r="K85" s="210"/>
    </row>
    <row r="86" spans="1:11" ht="21" customHeight="1" x14ac:dyDescent="0.15">
      <c r="A86" s="203" t="str">
        <f t="shared" si="1"/>
        <v/>
      </c>
      <c r="B86" s="204"/>
      <c r="C86" s="205"/>
      <c r="D86" s="216"/>
      <c r="E86" s="207"/>
      <c r="F86" s="208"/>
      <c r="G86" s="209"/>
      <c r="H86" s="209"/>
      <c r="I86" s="215"/>
      <c r="J86" s="210"/>
      <c r="K86" s="210"/>
    </row>
    <row r="87" spans="1:11" ht="21" customHeight="1" x14ac:dyDescent="0.15">
      <c r="A87" s="203" t="str">
        <f t="shared" si="1"/>
        <v/>
      </c>
      <c r="B87" s="204"/>
      <c r="C87" s="205"/>
      <c r="D87" s="216"/>
      <c r="E87" s="207"/>
      <c r="F87" s="208"/>
      <c r="G87" s="209"/>
      <c r="H87" s="209"/>
      <c r="I87" s="215"/>
      <c r="J87" s="210"/>
      <c r="K87" s="210"/>
    </row>
    <row r="88" spans="1:11" ht="21" customHeight="1" x14ac:dyDescent="0.15">
      <c r="A88" s="203" t="str">
        <f t="shared" si="1"/>
        <v/>
      </c>
      <c r="B88" s="204"/>
      <c r="C88" s="205"/>
      <c r="D88" s="206"/>
      <c r="E88" s="207"/>
      <c r="F88" s="208"/>
      <c r="G88" s="209"/>
      <c r="H88" s="209"/>
      <c r="I88" s="215"/>
      <c r="J88" s="210"/>
      <c r="K88" s="210"/>
    </row>
    <row r="89" spans="1:11" ht="21" customHeight="1" x14ac:dyDescent="0.15">
      <c r="A89" s="203" t="str">
        <f t="shared" si="1"/>
        <v/>
      </c>
      <c r="B89" s="204"/>
      <c r="C89" s="205"/>
      <c r="D89" s="216"/>
      <c r="E89" s="207"/>
      <c r="F89" s="208"/>
      <c r="G89" s="209"/>
      <c r="H89" s="209"/>
      <c r="I89" s="215"/>
      <c r="J89" s="210"/>
      <c r="K89" s="210"/>
    </row>
    <row r="90" spans="1:11" ht="21" customHeight="1" x14ac:dyDescent="0.15">
      <c r="A90" s="203" t="str">
        <f t="shared" si="1"/>
        <v/>
      </c>
      <c r="B90" s="204"/>
      <c r="C90" s="205"/>
      <c r="D90" s="216"/>
      <c r="E90" s="207"/>
      <c r="F90" s="208"/>
      <c r="G90" s="209"/>
      <c r="H90" s="209"/>
      <c r="I90" s="215"/>
      <c r="J90" s="210"/>
      <c r="K90" s="210"/>
    </row>
    <row r="91" spans="1:11" ht="21" customHeight="1" x14ac:dyDescent="0.15">
      <c r="A91" s="203" t="str">
        <f t="shared" si="1"/>
        <v/>
      </c>
      <c r="B91" s="204"/>
      <c r="C91" s="205"/>
      <c r="D91" s="216"/>
      <c r="E91" s="207"/>
      <c r="F91" s="208"/>
      <c r="G91" s="209"/>
      <c r="H91" s="209"/>
      <c r="I91" s="215"/>
      <c r="J91" s="210"/>
      <c r="K91" s="210"/>
    </row>
    <row r="92" spans="1:11" ht="21" customHeight="1" x14ac:dyDescent="0.15">
      <c r="A92" s="203" t="str">
        <f t="shared" si="1"/>
        <v/>
      </c>
      <c r="B92" s="204"/>
      <c r="C92" s="205"/>
      <c r="D92" s="216"/>
      <c r="E92" s="207"/>
      <c r="F92" s="208"/>
      <c r="G92" s="209"/>
      <c r="H92" s="209"/>
      <c r="I92" s="215"/>
      <c r="J92" s="210"/>
      <c r="K92" s="210"/>
    </row>
    <row r="93" spans="1:11" ht="21" customHeight="1" x14ac:dyDescent="0.15">
      <c r="A93" s="203" t="str">
        <f t="shared" si="1"/>
        <v/>
      </c>
      <c r="B93" s="204"/>
      <c r="C93" s="205"/>
      <c r="D93" s="206"/>
      <c r="E93" s="207"/>
      <c r="F93" s="208"/>
      <c r="G93" s="209"/>
      <c r="H93" s="209"/>
      <c r="I93" s="215"/>
      <c r="J93" s="210"/>
      <c r="K93" s="210"/>
    </row>
    <row r="94" spans="1:11" ht="21" customHeight="1" x14ac:dyDescent="0.15">
      <c r="A94" s="203" t="str">
        <f t="shared" si="1"/>
        <v/>
      </c>
      <c r="B94" s="204"/>
      <c r="C94" s="205"/>
      <c r="D94" s="216"/>
      <c r="E94" s="207"/>
      <c r="F94" s="208"/>
      <c r="G94" s="209"/>
      <c r="H94" s="209"/>
      <c r="I94" s="215"/>
      <c r="J94" s="210"/>
      <c r="K94" s="210"/>
    </row>
    <row r="95" spans="1:11" ht="21" customHeight="1" x14ac:dyDescent="0.15">
      <c r="A95" s="203" t="str">
        <f t="shared" si="1"/>
        <v/>
      </c>
      <c r="B95" s="204"/>
      <c r="C95" s="205"/>
      <c r="D95" s="216"/>
      <c r="E95" s="207"/>
      <c r="F95" s="208"/>
      <c r="G95" s="209"/>
      <c r="H95" s="209"/>
      <c r="I95" s="215"/>
      <c r="J95" s="210"/>
      <c r="K95" s="210"/>
    </row>
    <row r="96" spans="1:11" ht="21" customHeight="1" x14ac:dyDescent="0.15">
      <c r="A96" s="203" t="str">
        <f t="shared" si="1"/>
        <v/>
      </c>
      <c r="B96" s="204"/>
      <c r="C96" s="205"/>
      <c r="D96" s="216"/>
      <c r="E96" s="207"/>
      <c r="F96" s="208"/>
      <c r="G96" s="209"/>
      <c r="H96" s="209"/>
      <c r="I96" s="215"/>
      <c r="J96" s="210"/>
      <c r="K96" s="210"/>
    </row>
    <row r="97" spans="1:11" ht="21" customHeight="1" x14ac:dyDescent="0.15">
      <c r="A97" s="203" t="str">
        <f t="shared" si="1"/>
        <v/>
      </c>
      <c r="B97" s="204"/>
      <c r="C97" s="205"/>
      <c r="D97" s="216"/>
      <c r="E97" s="207"/>
      <c r="F97" s="208"/>
      <c r="G97" s="209"/>
      <c r="H97" s="209"/>
      <c r="I97" s="215"/>
      <c r="J97" s="210"/>
      <c r="K97" s="210"/>
    </row>
    <row r="98" spans="1:11" ht="21" customHeight="1" x14ac:dyDescent="0.15">
      <c r="A98" s="203" t="str">
        <f t="shared" si="1"/>
        <v/>
      </c>
      <c r="B98" s="204"/>
      <c r="C98" s="205"/>
      <c r="D98" s="206"/>
      <c r="E98" s="207"/>
      <c r="F98" s="208"/>
      <c r="G98" s="209"/>
      <c r="H98" s="209"/>
      <c r="I98" s="215"/>
      <c r="J98" s="210"/>
      <c r="K98" s="210"/>
    </row>
    <row r="99" spans="1:11" ht="21" customHeight="1" x14ac:dyDescent="0.15">
      <c r="A99" s="203" t="str">
        <f t="shared" si="1"/>
        <v/>
      </c>
      <c r="B99" s="204"/>
      <c r="C99" s="205"/>
      <c r="D99" s="216"/>
      <c r="E99" s="207"/>
      <c r="F99" s="208"/>
      <c r="G99" s="209"/>
      <c r="H99" s="209"/>
      <c r="I99" s="215"/>
      <c r="J99" s="210"/>
      <c r="K99" s="210"/>
    </row>
    <row r="100" spans="1:11" ht="21" customHeight="1" x14ac:dyDescent="0.15">
      <c r="A100" s="203" t="str">
        <f t="shared" si="1"/>
        <v/>
      </c>
      <c r="B100" s="204"/>
      <c r="C100" s="205"/>
      <c r="D100" s="216"/>
      <c r="E100" s="207"/>
      <c r="F100" s="208"/>
      <c r="G100" s="209"/>
      <c r="H100" s="209"/>
      <c r="I100" s="215"/>
      <c r="J100" s="210"/>
      <c r="K100" s="210"/>
    </row>
    <row r="101" spans="1:11" ht="21" customHeight="1" x14ac:dyDescent="0.15">
      <c r="A101" s="203" t="str">
        <f t="shared" si="1"/>
        <v/>
      </c>
      <c r="B101" s="204"/>
      <c r="C101" s="205"/>
      <c r="D101" s="216"/>
      <c r="E101" s="207"/>
      <c r="F101" s="208"/>
      <c r="G101" s="209"/>
      <c r="H101" s="209"/>
      <c r="I101" s="215"/>
      <c r="J101" s="210"/>
      <c r="K101" s="210"/>
    </row>
    <row r="102" spans="1:11" ht="21" customHeight="1" x14ac:dyDescent="0.15">
      <c r="A102" s="203" t="str">
        <f t="shared" si="1"/>
        <v/>
      </c>
      <c r="B102" s="204"/>
      <c r="C102" s="205"/>
      <c r="D102" s="216"/>
      <c r="E102" s="207"/>
      <c r="F102" s="208"/>
      <c r="G102" s="209"/>
      <c r="H102" s="209"/>
      <c r="I102" s="215"/>
      <c r="J102" s="210"/>
      <c r="K102" s="210"/>
    </row>
  </sheetData>
  <sheetProtection algorithmName="SHA-512" hashValue="T/yElNDUWUgZblrdaHtMV5tUnfaLroRgzKPBR+8p9ulocqC0HlAc/+FoFJ3vb4UQ/uZIC9wqDFwMyxljDe0CZg==" saltValue="j42RS+1CawBsxj7svhEVpw==" spinCount="100000" sheet="1" objects="1" scenarios="1" formatCells="0" selectLockedCells="1"/>
  <mergeCells count="14">
    <mergeCell ref="Q1:T2"/>
    <mergeCell ref="M12:O12"/>
    <mergeCell ref="M10:O10"/>
    <mergeCell ref="M1:P2"/>
    <mergeCell ref="A1:A2"/>
    <mergeCell ref="B1:B2"/>
    <mergeCell ref="C1:C2"/>
    <mergeCell ref="D1:D2"/>
    <mergeCell ref="E1:E2"/>
    <mergeCell ref="F1:F2"/>
    <mergeCell ref="G1:H1"/>
    <mergeCell ref="I1:I2"/>
    <mergeCell ref="J1:J2"/>
    <mergeCell ref="K1:K2"/>
  </mergeCells>
  <phoneticPr fontId="2"/>
  <dataValidations count="6">
    <dataValidation allowBlank="1" showInputMessage="1" sqref="F1:F2 F103:F1048576" xr:uid="{00000000-0002-0000-0400-000000000000}"/>
    <dataValidation type="list" allowBlank="1" showInputMessage="1" showErrorMessage="1" sqref="K3:K102" xr:uid="{00000000-0002-0000-0400-000001000000}">
      <formula1>"有,無"</formula1>
    </dataValidation>
    <dataValidation type="list" allowBlank="1" showInputMessage="1" showErrorMessage="1" sqref="J3:J102" xr:uid="{00000000-0002-0000-0400-000002000000}">
      <formula1>"原詞,訳詞"</formula1>
    </dataValidation>
    <dataValidation type="textLength" imeMode="off" operator="equal" allowBlank="1" showInputMessage="1" showErrorMessage="1" sqref="B3:B102" xr:uid="{00000000-0002-0000-0400-000003000000}">
      <formula1>8</formula1>
    </dataValidation>
    <dataValidation type="list" allowBlank="1" sqref="I3:I102" xr:uid="{00000000-0002-0000-0400-000004000000}">
      <formula1>"I 曲のみ,V 詞曲"</formula1>
    </dataValidation>
    <dataValidation imeMode="off" allowBlank="1" showInputMessage="1" showErrorMessage="1" sqref="C3:H102" xr:uid="{00000000-0002-0000-0400-000005000000}"/>
  </dataValidations>
  <hyperlinks>
    <hyperlink ref="M1" location="申込要領!A1" display="申込要領へ戻る" xr:uid="{AE423A26-2087-4F51-974F-A0AFFB5AA179}"/>
    <hyperlink ref="M1:P2" location="申込要領!A1" display="申込要領へ戻る" xr:uid="{E268F4D6-BE75-4151-8F88-48AA973FB2B5}"/>
    <hyperlink ref="Q1" location="申込書!A1" display="申込書!A1" xr:uid="{97A18E46-3495-4F56-9A56-830704FBDEE3}"/>
    <hyperlink ref="Q1:T2" location="外国映画上映利用申込書!A1" display="申込書表示用へ" xr:uid="{64A9F15F-EECA-49FD-92DB-1258A718D139}"/>
  </hyperlinks>
  <pageMargins left="0.23622047244094491" right="0.23622047244094491" top="0.74803149606299213" bottom="0.74803149606299213" header="0.31496062992125984" footer="0.31496062992125984"/>
  <pageSetup paperSize="9" scale="82" orientation="landscape" cellComments="asDisplayed"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L342"/>
  <sheetViews>
    <sheetView showGridLines="0" showRowColHeaders="0" zoomScaleNormal="100" zoomScaleSheetLayoutView="100" zoomScalePageLayoutView="90" workbookViewId="0">
      <selection activeCell="CY1" sqref="CY1:DL1"/>
    </sheetView>
  </sheetViews>
  <sheetFormatPr defaultColWidth="1.375" defaultRowHeight="7.5" customHeight="1" x14ac:dyDescent="0.15"/>
  <cols>
    <col min="1" max="100" width="1.375" style="1"/>
    <col min="101" max="101" width="3.5" style="1" hidden="1" customWidth="1"/>
    <col min="102" max="16384" width="1.375" style="1"/>
  </cols>
  <sheetData>
    <row r="1" spans="1:116" ht="13.5" x14ac:dyDescent="0.15">
      <c r="A1" s="1" t="s">
        <v>29</v>
      </c>
      <c r="CJ1" s="90"/>
      <c r="CW1" s="1">
        <v>1</v>
      </c>
      <c r="CY1" s="646" t="s">
        <v>518</v>
      </c>
      <c r="CZ1" s="646"/>
      <c r="DA1" s="646"/>
      <c r="DB1" s="646"/>
      <c r="DC1" s="646"/>
      <c r="DD1" s="646"/>
      <c r="DE1" s="646"/>
      <c r="DF1" s="646"/>
      <c r="DG1" s="646"/>
      <c r="DH1" s="646"/>
      <c r="DI1" s="646"/>
      <c r="DJ1" s="646"/>
      <c r="DK1" s="646"/>
      <c r="DL1" s="646"/>
    </row>
    <row r="2" spans="1:116" ht="27" customHeight="1" thickBot="1" x14ac:dyDescent="0.2">
      <c r="A2" s="459" t="str">
        <f>IF(収録楽曲情報!S2="外国映画","外国映画上映利用申込書","映画（録音・上映）利用申込書")</f>
        <v>外国映画上映利用申込書</v>
      </c>
      <c r="B2" s="459"/>
      <c r="C2" s="459"/>
      <c r="D2" s="459"/>
      <c r="E2" s="459"/>
      <c r="F2" s="459"/>
      <c r="G2" s="459"/>
      <c r="H2" s="459"/>
      <c r="I2" s="459"/>
      <c r="J2" s="459"/>
      <c r="K2" s="459"/>
      <c r="L2" s="459"/>
      <c r="M2" s="459"/>
      <c r="N2" s="459"/>
      <c r="O2" s="459"/>
      <c r="P2" s="459"/>
      <c r="Q2" s="459"/>
      <c r="R2" s="459"/>
      <c r="S2" s="459"/>
      <c r="T2" s="459"/>
      <c r="U2" s="459"/>
      <c r="V2" s="459"/>
      <c r="W2" s="459"/>
      <c r="X2" s="459"/>
      <c r="Y2" s="459"/>
      <c r="Z2" s="459"/>
      <c r="AA2" s="459"/>
      <c r="AB2" s="459"/>
      <c r="AC2" s="459"/>
      <c r="AD2" s="459"/>
      <c r="AE2" s="459"/>
      <c r="AF2" s="459"/>
      <c r="AG2" s="459"/>
      <c r="AH2" s="459"/>
      <c r="AI2" s="459"/>
      <c r="AJ2" s="459"/>
      <c r="AK2" s="459"/>
      <c r="AL2" s="459"/>
      <c r="AM2" s="459"/>
      <c r="AN2" s="459"/>
      <c r="AO2" s="459"/>
      <c r="AP2" s="459"/>
      <c r="AQ2" s="459"/>
      <c r="AR2" s="459"/>
      <c r="AS2" s="459"/>
      <c r="AT2" s="459"/>
      <c r="AU2" s="459"/>
      <c r="AV2" s="459"/>
      <c r="AW2" s="459"/>
      <c r="AX2" s="459"/>
      <c r="AY2" s="459"/>
      <c r="AZ2" s="459"/>
      <c r="BA2" s="459"/>
      <c r="BB2" s="459"/>
      <c r="BC2" s="459"/>
      <c r="BD2" s="459"/>
      <c r="BE2" s="459"/>
      <c r="BF2" s="459"/>
      <c r="BG2" s="459"/>
      <c r="BH2" s="459"/>
      <c r="BI2" s="459"/>
      <c r="BJ2" s="459"/>
      <c r="BK2" s="459"/>
      <c r="BL2" s="459"/>
      <c r="BM2" s="459"/>
      <c r="BN2" s="459"/>
      <c r="BO2" s="459"/>
      <c r="BP2" s="459"/>
      <c r="BQ2" s="459"/>
      <c r="BR2" s="459"/>
      <c r="BS2" s="459"/>
      <c r="BT2" s="459"/>
      <c r="BU2" s="459"/>
      <c r="BV2" s="459"/>
      <c r="BW2" s="459"/>
      <c r="BX2" s="459"/>
      <c r="BY2" s="459"/>
      <c r="BZ2" s="459"/>
      <c r="CA2" s="459"/>
      <c r="CB2" s="459"/>
      <c r="CC2" s="459"/>
      <c r="CD2" s="459"/>
      <c r="CE2" s="459"/>
      <c r="CF2" s="459"/>
      <c r="CG2" s="459"/>
      <c r="CH2" s="459"/>
      <c r="CI2" s="459"/>
      <c r="CJ2" s="459"/>
      <c r="CK2" s="459"/>
      <c r="CL2" s="459"/>
      <c r="CM2" s="459"/>
      <c r="CN2" s="459"/>
      <c r="CO2" s="459"/>
      <c r="CP2" s="459"/>
      <c r="CQ2" s="459"/>
      <c r="CR2" s="459"/>
      <c r="CS2" s="459"/>
      <c r="CT2" s="459"/>
      <c r="CU2" s="459"/>
      <c r="CV2" s="459"/>
      <c r="CW2" s="1">
        <v>1</v>
      </c>
    </row>
    <row r="3" spans="1:116" ht="13.5" customHeight="1" thickBot="1" x14ac:dyDescent="0.2">
      <c r="A3" s="652" t="s">
        <v>25</v>
      </c>
      <c r="B3" s="653"/>
      <c r="C3" s="653"/>
      <c r="D3" s="653"/>
      <c r="E3" s="653"/>
      <c r="F3" s="653"/>
      <c r="G3" s="654" t="str">
        <f>IF(外国映画情報入力!C6="","",外国映画情報入力!C6)</f>
        <v/>
      </c>
      <c r="H3" s="654"/>
      <c r="I3" s="654"/>
      <c r="J3" s="654"/>
      <c r="K3" s="654"/>
      <c r="L3" s="654"/>
      <c r="M3" s="654"/>
      <c r="N3" s="654"/>
      <c r="O3" s="654"/>
      <c r="P3" s="654"/>
      <c r="Q3" s="654"/>
      <c r="R3" s="655"/>
      <c r="AW3" s="656"/>
      <c r="AX3" s="656"/>
      <c r="AY3" s="656"/>
      <c r="AZ3" s="656"/>
      <c r="BA3" s="656"/>
      <c r="BB3" s="656"/>
      <c r="BC3" s="656"/>
      <c r="BD3" s="656"/>
      <c r="BE3" s="656"/>
      <c r="CW3" s="1">
        <v>1</v>
      </c>
    </row>
    <row r="4" spans="1:116" ht="6" customHeight="1" thickBot="1" x14ac:dyDescent="0.2">
      <c r="CW4" s="1">
        <v>1</v>
      </c>
    </row>
    <row r="5" spans="1:116" ht="33" customHeight="1" thickBot="1" x14ac:dyDescent="0.2">
      <c r="A5" s="652" t="s">
        <v>5</v>
      </c>
      <c r="B5" s="653"/>
      <c r="C5" s="653"/>
      <c r="D5" s="653"/>
      <c r="E5" s="653"/>
      <c r="F5" s="653"/>
      <c r="G5" s="653"/>
      <c r="H5" s="653"/>
      <c r="I5" s="653"/>
      <c r="J5" s="653"/>
      <c r="K5" s="653"/>
      <c r="L5" s="657" t="str">
        <f>IF(外国映画情報入力!C16="",IF(外国映画情報入力!C17="","",外国映画情報入力!C17),CONCATENATE(外国映画情報入力!C16,"（",外国映画情報入力!C17,"）"))</f>
        <v/>
      </c>
      <c r="M5" s="658"/>
      <c r="N5" s="658"/>
      <c r="O5" s="658"/>
      <c r="P5" s="658"/>
      <c r="Q5" s="658"/>
      <c r="R5" s="658"/>
      <c r="S5" s="658"/>
      <c r="T5" s="658"/>
      <c r="U5" s="658"/>
      <c r="V5" s="658"/>
      <c r="W5" s="658"/>
      <c r="X5" s="658"/>
      <c r="Y5" s="658"/>
      <c r="Z5" s="658"/>
      <c r="AA5" s="658"/>
      <c r="AB5" s="658"/>
      <c r="AC5" s="658"/>
      <c r="AD5" s="658"/>
      <c r="AE5" s="658"/>
      <c r="AF5" s="658"/>
      <c r="AG5" s="658"/>
      <c r="AH5" s="658"/>
      <c r="AI5" s="658"/>
      <c r="AJ5" s="658"/>
      <c r="AK5" s="658"/>
      <c r="AL5" s="658"/>
      <c r="AM5" s="658"/>
      <c r="AN5" s="658"/>
      <c r="AO5" s="658"/>
      <c r="AP5" s="658"/>
      <c r="AQ5" s="658"/>
      <c r="AR5" s="658"/>
      <c r="AS5" s="659"/>
      <c r="CW5" s="1">
        <v>1</v>
      </c>
    </row>
    <row r="6" spans="1:116" ht="7.5" customHeight="1" x14ac:dyDescent="0.15">
      <c r="A6" s="573" t="s">
        <v>31</v>
      </c>
      <c r="B6" s="574"/>
      <c r="C6" s="574"/>
      <c r="D6" s="579" t="s">
        <v>26</v>
      </c>
      <c r="E6" s="579"/>
      <c r="F6" s="579"/>
      <c r="G6" s="579"/>
      <c r="H6" s="579"/>
      <c r="I6" s="579"/>
      <c r="J6" s="579"/>
      <c r="K6" s="579"/>
      <c r="L6" s="692" t="str">
        <f>IF(外国映画情報入力!C7="","",外国映画情報入力!C7)</f>
        <v/>
      </c>
      <c r="M6" s="693"/>
      <c r="N6" s="693"/>
      <c r="O6" s="693"/>
      <c r="P6" s="693"/>
      <c r="Q6" s="693"/>
      <c r="R6" s="693"/>
      <c r="S6" s="693"/>
      <c r="T6" s="693"/>
      <c r="U6" s="693"/>
      <c r="V6" s="693"/>
      <c r="W6" s="693"/>
      <c r="X6" s="693"/>
      <c r="Y6" s="693"/>
      <c r="Z6" s="693"/>
      <c r="AA6" s="693"/>
      <c r="AB6" s="693"/>
      <c r="AC6" s="693"/>
      <c r="AD6" s="693"/>
      <c r="AE6" s="693"/>
      <c r="AF6" s="693"/>
      <c r="AG6" s="693"/>
      <c r="AH6" s="693"/>
      <c r="AI6" s="693"/>
      <c r="AJ6" s="693"/>
      <c r="AK6" s="693"/>
      <c r="AL6" s="693"/>
      <c r="AM6" s="693"/>
      <c r="AN6" s="693"/>
      <c r="AO6" s="693"/>
      <c r="AP6" s="693"/>
      <c r="AQ6" s="693"/>
      <c r="AR6" s="693"/>
      <c r="AS6" s="694"/>
      <c r="AW6" s="695" t="s">
        <v>32</v>
      </c>
      <c r="AX6" s="696"/>
      <c r="AY6" s="696"/>
      <c r="AZ6" s="696"/>
      <c r="BA6" s="696"/>
      <c r="BB6" s="696"/>
      <c r="BC6" s="696"/>
      <c r="BD6" s="696"/>
      <c r="BE6" s="696"/>
      <c r="BF6" s="697"/>
      <c r="BG6" s="704" t="str">
        <f>IF(外国映画情報入力!C18="","",外国映画情報入力!C18)</f>
        <v/>
      </c>
      <c r="BH6" s="705"/>
      <c r="BI6" s="705"/>
      <c r="BJ6" s="705"/>
      <c r="BK6" s="580" t="s">
        <v>151</v>
      </c>
      <c r="BL6" s="580"/>
      <c r="BM6" s="580"/>
      <c r="BN6" s="580"/>
      <c r="BO6" s="580"/>
      <c r="BP6" s="580"/>
      <c r="BQ6" s="580"/>
      <c r="BR6" s="580"/>
      <c r="BS6" s="668" t="str">
        <f>IF(外国映画情報入力!O19="","",外国映画情報入力!O19)</f>
        <v/>
      </c>
      <c r="BT6" s="668"/>
      <c r="BU6" s="668"/>
      <c r="BV6" s="668"/>
      <c r="BW6" s="670" t="s">
        <v>152</v>
      </c>
      <c r="BX6" s="671"/>
      <c r="BY6" s="671"/>
      <c r="BZ6" s="671"/>
      <c r="CA6" s="671"/>
      <c r="CB6" s="671"/>
      <c r="CC6" s="671"/>
      <c r="CD6" s="671"/>
      <c r="CE6" s="671"/>
      <c r="CF6" s="672"/>
      <c r="CG6" s="673" t="str">
        <f>IF(外国映画情報入力!C22="","",外国映画情報入力!C22)</f>
        <v/>
      </c>
      <c r="CH6" s="674"/>
      <c r="CI6" s="674"/>
      <c r="CJ6" s="674"/>
      <c r="CK6" s="674"/>
      <c r="CL6" s="674"/>
      <c r="CM6" s="674"/>
      <c r="CN6" s="674"/>
      <c r="CO6" s="674"/>
      <c r="CP6" s="674"/>
      <c r="CQ6" s="674"/>
      <c r="CR6" s="674"/>
      <c r="CS6" s="674"/>
      <c r="CT6" s="674"/>
      <c r="CU6" s="674"/>
      <c r="CV6" s="675"/>
      <c r="CW6" s="1">
        <v>1</v>
      </c>
    </row>
    <row r="7" spans="1:116" ht="7.5" customHeight="1" x14ac:dyDescent="0.15">
      <c r="A7" s="575"/>
      <c r="B7" s="576"/>
      <c r="C7" s="576"/>
      <c r="D7" s="528"/>
      <c r="E7" s="528"/>
      <c r="F7" s="528"/>
      <c r="G7" s="528"/>
      <c r="H7" s="528"/>
      <c r="I7" s="528"/>
      <c r="J7" s="528"/>
      <c r="K7" s="528"/>
      <c r="L7" s="647"/>
      <c r="M7" s="601"/>
      <c r="N7" s="601"/>
      <c r="O7" s="601"/>
      <c r="P7" s="601"/>
      <c r="Q7" s="601"/>
      <c r="R7" s="601"/>
      <c r="S7" s="601"/>
      <c r="T7" s="601"/>
      <c r="U7" s="601"/>
      <c r="V7" s="601"/>
      <c r="W7" s="601"/>
      <c r="X7" s="601"/>
      <c r="Y7" s="601"/>
      <c r="Z7" s="601"/>
      <c r="AA7" s="601"/>
      <c r="AB7" s="601"/>
      <c r="AC7" s="601"/>
      <c r="AD7" s="601"/>
      <c r="AE7" s="601"/>
      <c r="AF7" s="601"/>
      <c r="AG7" s="601"/>
      <c r="AH7" s="601"/>
      <c r="AI7" s="601"/>
      <c r="AJ7" s="601"/>
      <c r="AK7" s="601"/>
      <c r="AL7" s="601"/>
      <c r="AM7" s="601"/>
      <c r="AN7" s="601"/>
      <c r="AO7" s="601"/>
      <c r="AP7" s="601"/>
      <c r="AQ7" s="601"/>
      <c r="AR7" s="601"/>
      <c r="AS7" s="602"/>
      <c r="AW7" s="698"/>
      <c r="AX7" s="699"/>
      <c r="AY7" s="699"/>
      <c r="AZ7" s="699"/>
      <c r="BA7" s="699"/>
      <c r="BB7" s="699"/>
      <c r="BC7" s="699"/>
      <c r="BD7" s="699"/>
      <c r="BE7" s="699"/>
      <c r="BF7" s="700"/>
      <c r="BG7" s="706"/>
      <c r="BH7" s="707"/>
      <c r="BI7" s="707"/>
      <c r="BJ7" s="707"/>
      <c r="BK7" s="581"/>
      <c r="BL7" s="581"/>
      <c r="BM7" s="581"/>
      <c r="BN7" s="581"/>
      <c r="BO7" s="581"/>
      <c r="BP7" s="581"/>
      <c r="BQ7" s="581"/>
      <c r="BR7" s="581"/>
      <c r="BS7" s="669"/>
      <c r="BT7" s="669"/>
      <c r="BU7" s="669"/>
      <c r="BV7" s="669"/>
      <c r="BW7" s="585"/>
      <c r="BX7" s="586"/>
      <c r="BY7" s="586"/>
      <c r="BZ7" s="586"/>
      <c r="CA7" s="586"/>
      <c r="CB7" s="586"/>
      <c r="CC7" s="586"/>
      <c r="CD7" s="586"/>
      <c r="CE7" s="586"/>
      <c r="CF7" s="587"/>
      <c r="CG7" s="676"/>
      <c r="CH7" s="677"/>
      <c r="CI7" s="677"/>
      <c r="CJ7" s="677"/>
      <c r="CK7" s="677"/>
      <c r="CL7" s="677"/>
      <c r="CM7" s="677"/>
      <c r="CN7" s="677"/>
      <c r="CO7" s="677"/>
      <c r="CP7" s="677"/>
      <c r="CQ7" s="677"/>
      <c r="CR7" s="677"/>
      <c r="CS7" s="677"/>
      <c r="CT7" s="677"/>
      <c r="CU7" s="677"/>
      <c r="CV7" s="678"/>
      <c r="CW7" s="1">
        <v>1</v>
      </c>
    </row>
    <row r="8" spans="1:116" ht="7.5" customHeight="1" x14ac:dyDescent="0.15">
      <c r="A8" s="575"/>
      <c r="B8" s="576"/>
      <c r="C8" s="576"/>
      <c r="D8" s="528"/>
      <c r="E8" s="528"/>
      <c r="F8" s="528"/>
      <c r="G8" s="528"/>
      <c r="H8" s="528"/>
      <c r="I8" s="528"/>
      <c r="J8" s="528"/>
      <c r="K8" s="528"/>
      <c r="L8" s="647" t="str">
        <f>IF(外国映画情報入力!C8="","",外国映画情報入力!C8)</f>
        <v/>
      </c>
      <c r="M8" s="601"/>
      <c r="N8" s="601"/>
      <c r="O8" s="601"/>
      <c r="P8" s="601"/>
      <c r="Q8" s="601"/>
      <c r="R8" s="601"/>
      <c r="S8" s="601"/>
      <c r="T8" s="601"/>
      <c r="U8" s="601"/>
      <c r="V8" s="601"/>
      <c r="W8" s="601"/>
      <c r="X8" s="601"/>
      <c r="Y8" s="601"/>
      <c r="Z8" s="601"/>
      <c r="AA8" s="601"/>
      <c r="AB8" s="601"/>
      <c r="AC8" s="601"/>
      <c r="AD8" s="601"/>
      <c r="AE8" s="601"/>
      <c r="AF8" s="601"/>
      <c r="AG8" s="601"/>
      <c r="AH8" s="601"/>
      <c r="AI8" s="601"/>
      <c r="AJ8" s="601"/>
      <c r="AK8" s="601"/>
      <c r="AL8" s="601"/>
      <c r="AM8" s="601"/>
      <c r="AN8" s="601"/>
      <c r="AO8" s="601"/>
      <c r="AP8" s="601"/>
      <c r="AQ8" s="601"/>
      <c r="AR8" s="601"/>
      <c r="AS8" s="602"/>
      <c r="AW8" s="698"/>
      <c r="AX8" s="699"/>
      <c r="AY8" s="699"/>
      <c r="AZ8" s="699"/>
      <c r="BA8" s="699"/>
      <c r="BB8" s="699"/>
      <c r="BC8" s="699"/>
      <c r="BD8" s="699"/>
      <c r="BE8" s="699"/>
      <c r="BF8" s="700"/>
      <c r="BG8" s="706"/>
      <c r="BH8" s="707"/>
      <c r="BI8" s="707"/>
      <c r="BJ8" s="707"/>
      <c r="BK8" s="581"/>
      <c r="BL8" s="581"/>
      <c r="BM8" s="581"/>
      <c r="BN8" s="581"/>
      <c r="BO8" s="581"/>
      <c r="BP8" s="581"/>
      <c r="BQ8" s="581"/>
      <c r="BR8" s="581"/>
      <c r="BS8" s="669"/>
      <c r="BT8" s="669"/>
      <c r="BU8" s="669"/>
      <c r="BV8" s="669"/>
      <c r="BW8" s="588"/>
      <c r="BX8" s="589"/>
      <c r="BY8" s="589"/>
      <c r="BZ8" s="589"/>
      <c r="CA8" s="589"/>
      <c r="CB8" s="589"/>
      <c r="CC8" s="589"/>
      <c r="CD8" s="589"/>
      <c r="CE8" s="589"/>
      <c r="CF8" s="590"/>
      <c r="CG8" s="679"/>
      <c r="CH8" s="680"/>
      <c r="CI8" s="680"/>
      <c r="CJ8" s="680"/>
      <c r="CK8" s="680"/>
      <c r="CL8" s="680"/>
      <c r="CM8" s="680"/>
      <c r="CN8" s="680"/>
      <c r="CO8" s="680"/>
      <c r="CP8" s="680"/>
      <c r="CQ8" s="680"/>
      <c r="CR8" s="680"/>
      <c r="CS8" s="680"/>
      <c r="CT8" s="680"/>
      <c r="CU8" s="680"/>
      <c r="CV8" s="681"/>
      <c r="CW8" s="1">
        <v>1</v>
      </c>
    </row>
    <row r="9" spans="1:116" ht="7.5" customHeight="1" x14ac:dyDescent="0.15">
      <c r="A9" s="575"/>
      <c r="B9" s="576"/>
      <c r="C9" s="576"/>
      <c r="D9" s="528"/>
      <c r="E9" s="528"/>
      <c r="F9" s="528"/>
      <c r="G9" s="528"/>
      <c r="H9" s="528"/>
      <c r="I9" s="528"/>
      <c r="J9" s="528"/>
      <c r="K9" s="528"/>
      <c r="L9" s="647"/>
      <c r="M9" s="601"/>
      <c r="N9" s="601"/>
      <c r="O9" s="601"/>
      <c r="P9" s="601"/>
      <c r="Q9" s="601"/>
      <c r="R9" s="601"/>
      <c r="S9" s="601"/>
      <c r="T9" s="601"/>
      <c r="U9" s="601"/>
      <c r="V9" s="601"/>
      <c r="W9" s="601"/>
      <c r="X9" s="601"/>
      <c r="Y9" s="601"/>
      <c r="Z9" s="601"/>
      <c r="AA9" s="601"/>
      <c r="AB9" s="601"/>
      <c r="AC9" s="601"/>
      <c r="AD9" s="601"/>
      <c r="AE9" s="601"/>
      <c r="AF9" s="601"/>
      <c r="AG9" s="601"/>
      <c r="AH9" s="601"/>
      <c r="AI9" s="601"/>
      <c r="AJ9" s="601"/>
      <c r="AK9" s="601"/>
      <c r="AL9" s="601"/>
      <c r="AM9" s="601"/>
      <c r="AN9" s="601"/>
      <c r="AO9" s="601"/>
      <c r="AP9" s="601"/>
      <c r="AQ9" s="601"/>
      <c r="AR9" s="601"/>
      <c r="AS9" s="602"/>
      <c r="AW9" s="698"/>
      <c r="AX9" s="699"/>
      <c r="AY9" s="699"/>
      <c r="AZ9" s="699"/>
      <c r="BA9" s="699"/>
      <c r="BB9" s="699"/>
      <c r="BC9" s="699"/>
      <c r="BD9" s="699"/>
      <c r="BE9" s="699"/>
      <c r="BF9" s="700"/>
      <c r="BG9" s="706"/>
      <c r="BH9" s="707"/>
      <c r="BI9" s="707"/>
      <c r="BJ9" s="707"/>
      <c r="BK9" s="581"/>
      <c r="BL9" s="581"/>
      <c r="BM9" s="581"/>
      <c r="BN9" s="581"/>
      <c r="BO9" s="581"/>
      <c r="BP9" s="581"/>
      <c r="BQ9" s="581"/>
      <c r="BR9" s="581"/>
      <c r="BS9" s="669"/>
      <c r="BT9" s="669"/>
      <c r="BU9" s="669"/>
      <c r="BV9" s="669"/>
      <c r="BW9" s="582" t="s">
        <v>153</v>
      </c>
      <c r="BX9" s="583"/>
      <c r="BY9" s="583"/>
      <c r="BZ9" s="583"/>
      <c r="CA9" s="583"/>
      <c r="CB9" s="583"/>
      <c r="CC9" s="583"/>
      <c r="CD9" s="583"/>
      <c r="CE9" s="583"/>
      <c r="CF9" s="584"/>
      <c r="CG9" s="682" t="str">
        <f>IF(外国映画情報入力!O22="","",外国映画情報入力!O22)</f>
        <v/>
      </c>
      <c r="CH9" s="683"/>
      <c r="CI9" s="683"/>
      <c r="CJ9" s="683"/>
      <c r="CK9" s="683"/>
      <c r="CL9" s="683"/>
      <c r="CM9" s="683"/>
      <c r="CN9" s="683"/>
      <c r="CO9" s="683"/>
      <c r="CP9" s="683"/>
      <c r="CQ9" s="683"/>
      <c r="CR9" s="683"/>
      <c r="CS9" s="683"/>
      <c r="CT9" s="683"/>
      <c r="CU9" s="683"/>
      <c r="CV9" s="684"/>
      <c r="CW9" s="1">
        <v>1</v>
      </c>
    </row>
    <row r="10" spans="1:116" ht="7.5" customHeight="1" x14ac:dyDescent="0.15">
      <c r="A10" s="575"/>
      <c r="B10" s="576"/>
      <c r="C10" s="576"/>
      <c r="D10" s="528"/>
      <c r="E10" s="528"/>
      <c r="F10" s="528"/>
      <c r="G10" s="528"/>
      <c r="H10" s="528"/>
      <c r="I10" s="528"/>
      <c r="J10" s="528"/>
      <c r="K10" s="528"/>
      <c r="L10" s="647" t="str">
        <f>IF(外国映画情報入力!C9="","",外国映画情報入力!C9)</f>
        <v/>
      </c>
      <c r="M10" s="601"/>
      <c r="N10" s="601"/>
      <c r="O10" s="601"/>
      <c r="P10" s="601"/>
      <c r="Q10" s="601"/>
      <c r="R10" s="601"/>
      <c r="S10" s="601"/>
      <c r="T10" s="601"/>
      <c r="U10" s="601"/>
      <c r="V10" s="601"/>
      <c r="W10" s="601"/>
      <c r="X10" s="601"/>
      <c r="Y10" s="601"/>
      <c r="Z10" s="601"/>
      <c r="AA10" s="601"/>
      <c r="AB10" s="601"/>
      <c r="AC10" s="601"/>
      <c r="AD10" s="601"/>
      <c r="AE10" s="601"/>
      <c r="AF10" s="601"/>
      <c r="AG10" s="601"/>
      <c r="AH10" s="601"/>
      <c r="AI10" s="601"/>
      <c r="AJ10" s="601"/>
      <c r="AK10" s="601"/>
      <c r="AL10" s="601"/>
      <c r="AM10" s="601"/>
      <c r="AN10" s="601"/>
      <c r="AO10" s="601"/>
      <c r="AP10" s="601"/>
      <c r="AQ10" s="601"/>
      <c r="AR10" s="601"/>
      <c r="AS10" s="602"/>
      <c r="AW10" s="698"/>
      <c r="AX10" s="699"/>
      <c r="AY10" s="699"/>
      <c r="AZ10" s="699"/>
      <c r="BA10" s="699"/>
      <c r="BB10" s="699"/>
      <c r="BC10" s="699"/>
      <c r="BD10" s="699"/>
      <c r="BE10" s="699"/>
      <c r="BF10" s="700"/>
      <c r="BG10" s="706"/>
      <c r="BH10" s="707"/>
      <c r="BI10" s="707"/>
      <c r="BJ10" s="707"/>
      <c r="BK10" s="581" t="s">
        <v>154</v>
      </c>
      <c r="BL10" s="581"/>
      <c r="BM10" s="581"/>
      <c r="BN10" s="581"/>
      <c r="BO10" s="581"/>
      <c r="BP10" s="581"/>
      <c r="BQ10" s="581"/>
      <c r="BR10" s="581"/>
      <c r="BS10" s="669" t="str">
        <f>IF(外国映画情報入力!O20="","",外国映画情報入力!O20)</f>
        <v/>
      </c>
      <c r="BT10" s="669"/>
      <c r="BU10" s="669"/>
      <c r="BV10" s="669"/>
      <c r="BW10" s="585"/>
      <c r="BX10" s="586"/>
      <c r="BY10" s="586"/>
      <c r="BZ10" s="586"/>
      <c r="CA10" s="586"/>
      <c r="CB10" s="586"/>
      <c r="CC10" s="586"/>
      <c r="CD10" s="586"/>
      <c r="CE10" s="586"/>
      <c r="CF10" s="587"/>
      <c r="CG10" s="685"/>
      <c r="CH10" s="686"/>
      <c r="CI10" s="686"/>
      <c r="CJ10" s="686"/>
      <c r="CK10" s="686"/>
      <c r="CL10" s="686"/>
      <c r="CM10" s="686"/>
      <c r="CN10" s="686"/>
      <c r="CO10" s="686"/>
      <c r="CP10" s="686"/>
      <c r="CQ10" s="686"/>
      <c r="CR10" s="686"/>
      <c r="CS10" s="686"/>
      <c r="CT10" s="686"/>
      <c r="CU10" s="686"/>
      <c r="CV10" s="687"/>
      <c r="CW10" s="1">
        <v>1</v>
      </c>
    </row>
    <row r="11" spans="1:116" ht="7.5" customHeight="1" x14ac:dyDescent="0.15">
      <c r="A11" s="575"/>
      <c r="B11" s="576"/>
      <c r="C11" s="576"/>
      <c r="D11" s="528"/>
      <c r="E11" s="528"/>
      <c r="F11" s="528"/>
      <c r="G11" s="528"/>
      <c r="H11" s="528"/>
      <c r="I11" s="528"/>
      <c r="J11" s="528"/>
      <c r="K11" s="528"/>
      <c r="L11" s="648"/>
      <c r="M11" s="606"/>
      <c r="N11" s="606"/>
      <c r="O11" s="606"/>
      <c r="P11" s="606"/>
      <c r="Q11" s="606"/>
      <c r="R11" s="606"/>
      <c r="S11" s="606"/>
      <c r="T11" s="606"/>
      <c r="U11" s="606"/>
      <c r="V11" s="606"/>
      <c r="W11" s="606"/>
      <c r="X11" s="606"/>
      <c r="Y11" s="606"/>
      <c r="Z11" s="606"/>
      <c r="AA11" s="606"/>
      <c r="AB11" s="606"/>
      <c r="AC11" s="606"/>
      <c r="AD11" s="606"/>
      <c r="AE11" s="606"/>
      <c r="AF11" s="606"/>
      <c r="AG11" s="606"/>
      <c r="AH11" s="606"/>
      <c r="AI11" s="606"/>
      <c r="AJ11" s="606"/>
      <c r="AK11" s="606"/>
      <c r="AL11" s="606"/>
      <c r="AM11" s="606"/>
      <c r="AN11" s="606"/>
      <c r="AO11" s="606"/>
      <c r="AP11" s="606"/>
      <c r="AQ11" s="606"/>
      <c r="AR11" s="606"/>
      <c r="AS11" s="607"/>
      <c r="AW11" s="698"/>
      <c r="AX11" s="699"/>
      <c r="AY11" s="699"/>
      <c r="AZ11" s="699"/>
      <c r="BA11" s="699"/>
      <c r="BB11" s="699"/>
      <c r="BC11" s="699"/>
      <c r="BD11" s="699"/>
      <c r="BE11" s="699"/>
      <c r="BF11" s="700"/>
      <c r="BG11" s="706"/>
      <c r="BH11" s="707"/>
      <c r="BI11" s="707"/>
      <c r="BJ11" s="707"/>
      <c r="BK11" s="581"/>
      <c r="BL11" s="581"/>
      <c r="BM11" s="581"/>
      <c r="BN11" s="581"/>
      <c r="BO11" s="581"/>
      <c r="BP11" s="581"/>
      <c r="BQ11" s="581"/>
      <c r="BR11" s="581"/>
      <c r="BS11" s="669"/>
      <c r="BT11" s="669"/>
      <c r="BU11" s="669"/>
      <c r="BV11" s="669"/>
      <c r="BW11" s="588"/>
      <c r="BX11" s="589"/>
      <c r="BY11" s="589"/>
      <c r="BZ11" s="589"/>
      <c r="CA11" s="589"/>
      <c r="CB11" s="589"/>
      <c r="CC11" s="589"/>
      <c r="CD11" s="589"/>
      <c r="CE11" s="589"/>
      <c r="CF11" s="590"/>
      <c r="CG11" s="688"/>
      <c r="CH11" s="689"/>
      <c r="CI11" s="689"/>
      <c r="CJ11" s="689"/>
      <c r="CK11" s="689"/>
      <c r="CL11" s="689"/>
      <c r="CM11" s="689"/>
      <c r="CN11" s="689"/>
      <c r="CO11" s="689"/>
      <c r="CP11" s="689"/>
      <c r="CQ11" s="689"/>
      <c r="CR11" s="689"/>
      <c r="CS11" s="689"/>
      <c r="CT11" s="689"/>
      <c r="CU11" s="689"/>
      <c r="CV11" s="690"/>
      <c r="CW11" s="1">
        <v>1</v>
      </c>
    </row>
    <row r="12" spans="1:116" ht="7.5" customHeight="1" x14ac:dyDescent="0.15">
      <c r="A12" s="575"/>
      <c r="B12" s="576"/>
      <c r="C12" s="576"/>
      <c r="D12" s="528" t="s">
        <v>2</v>
      </c>
      <c r="E12" s="528"/>
      <c r="F12" s="528"/>
      <c r="G12" s="528"/>
      <c r="H12" s="528"/>
      <c r="I12" s="528"/>
      <c r="J12" s="528"/>
      <c r="K12" s="528"/>
      <c r="L12" s="603" t="str">
        <f>IF(外国映画情報入力!C10="","",外国映画情報入力!C10)</f>
        <v/>
      </c>
      <c r="M12" s="603"/>
      <c r="N12" s="603"/>
      <c r="O12" s="603"/>
      <c r="P12" s="603"/>
      <c r="Q12" s="603"/>
      <c r="R12" s="603"/>
      <c r="S12" s="603"/>
      <c r="T12" s="603"/>
      <c r="U12" s="603"/>
      <c r="V12" s="603"/>
      <c r="W12" s="603"/>
      <c r="X12" s="603"/>
      <c r="Y12" s="603"/>
      <c r="Z12" s="603"/>
      <c r="AA12" s="603"/>
      <c r="AB12" s="603"/>
      <c r="AC12" s="603"/>
      <c r="AD12" s="603"/>
      <c r="AE12" s="603"/>
      <c r="AF12" s="603"/>
      <c r="AG12" s="603"/>
      <c r="AH12" s="603"/>
      <c r="AI12" s="603"/>
      <c r="AJ12" s="603"/>
      <c r="AK12" s="603"/>
      <c r="AL12" s="603"/>
      <c r="AM12" s="603"/>
      <c r="AN12" s="603"/>
      <c r="AO12" s="603"/>
      <c r="AP12" s="603"/>
      <c r="AQ12" s="603"/>
      <c r="AR12" s="603"/>
      <c r="AS12" s="691"/>
      <c r="AW12" s="698"/>
      <c r="AX12" s="699"/>
      <c r="AY12" s="699"/>
      <c r="AZ12" s="699"/>
      <c r="BA12" s="699"/>
      <c r="BB12" s="699"/>
      <c r="BC12" s="699"/>
      <c r="BD12" s="699"/>
      <c r="BE12" s="699"/>
      <c r="BF12" s="700"/>
      <c r="BG12" s="706"/>
      <c r="BH12" s="707"/>
      <c r="BI12" s="707"/>
      <c r="BJ12" s="707"/>
      <c r="BK12" s="581"/>
      <c r="BL12" s="581"/>
      <c r="BM12" s="581"/>
      <c r="BN12" s="581"/>
      <c r="BO12" s="581"/>
      <c r="BP12" s="581"/>
      <c r="BQ12" s="581"/>
      <c r="BR12" s="581"/>
      <c r="BS12" s="669"/>
      <c r="BT12" s="669"/>
      <c r="BU12" s="669"/>
      <c r="BV12" s="669"/>
      <c r="BW12" s="582" t="s">
        <v>155</v>
      </c>
      <c r="BX12" s="583"/>
      <c r="BY12" s="583"/>
      <c r="BZ12" s="583"/>
      <c r="CA12" s="583"/>
      <c r="CB12" s="583"/>
      <c r="CC12" s="583"/>
      <c r="CD12" s="583"/>
      <c r="CE12" s="583"/>
      <c r="CF12" s="584"/>
      <c r="CG12" s="591" t="str">
        <f>IF(外国映画情報入力!C23="","",外国映画情報入力!C23)</f>
        <v/>
      </c>
      <c r="CH12" s="592"/>
      <c r="CI12" s="592"/>
      <c r="CJ12" s="592"/>
      <c r="CK12" s="592"/>
      <c r="CL12" s="592"/>
      <c r="CM12" s="592"/>
      <c r="CN12" s="592"/>
      <c r="CO12" s="592"/>
      <c r="CP12" s="592"/>
      <c r="CQ12" s="592"/>
      <c r="CR12" s="592"/>
      <c r="CS12" s="592"/>
      <c r="CT12" s="592"/>
      <c r="CU12" s="592"/>
      <c r="CV12" s="593"/>
      <c r="CW12" s="1">
        <v>1</v>
      </c>
    </row>
    <row r="13" spans="1:116" ht="7.5" customHeight="1" x14ac:dyDescent="0.15">
      <c r="A13" s="575"/>
      <c r="B13" s="576"/>
      <c r="C13" s="576"/>
      <c r="D13" s="528"/>
      <c r="E13" s="528"/>
      <c r="F13" s="528"/>
      <c r="G13" s="528"/>
      <c r="H13" s="528"/>
      <c r="I13" s="528"/>
      <c r="J13" s="528"/>
      <c r="K13" s="528"/>
      <c r="L13" s="603"/>
      <c r="M13" s="603"/>
      <c r="N13" s="603"/>
      <c r="O13" s="603"/>
      <c r="P13" s="603"/>
      <c r="Q13" s="603"/>
      <c r="R13" s="603"/>
      <c r="S13" s="603"/>
      <c r="T13" s="603"/>
      <c r="U13" s="603"/>
      <c r="V13" s="603"/>
      <c r="W13" s="603"/>
      <c r="X13" s="603"/>
      <c r="Y13" s="603"/>
      <c r="Z13" s="603"/>
      <c r="AA13" s="603"/>
      <c r="AB13" s="603"/>
      <c r="AC13" s="603"/>
      <c r="AD13" s="603"/>
      <c r="AE13" s="603"/>
      <c r="AF13" s="603"/>
      <c r="AG13" s="603"/>
      <c r="AH13" s="603"/>
      <c r="AI13" s="603"/>
      <c r="AJ13" s="603"/>
      <c r="AK13" s="603"/>
      <c r="AL13" s="603"/>
      <c r="AM13" s="603"/>
      <c r="AN13" s="603"/>
      <c r="AO13" s="603"/>
      <c r="AP13" s="603"/>
      <c r="AQ13" s="603"/>
      <c r="AR13" s="603"/>
      <c r="AS13" s="691"/>
      <c r="AW13" s="701"/>
      <c r="AX13" s="702"/>
      <c r="AY13" s="702"/>
      <c r="AZ13" s="702"/>
      <c r="BA13" s="702"/>
      <c r="BB13" s="702"/>
      <c r="BC13" s="702"/>
      <c r="BD13" s="702"/>
      <c r="BE13" s="702"/>
      <c r="BF13" s="703"/>
      <c r="BG13" s="708"/>
      <c r="BH13" s="709"/>
      <c r="BI13" s="709"/>
      <c r="BJ13" s="709"/>
      <c r="BK13" s="581"/>
      <c r="BL13" s="581"/>
      <c r="BM13" s="581"/>
      <c r="BN13" s="581"/>
      <c r="BO13" s="581"/>
      <c r="BP13" s="581"/>
      <c r="BQ13" s="581"/>
      <c r="BR13" s="581"/>
      <c r="BS13" s="669"/>
      <c r="BT13" s="669"/>
      <c r="BU13" s="669"/>
      <c r="BV13" s="669"/>
      <c r="BW13" s="588"/>
      <c r="BX13" s="589"/>
      <c r="BY13" s="589"/>
      <c r="BZ13" s="589"/>
      <c r="CA13" s="589"/>
      <c r="CB13" s="589"/>
      <c r="CC13" s="589"/>
      <c r="CD13" s="589"/>
      <c r="CE13" s="589"/>
      <c r="CF13" s="590"/>
      <c r="CG13" s="597"/>
      <c r="CH13" s="598"/>
      <c r="CI13" s="598"/>
      <c r="CJ13" s="598"/>
      <c r="CK13" s="598"/>
      <c r="CL13" s="598"/>
      <c r="CM13" s="598"/>
      <c r="CN13" s="598"/>
      <c r="CO13" s="598"/>
      <c r="CP13" s="598"/>
      <c r="CQ13" s="598"/>
      <c r="CR13" s="598"/>
      <c r="CS13" s="598"/>
      <c r="CT13" s="598"/>
      <c r="CU13" s="598"/>
      <c r="CV13" s="599"/>
      <c r="CW13" s="1">
        <v>1</v>
      </c>
    </row>
    <row r="14" spans="1:116" ht="7.5" customHeight="1" x14ac:dyDescent="0.15">
      <c r="A14" s="575"/>
      <c r="B14" s="576"/>
      <c r="C14" s="576"/>
      <c r="D14" s="528"/>
      <c r="E14" s="528"/>
      <c r="F14" s="528"/>
      <c r="G14" s="528"/>
      <c r="H14" s="528"/>
      <c r="I14" s="528"/>
      <c r="J14" s="528"/>
      <c r="K14" s="528"/>
      <c r="L14" s="603"/>
      <c r="M14" s="603"/>
      <c r="N14" s="603"/>
      <c r="O14" s="603"/>
      <c r="P14" s="603"/>
      <c r="Q14" s="603"/>
      <c r="R14" s="603"/>
      <c r="S14" s="603"/>
      <c r="T14" s="603"/>
      <c r="U14" s="603"/>
      <c r="V14" s="603"/>
      <c r="W14" s="603"/>
      <c r="X14" s="603"/>
      <c r="Y14" s="603"/>
      <c r="Z14" s="603"/>
      <c r="AA14" s="603"/>
      <c r="AB14" s="603"/>
      <c r="AC14" s="603"/>
      <c r="AD14" s="603"/>
      <c r="AE14" s="603"/>
      <c r="AF14" s="603"/>
      <c r="AG14" s="603"/>
      <c r="AH14" s="603"/>
      <c r="AI14" s="603"/>
      <c r="AJ14" s="603"/>
      <c r="AK14" s="603"/>
      <c r="AL14" s="603"/>
      <c r="AM14" s="603"/>
      <c r="AN14" s="603"/>
      <c r="AO14" s="603"/>
      <c r="AP14" s="603"/>
      <c r="AQ14" s="603"/>
      <c r="AR14" s="603"/>
      <c r="AS14" s="691"/>
      <c r="AW14" s="622" t="s">
        <v>156</v>
      </c>
      <c r="AX14" s="623"/>
      <c r="AY14" s="623"/>
      <c r="AZ14" s="623"/>
      <c r="BA14" s="623"/>
      <c r="BB14" s="623"/>
      <c r="BC14" s="623"/>
      <c r="BD14" s="623"/>
      <c r="BE14" s="623"/>
      <c r="BF14" s="624"/>
      <c r="BG14" s="660" t="str">
        <f>IF(外国映画情報入力!C21="無","☑","☐")</f>
        <v>☐</v>
      </c>
      <c r="BH14" s="661"/>
      <c r="BI14" s="664" t="s">
        <v>24</v>
      </c>
      <c r="BJ14" s="664"/>
      <c r="BK14" s="661" t="str">
        <f>IF(外国映画情報入力!C21="","☐",IF(外国映画情報入力!C21="有","☑",IF(LEFT(外国映画情報入力!C21,1)="R","☑","☐")))</f>
        <v>☐</v>
      </c>
      <c r="BL14" s="661"/>
      <c r="BM14" s="664" t="s">
        <v>23</v>
      </c>
      <c r="BN14" s="664"/>
      <c r="BO14" s="664" t="str">
        <f>IF(外国映画情報入力!C21="無","",IF(外国映画情報入力!C21="","","（" &amp;外国映画情報入力!C21 &amp; "）"))</f>
        <v/>
      </c>
      <c r="BP14" s="664"/>
      <c r="BQ14" s="664"/>
      <c r="BR14" s="664"/>
      <c r="BS14" s="664"/>
      <c r="BT14" s="664"/>
      <c r="BU14" s="664"/>
      <c r="BV14" s="666"/>
      <c r="BW14" s="582" t="s">
        <v>157</v>
      </c>
      <c r="BX14" s="583"/>
      <c r="BY14" s="583"/>
      <c r="BZ14" s="583"/>
      <c r="CA14" s="583"/>
      <c r="CB14" s="583"/>
      <c r="CC14" s="583"/>
      <c r="CD14" s="583"/>
      <c r="CE14" s="583"/>
      <c r="CF14" s="584"/>
      <c r="CG14" s="591" t="str">
        <f>IF(外国映画情報入力!O23="","",外国映画情報入力!O23)</f>
        <v/>
      </c>
      <c r="CH14" s="592"/>
      <c r="CI14" s="592"/>
      <c r="CJ14" s="592"/>
      <c r="CK14" s="592"/>
      <c r="CL14" s="592"/>
      <c r="CM14" s="592"/>
      <c r="CN14" s="592"/>
      <c r="CO14" s="592"/>
      <c r="CP14" s="592"/>
      <c r="CQ14" s="592"/>
      <c r="CR14" s="592"/>
      <c r="CS14" s="592"/>
      <c r="CT14" s="592"/>
      <c r="CU14" s="592"/>
      <c r="CV14" s="593"/>
      <c r="CW14" s="1">
        <v>1</v>
      </c>
    </row>
    <row r="15" spans="1:116" ht="7.5" customHeight="1" x14ac:dyDescent="0.15">
      <c r="A15" s="575"/>
      <c r="B15" s="576"/>
      <c r="C15" s="576"/>
      <c r="D15" s="528"/>
      <c r="E15" s="528"/>
      <c r="F15" s="528"/>
      <c r="G15" s="528"/>
      <c r="H15" s="528"/>
      <c r="I15" s="528"/>
      <c r="J15" s="528"/>
      <c r="K15" s="528"/>
      <c r="L15" s="603"/>
      <c r="M15" s="603"/>
      <c r="N15" s="603"/>
      <c r="O15" s="603"/>
      <c r="P15" s="603"/>
      <c r="Q15" s="603"/>
      <c r="R15" s="603"/>
      <c r="S15" s="603"/>
      <c r="T15" s="603"/>
      <c r="U15" s="603"/>
      <c r="V15" s="603"/>
      <c r="W15" s="603"/>
      <c r="X15" s="603"/>
      <c r="Y15" s="603"/>
      <c r="Z15" s="603"/>
      <c r="AA15" s="603"/>
      <c r="AB15" s="603"/>
      <c r="AC15" s="603"/>
      <c r="AD15" s="603"/>
      <c r="AE15" s="603"/>
      <c r="AF15" s="603"/>
      <c r="AG15" s="603"/>
      <c r="AH15" s="603"/>
      <c r="AI15" s="603"/>
      <c r="AJ15" s="603"/>
      <c r="AK15" s="603"/>
      <c r="AL15" s="603"/>
      <c r="AM15" s="603"/>
      <c r="AN15" s="603"/>
      <c r="AO15" s="603"/>
      <c r="AP15" s="603"/>
      <c r="AQ15" s="603"/>
      <c r="AR15" s="603"/>
      <c r="AS15" s="691"/>
      <c r="AW15" s="628"/>
      <c r="AX15" s="629"/>
      <c r="AY15" s="629"/>
      <c r="AZ15" s="629"/>
      <c r="BA15" s="629"/>
      <c r="BB15" s="629"/>
      <c r="BC15" s="629"/>
      <c r="BD15" s="629"/>
      <c r="BE15" s="629"/>
      <c r="BF15" s="630"/>
      <c r="BG15" s="662"/>
      <c r="BH15" s="663"/>
      <c r="BI15" s="665"/>
      <c r="BJ15" s="665"/>
      <c r="BK15" s="663"/>
      <c r="BL15" s="663"/>
      <c r="BM15" s="665"/>
      <c r="BN15" s="665"/>
      <c r="BO15" s="665"/>
      <c r="BP15" s="665"/>
      <c r="BQ15" s="665"/>
      <c r="BR15" s="665"/>
      <c r="BS15" s="665"/>
      <c r="BT15" s="665"/>
      <c r="BU15" s="665"/>
      <c r="BV15" s="667"/>
      <c r="BW15" s="588"/>
      <c r="BX15" s="589"/>
      <c r="BY15" s="589"/>
      <c r="BZ15" s="589"/>
      <c r="CA15" s="589"/>
      <c r="CB15" s="589"/>
      <c r="CC15" s="589"/>
      <c r="CD15" s="589"/>
      <c r="CE15" s="589"/>
      <c r="CF15" s="590"/>
      <c r="CG15" s="597"/>
      <c r="CH15" s="598"/>
      <c r="CI15" s="598"/>
      <c r="CJ15" s="598"/>
      <c r="CK15" s="598"/>
      <c r="CL15" s="598"/>
      <c r="CM15" s="598"/>
      <c r="CN15" s="598"/>
      <c r="CO15" s="598"/>
      <c r="CP15" s="598"/>
      <c r="CQ15" s="598"/>
      <c r="CR15" s="598"/>
      <c r="CS15" s="598"/>
      <c r="CT15" s="598"/>
      <c r="CU15" s="598"/>
      <c r="CV15" s="599"/>
      <c r="CW15" s="1">
        <v>1</v>
      </c>
    </row>
    <row r="16" spans="1:116" ht="7.5" customHeight="1" x14ac:dyDescent="0.15">
      <c r="A16" s="575"/>
      <c r="B16" s="576"/>
      <c r="C16" s="576"/>
      <c r="D16" s="528" t="s">
        <v>11</v>
      </c>
      <c r="E16" s="528"/>
      <c r="F16" s="528"/>
      <c r="G16" s="528"/>
      <c r="H16" s="528"/>
      <c r="I16" s="528"/>
      <c r="J16" s="528"/>
      <c r="K16" s="528"/>
      <c r="L16" s="531" t="str">
        <f>IF(外国映画情報入力!C11="","",外国映画情報入力!C11)</f>
        <v/>
      </c>
      <c r="M16" s="532"/>
      <c r="N16" s="532"/>
      <c r="O16" s="532"/>
      <c r="P16" s="532"/>
      <c r="Q16" s="532"/>
      <c r="R16" s="532"/>
      <c r="S16" s="532"/>
      <c r="T16" s="532"/>
      <c r="U16" s="532"/>
      <c r="V16" s="532"/>
      <c r="W16" s="532"/>
      <c r="X16" s="532"/>
      <c r="Y16" s="532"/>
      <c r="Z16" s="532"/>
      <c r="AA16" s="532"/>
      <c r="AB16" s="532"/>
      <c r="AC16" s="532"/>
      <c r="AD16" s="532"/>
      <c r="AE16" s="532"/>
      <c r="AF16" s="532"/>
      <c r="AG16" s="532"/>
      <c r="AH16" s="532"/>
      <c r="AI16" s="532"/>
      <c r="AJ16" s="532"/>
      <c r="AK16" s="532"/>
      <c r="AL16" s="532"/>
      <c r="AM16" s="532"/>
      <c r="AN16" s="532"/>
      <c r="AO16" s="649" t="s">
        <v>58</v>
      </c>
      <c r="AP16" s="649"/>
      <c r="AQ16" s="649"/>
      <c r="AR16" s="649"/>
      <c r="AS16" s="8"/>
      <c r="AW16" s="622" t="s">
        <v>33</v>
      </c>
      <c r="AX16" s="623"/>
      <c r="AY16" s="623"/>
      <c r="AZ16" s="623"/>
      <c r="BA16" s="623"/>
      <c r="BB16" s="623"/>
      <c r="BC16" s="623"/>
      <c r="BD16" s="623"/>
      <c r="BE16" s="623"/>
      <c r="BF16" s="624"/>
      <c r="BG16" s="610" t="str">
        <f>IF(外国映画情報入力!C24=BI16,"☑","☐")</f>
        <v>☐</v>
      </c>
      <c r="BH16" s="560"/>
      <c r="BI16" s="635" t="s">
        <v>61</v>
      </c>
      <c r="BJ16" s="635"/>
      <c r="BK16" s="635"/>
      <c r="BL16" s="635"/>
      <c r="BM16" s="635"/>
      <c r="BN16" s="635"/>
      <c r="BO16" s="560" t="str">
        <f>IF(外国映画情報入力!C24=BQ16,"☑","☐")</f>
        <v>☐</v>
      </c>
      <c r="BP16" s="560"/>
      <c r="BQ16" s="635" t="s">
        <v>62</v>
      </c>
      <c r="BR16" s="635"/>
      <c r="BS16" s="635"/>
      <c r="BT16" s="635"/>
      <c r="BU16" s="635"/>
      <c r="BV16" s="635"/>
      <c r="BW16" s="634"/>
      <c r="BX16" s="634"/>
      <c r="BY16" s="636" t="str">
        <f>IF(外国映画情報入力!C24=CA16,"☑","☐")</f>
        <v>☐</v>
      </c>
      <c r="BZ16" s="636"/>
      <c r="CA16" s="634" t="s">
        <v>63</v>
      </c>
      <c r="CB16" s="634"/>
      <c r="CC16" s="634"/>
      <c r="CD16" s="634"/>
      <c r="CE16" s="634"/>
      <c r="CF16" s="634"/>
      <c r="CG16" s="634"/>
      <c r="CH16" s="634"/>
      <c r="CI16" s="636" t="str">
        <f>IF(外国映画情報入力!C24=CK16,"☑","☐")</f>
        <v>☐</v>
      </c>
      <c r="CJ16" s="636"/>
      <c r="CK16" s="557" t="s">
        <v>35</v>
      </c>
      <c r="CL16" s="557"/>
      <c r="CM16" s="557"/>
      <c r="CN16" s="557"/>
      <c r="CO16" s="559"/>
      <c r="CP16" s="559"/>
      <c r="CQ16" s="557"/>
      <c r="CR16" s="557"/>
      <c r="CS16" s="557"/>
      <c r="CT16" s="557"/>
      <c r="CU16" s="557"/>
      <c r="CV16" s="638"/>
      <c r="CW16" s="1">
        <v>1</v>
      </c>
    </row>
    <row r="17" spans="1:101" ht="7.5" customHeight="1" x14ac:dyDescent="0.15">
      <c r="A17" s="575"/>
      <c r="B17" s="576"/>
      <c r="C17" s="576"/>
      <c r="D17" s="528"/>
      <c r="E17" s="528"/>
      <c r="F17" s="528"/>
      <c r="G17" s="528"/>
      <c r="H17" s="528"/>
      <c r="I17" s="528"/>
      <c r="J17" s="528"/>
      <c r="K17" s="528"/>
      <c r="L17" s="647"/>
      <c r="M17" s="601"/>
      <c r="N17" s="601"/>
      <c r="O17" s="601"/>
      <c r="P17" s="601"/>
      <c r="Q17" s="601"/>
      <c r="R17" s="601"/>
      <c r="S17" s="601"/>
      <c r="T17" s="601"/>
      <c r="U17" s="601"/>
      <c r="V17" s="601"/>
      <c r="W17" s="601"/>
      <c r="X17" s="601"/>
      <c r="Y17" s="601"/>
      <c r="Z17" s="601"/>
      <c r="AA17" s="601"/>
      <c r="AB17" s="601"/>
      <c r="AC17" s="601"/>
      <c r="AD17" s="601"/>
      <c r="AE17" s="601"/>
      <c r="AF17" s="601"/>
      <c r="AG17" s="601"/>
      <c r="AH17" s="601"/>
      <c r="AI17" s="601"/>
      <c r="AJ17" s="601"/>
      <c r="AK17" s="601"/>
      <c r="AL17" s="601"/>
      <c r="AM17" s="601"/>
      <c r="AN17" s="601"/>
      <c r="AO17" s="650"/>
      <c r="AP17" s="650"/>
      <c r="AQ17" s="650"/>
      <c r="AR17" s="650"/>
      <c r="AS17" s="9"/>
      <c r="AW17" s="625"/>
      <c r="AX17" s="626"/>
      <c r="AY17" s="626"/>
      <c r="AZ17" s="626"/>
      <c r="BA17" s="626"/>
      <c r="BB17" s="626"/>
      <c r="BC17" s="626"/>
      <c r="BD17" s="626"/>
      <c r="BE17" s="626"/>
      <c r="BF17" s="627"/>
      <c r="BG17" s="610"/>
      <c r="BH17" s="560"/>
      <c r="BI17" s="635"/>
      <c r="BJ17" s="635"/>
      <c r="BK17" s="635"/>
      <c r="BL17" s="635"/>
      <c r="BM17" s="635"/>
      <c r="BN17" s="635"/>
      <c r="BO17" s="560"/>
      <c r="BP17" s="560"/>
      <c r="BQ17" s="635"/>
      <c r="BR17" s="635"/>
      <c r="BS17" s="635"/>
      <c r="BT17" s="635"/>
      <c r="BU17" s="635"/>
      <c r="BV17" s="635"/>
      <c r="BW17" s="635"/>
      <c r="BX17" s="635"/>
      <c r="BY17" s="637"/>
      <c r="BZ17" s="637"/>
      <c r="CA17" s="635"/>
      <c r="CB17" s="635"/>
      <c r="CC17" s="635"/>
      <c r="CD17" s="635"/>
      <c r="CE17" s="635"/>
      <c r="CF17" s="635"/>
      <c r="CG17" s="635"/>
      <c r="CH17" s="635"/>
      <c r="CI17" s="637"/>
      <c r="CJ17" s="637"/>
      <c r="CK17" s="558"/>
      <c r="CL17" s="558"/>
      <c r="CM17" s="558"/>
      <c r="CN17" s="558"/>
      <c r="CO17" s="560"/>
      <c r="CP17" s="560"/>
      <c r="CQ17" s="558"/>
      <c r="CR17" s="558"/>
      <c r="CS17" s="558"/>
      <c r="CT17" s="558"/>
      <c r="CU17" s="558"/>
      <c r="CV17" s="639"/>
      <c r="CW17" s="1">
        <v>1</v>
      </c>
    </row>
    <row r="18" spans="1:101" ht="7.5" customHeight="1" x14ac:dyDescent="0.15">
      <c r="A18" s="575"/>
      <c r="B18" s="576"/>
      <c r="C18" s="576"/>
      <c r="D18" s="528"/>
      <c r="E18" s="528"/>
      <c r="F18" s="528"/>
      <c r="G18" s="528"/>
      <c r="H18" s="528"/>
      <c r="I18" s="528"/>
      <c r="J18" s="528"/>
      <c r="K18" s="528"/>
      <c r="L18" s="647"/>
      <c r="M18" s="601"/>
      <c r="N18" s="601"/>
      <c r="O18" s="601"/>
      <c r="P18" s="601"/>
      <c r="Q18" s="601"/>
      <c r="R18" s="601"/>
      <c r="S18" s="601"/>
      <c r="T18" s="601"/>
      <c r="U18" s="601"/>
      <c r="V18" s="601"/>
      <c r="W18" s="601"/>
      <c r="X18" s="601"/>
      <c r="Y18" s="601"/>
      <c r="Z18" s="601"/>
      <c r="AA18" s="601"/>
      <c r="AB18" s="601"/>
      <c r="AC18" s="601"/>
      <c r="AD18" s="601"/>
      <c r="AE18" s="601"/>
      <c r="AF18" s="601"/>
      <c r="AG18" s="601"/>
      <c r="AH18" s="601"/>
      <c r="AI18" s="601"/>
      <c r="AJ18" s="601"/>
      <c r="AK18" s="601"/>
      <c r="AL18" s="601"/>
      <c r="AM18" s="601"/>
      <c r="AN18" s="601"/>
      <c r="AO18" s="650"/>
      <c r="AP18" s="650"/>
      <c r="AQ18" s="650"/>
      <c r="AR18" s="650"/>
      <c r="AS18" s="9"/>
      <c r="AW18" s="625"/>
      <c r="AX18" s="626"/>
      <c r="AY18" s="626"/>
      <c r="AZ18" s="626"/>
      <c r="BA18" s="626"/>
      <c r="BB18" s="626"/>
      <c r="BC18" s="626"/>
      <c r="BD18" s="626"/>
      <c r="BE18" s="626"/>
      <c r="BF18" s="627"/>
      <c r="BG18" s="610" t="str">
        <f>IF(外国映画情報入力!C24="イベント収録","☑","☐")</f>
        <v>☐</v>
      </c>
      <c r="BH18" s="560"/>
      <c r="BI18" s="635" t="s">
        <v>77</v>
      </c>
      <c r="BJ18" s="635"/>
      <c r="BK18" s="635"/>
      <c r="BL18" s="635"/>
      <c r="BM18" s="635"/>
      <c r="BN18" s="635"/>
      <c r="BO18" s="635"/>
      <c r="BP18" s="635"/>
      <c r="BQ18" s="635"/>
      <c r="BR18" s="635"/>
      <c r="BS18" s="635"/>
      <c r="BT18" s="635"/>
      <c r="BU18" s="635"/>
      <c r="BV18" s="635"/>
      <c r="BW18" s="558" t="str">
        <f>IF(外国映画情報入力!C24="イベント収録",IF(外国映画情報入力!K24="","",外国映画情報入力!K24),"")</f>
        <v/>
      </c>
      <c r="BX18" s="558"/>
      <c r="BY18" s="558"/>
      <c r="BZ18" s="558"/>
      <c r="CA18" s="558"/>
      <c r="CB18" s="558"/>
      <c r="CC18" s="558"/>
      <c r="CD18" s="558"/>
      <c r="CE18" s="558"/>
      <c r="CF18" s="558"/>
      <c r="CG18" s="558"/>
      <c r="CH18" s="558"/>
      <c r="CI18" s="558"/>
      <c r="CJ18" s="558"/>
      <c r="CK18" s="558"/>
      <c r="CL18" s="558"/>
      <c r="CM18" s="558"/>
      <c r="CN18" s="558"/>
      <c r="CO18" s="558"/>
      <c r="CP18" s="558"/>
      <c r="CQ18" s="558"/>
      <c r="CR18" s="558"/>
      <c r="CS18" s="558"/>
      <c r="CT18" s="558"/>
      <c r="CU18" s="558"/>
      <c r="CV18" s="644" t="s">
        <v>161</v>
      </c>
      <c r="CW18" s="1">
        <v>1</v>
      </c>
    </row>
    <row r="19" spans="1:101" ht="7.5" customHeight="1" x14ac:dyDescent="0.15">
      <c r="A19" s="575"/>
      <c r="B19" s="576"/>
      <c r="C19" s="576"/>
      <c r="D19" s="528"/>
      <c r="E19" s="528"/>
      <c r="F19" s="528"/>
      <c r="G19" s="528"/>
      <c r="H19" s="528"/>
      <c r="I19" s="528"/>
      <c r="J19" s="528"/>
      <c r="K19" s="528"/>
      <c r="L19" s="648"/>
      <c r="M19" s="606"/>
      <c r="N19" s="606"/>
      <c r="O19" s="606"/>
      <c r="P19" s="606"/>
      <c r="Q19" s="606"/>
      <c r="R19" s="606"/>
      <c r="S19" s="606"/>
      <c r="T19" s="606"/>
      <c r="U19" s="606"/>
      <c r="V19" s="606"/>
      <c r="W19" s="606"/>
      <c r="X19" s="606"/>
      <c r="Y19" s="606"/>
      <c r="Z19" s="606"/>
      <c r="AA19" s="606"/>
      <c r="AB19" s="606"/>
      <c r="AC19" s="606"/>
      <c r="AD19" s="606"/>
      <c r="AE19" s="606"/>
      <c r="AF19" s="606"/>
      <c r="AG19" s="606"/>
      <c r="AH19" s="606"/>
      <c r="AI19" s="606"/>
      <c r="AJ19" s="606"/>
      <c r="AK19" s="606"/>
      <c r="AL19" s="606"/>
      <c r="AM19" s="606"/>
      <c r="AN19" s="606"/>
      <c r="AO19" s="651"/>
      <c r="AP19" s="651"/>
      <c r="AQ19" s="651"/>
      <c r="AR19" s="651"/>
      <c r="AS19" s="10"/>
      <c r="AW19" s="628"/>
      <c r="AX19" s="629"/>
      <c r="AY19" s="629"/>
      <c r="AZ19" s="629"/>
      <c r="BA19" s="629"/>
      <c r="BB19" s="629"/>
      <c r="BC19" s="629"/>
      <c r="BD19" s="629"/>
      <c r="BE19" s="629"/>
      <c r="BF19" s="630"/>
      <c r="BG19" s="640"/>
      <c r="BH19" s="641"/>
      <c r="BI19" s="642"/>
      <c r="BJ19" s="642"/>
      <c r="BK19" s="642"/>
      <c r="BL19" s="642"/>
      <c r="BM19" s="642"/>
      <c r="BN19" s="642"/>
      <c r="BO19" s="642"/>
      <c r="BP19" s="642"/>
      <c r="BQ19" s="642"/>
      <c r="BR19" s="642"/>
      <c r="BS19" s="642"/>
      <c r="BT19" s="642"/>
      <c r="BU19" s="642"/>
      <c r="BV19" s="642"/>
      <c r="BW19" s="643"/>
      <c r="BX19" s="643"/>
      <c r="BY19" s="643"/>
      <c r="BZ19" s="643"/>
      <c r="CA19" s="643"/>
      <c r="CB19" s="643"/>
      <c r="CC19" s="643"/>
      <c r="CD19" s="643"/>
      <c r="CE19" s="643"/>
      <c r="CF19" s="643"/>
      <c r="CG19" s="643"/>
      <c r="CH19" s="643"/>
      <c r="CI19" s="643"/>
      <c r="CJ19" s="643"/>
      <c r="CK19" s="643"/>
      <c r="CL19" s="643"/>
      <c r="CM19" s="643"/>
      <c r="CN19" s="643"/>
      <c r="CO19" s="643"/>
      <c r="CP19" s="643"/>
      <c r="CQ19" s="643"/>
      <c r="CR19" s="643"/>
      <c r="CS19" s="643"/>
      <c r="CT19" s="643"/>
      <c r="CU19" s="643"/>
      <c r="CV19" s="645"/>
      <c r="CW19" s="1">
        <v>1</v>
      </c>
    </row>
    <row r="20" spans="1:101" ht="7.5" customHeight="1" x14ac:dyDescent="0.15">
      <c r="A20" s="575"/>
      <c r="B20" s="576"/>
      <c r="C20" s="576"/>
      <c r="D20" s="528" t="s">
        <v>27</v>
      </c>
      <c r="E20" s="528"/>
      <c r="F20" s="528"/>
      <c r="G20" s="528"/>
      <c r="H20" s="528"/>
      <c r="I20" s="528"/>
      <c r="J20" s="528"/>
      <c r="K20" s="528"/>
      <c r="L20" s="611" t="str">
        <f>IF(外国映画情報入力!C12="","",外国映画情報入力!C12)</f>
        <v/>
      </c>
      <c r="M20" s="612"/>
      <c r="N20" s="612"/>
      <c r="O20" s="612"/>
      <c r="P20" s="612"/>
      <c r="Q20" s="612"/>
      <c r="R20" s="612"/>
      <c r="S20" s="612"/>
      <c r="T20" s="612"/>
      <c r="U20" s="612"/>
      <c r="V20" s="612"/>
      <c r="W20" s="612"/>
      <c r="X20" s="612"/>
      <c r="Y20" s="612"/>
      <c r="Z20" s="612"/>
      <c r="AA20" s="613"/>
      <c r="AB20" s="620" t="s">
        <v>76</v>
      </c>
      <c r="AC20" s="621"/>
      <c r="AD20" s="621"/>
      <c r="AE20" s="621"/>
      <c r="AF20" s="532" t="str">
        <f>IF(外国映画情報入力!C14="","",外国映画情報入力!C14)</f>
        <v/>
      </c>
      <c r="AG20" s="532"/>
      <c r="AH20" s="532"/>
      <c r="AI20" s="532"/>
      <c r="AJ20" s="532"/>
      <c r="AK20" s="532"/>
      <c r="AL20" s="532"/>
      <c r="AM20" s="532"/>
      <c r="AN20" s="532"/>
      <c r="AO20" s="532"/>
      <c r="AP20" s="532"/>
      <c r="AQ20" s="532"/>
      <c r="AR20" s="532"/>
      <c r="AS20" s="533"/>
      <c r="AW20" s="622" t="s">
        <v>19</v>
      </c>
      <c r="AX20" s="623"/>
      <c r="AY20" s="623"/>
      <c r="AZ20" s="623"/>
      <c r="BA20" s="623"/>
      <c r="BB20" s="623"/>
      <c r="BC20" s="623"/>
      <c r="BD20" s="623"/>
      <c r="BE20" s="623"/>
      <c r="BF20" s="624"/>
      <c r="BG20" s="591" t="str">
        <f>IF(外国映画情報入力!C25="","",外国映画情報入力!C25)</f>
        <v/>
      </c>
      <c r="BH20" s="592"/>
      <c r="BI20" s="592"/>
      <c r="BJ20" s="592"/>
      <c r="BK20" s="592"/>
      <c r="BL20" s="592"/>
      <c r="BM20" s="592"/>
      <c r="BN20" s="592"/>
      <c r="BO20" s="592"/>
      <c r="BP20" s="592"/>
      <c r="BQ20" s="592"/>
      <c r="BR20" s="592"/>
      <c r="BS20" s="592"/>
      <c r="BT20" s="592"/>
      <c r="BU20" s="592"/>
      <c r="BV20" s="631"/>
      <c r="BW20" s="582" t="s">
        <v>6</v>
      </c>
      <c r="BX20" s="583"/>
      <c r="BY20" s="583"/>
      <c r="BZ20" s="583"/>
      <c r="CA20" s="583"/>
      <c r="CB20" s="583"/>
      <c r="CC20" s="583"/>
      <c r="CD20" s="583"/>
      <c r="CE20" s="583"/>
      <c r="CF20" s="584"/>
      <c r="CG20" s="591" t="str">
        <f>IF(外国映画情報入力!C26="","",外国映画情報入力!C26)</f>
        <v/>
      </c>
      <c r="CH20" s="592"/>
      <c r="CI20" s="592"/>
      <c r="CJ20" s="592"/>
      <c r="CK20" s="592"/>
      <c r="CL20" s="592"/>
      <c r="CM20" s="592"/>
      <c r="CN20" s="592"/>
      <c r="CO20" s="592"/>
      <c r="CP20" s="592"/>
      <c r="CQ20" s="592"/>
      <c r="CR20" s="592"/>
      <c r="CS20" s="592"/>
      <c r="CT20" s="592"/>
      <c r="CU20" s="592"/>
      <c r="CV20" s="593"/>
      <c r="CW20" s="1">
        <v>1</v>
      </c>
    </row>
    <row r="21" spans="1:101" ht="7.5" customHeight="1" x14ac:dyDescent="0.15">
      <c r="A21" s="575"/>
      <c r="B21" s="576"/>
      <c r="C21" s="576"/>
      <c r="D21" s="528"/>
      <c r="E21" s="528"/>
      <c r="F21" s="528"/>
      <c r="G21" s="528"/>
      <c r="H21" s="528"/>
      <c r="I21" s="528"/>
      <c r="J21" s="528"/>
      <c r="K21" s="528"/>
      <c r="L21" s="614"/>
      <c r="M21" s="615"/>
      <c r="N21" s="615"/>
      <c r="O21" s="615"/>
      <c r="P21" s="615"/>
      <c r="Q21" s="615"/>
      <c r="R21" s="615"/>
      <c r="S21" s="615"/>
      <c r="T21" s="615"/>
      <c r="U21" s="615"/>
      <c r="V21" s="615"/>
      <c r="W21" s="615"/>
      <c r="X21" s="615"/>
      <c r="Y21" s="615"/>
      <c r="Z21" s="615"/>
      <c r="AA21" s="616"/>
      <c r="AB21" s="600"/>
      <c r="AC21" s="526"/>
      <c r="AD21" s="526"/>
      <c r="AE21" s="526"/>
      <c r="AF21" s="601"/>
      <c r="AG21" s="601"/>
      <c r="AH21" s="601"/>
      <c r="AI21" s="601"/>
      <c r="AJ21" s="601"/>
      <c r="AK21" s="601"/>
      <c r="AL21" s="601"/>
      <c r="AM21" s="601"/>
      <c r="AN21" s="601"/>
      <c r="AO21" s="601"/>
      <c r="AP21" s="601"/>
      <c r="AQ21" s="601"/>
      <c r="AR21" s="601"/>
      <c r="AS21" s="602"/>
      <c r="AW21" s="625"/>
      <c r="AX21" s="626"/>
      <c r="AY21" s="626"/>
      <c r="AZ21" s="626"/>
      <c r="BA21" s="626"/>
      <c r="BB21" s="626"/>
      <c r="BC21" s="626"/>
      <c r="BD21" s="626"/>
      <c r="BE21" s="626"/>
      <c r="BF21" s="627"/>
      <c r="BG21" s="594"/>
      <c r="BH21" s="595"/>
      <c r="BI21" s="595"/>
      <c r="BJ21" s="595"/>
      <c r="BK21" s="595"/>
      <c r="BL21" s="595"/>
      <c r="BM21" s="595"/>
      <c r="BN21" s="595"/>
      <c r="BO21" s="595"/>
      <c r="BP21" s="595"/>
      <c r="BQ21" s="595"/>
      <c r="BR21" s="595"/>
      <c r="BS21" s="595"/>
      <c r="BT21" s="595"/>
      <c r="BU21" s="595"/>
      <c r="BV21" s="632"/>
      <c r="BW21" s="585"/>
      <c r="BX21" s="586"/>
      <c r="BY21" s="586"/>
      <c r="BZ21" s="586"/>
      <c r="CA21" s="586"/>
      <c r="CB21" s="586"/>
      <c r="CC21" s="586"/>
      <c r="CD21" s="586"/>
      <c r="CE21" s="586"/>
      <c r="CF21" s="587"/>
      <c r="CG21" s="594"/>
      <c r="CH21" s="595"/>
      <c r="CI21" s="595"/>
      <c r="CJ21" s="595"/>
      <c r="CK21" s="595"/>
      <c r="CL21" s="595"/>
      <c r="CM21" s="595"/>
      <c r="CN21" s="595"/>
      <c r="CO21" s="595"/>
      <c r="CP21" s="595"/>
      <c r="CQ21" s="595"/>
      <c r="CR21" s="595"/>
      <c r="CS21" s="595"/>
      <c r="CT21" s="595"/>
      <c r="CU21" s="595"/>
      <c r="CV21" s="596"/>
      <c r="CW21" s="1">
        <v>1</v>
      </c>
    </row>
    <row r="22" spans="1:101" ht="7.5" customHeight="1" x14ac:dyDescent="0.15">
      <c r="A22" s="575"/>
      <c r="B22" s="576"/>
      <c r="C22" s="576"/>
      <c r="D22" s="528"/>
      <c r="E22" s="528"/>
      <c r="F22" s="528"/>
      <c r="G22" s="528"/>
      <c r="H22" s="528"/>
      <c r="I22" s="528"/>
      <c r="J22" s="528"/>
      <c r="K22" s="528"/>
      <c r="L22" s="617"/>
      <c r="M22" s="618"/>
      <c r="N22" s="618"/>
      <c r="O22" s="618"/>
      <c r="P22" s="618"/>
      <c r="Q22" s="618"/>
      <c r="R22" s="618"/>
      <c r="S22" s="618"/>
      <c r="T22" s="618"/>
      <c r="U22" s="618"/>
      <c r="V22" s="618"/>
      <c r="W22" s="618"/>
      <c r="X22" s="618"/>
      <c r="Y22" s="618"/>
      <c r="Z22" s="618"/>
      <c r="AA22" s="619"/>
      <c r="AB22" s="600" t="s">
        <v>75</v>
      </c>
      <c r="AC22" s="526"/>
      <c r="AD22" s="526"/>
      <c r="AE22" s="526"/>
      <c r="AF22" s="601" t="str">
        <f>IF(外国映画情報入力!N14="","",外国映画情報入力!N14)</f>
        <v/>
      </c>
      <c r="AG22" s="601"/>
      <c r="AH22" s="601"/>
      <c r="AI22" s="601"/>
      <c r="AJ22" s="601"/>
      <c r="AK22" s="601"/>
      <c r="AL22" s="601"/>
      <c r="AM22" s="601"/>
      <c r="AN22" s="601"/>
      <c r="AO22" s="601"/>
      <c r="AP22" s="601"/>
      <c r="AQ22" s="601"/>
      <c r="AR22" s="601"/>
      <c r="AS22" s="602"/>
      <c r="AW22" s="625"/>
      <c r="AX22" s="626"/>
      <c r="AY22" s="626"/>
      <c r="AZ22" s="626"/>
      <c r="BA22" s="626"/>
      <c r="BB22" s="626"/>
      <c r="BC22" s="626"/>
      <c r="BD22" s="626"/>
      <c r="BE22" s="626"/>
      <c r="BF22" s="627"/>
      <c r="BG22" s="594"/>
      <c r="BH22" s="595"/>
      <c r="BI22" s="595"/>
      <c r="BJ22" s="595"/>
      <c r="BK22" s="595"/>
      <c r="BL22" s="595"/>
      <c r="BM22" s="595"/>
      <c r="BN22" s="595"/>
      <c r="BO22" s="595"/>
      <c r="BP22" s="595"/>
      <c r="BQ22" s="595"/>
      <c r="BR22" s="595"/>
      <c r="BS22" s="595"/>
      <c r="BT22" s="595"/>
      <c r="BU22" s="595"/>
      <c r="BV22" s="632"/>
      <c r="BW22" s="585"/>
      <c r="BX22" s="586"/>
      <c r="BY22" s="586"/>
      <c r="BZ22" s="586"/>
      <c r="CA22" s="586"/>
      <c r="CB22" s="586"/>
      <c r="CC22" s="586"/>
      <c r="CD22" s="586"/>
      <c r="CE22" s="586"/>
      <c r="CF22" s="587"/>
      <c r="CG22" s="594"/>
      <c r="CH22" s="595"/>
      <c r="CI22" s="595"/>
      <c r="CJ22" s="595"/>
      <c r="CK22" s="595"/>
      <c r="CL22" s="595"/>
      <c r="CM22" s="595"/>
      <c r="CN22" s="595"/>
      <c r="CO22" s="595"/>
      <c r="CP22" s="595"/>
      <c r="CQ22" s="595"/>
      <c r="CR22" s="595"/>
      <c r="CS22" s="595"/>
      <c r="CT22" s="595"/>
      <c r="CU22" s="595"/>
      <c r="CV22" s="596"/>
      <c r="CW22" s="1">
        <v>1</v>
      </c>
    </row>
    <row r="23" spans="1:101" ht="7.5" customHeight="1" x14ac:dyDescent="0.15">
      <c r="A23" s="575"/>
      <c r="B23" s="576"/>
      <c r="C23" s="576"/>
      <c r="D23" s="528" t="s">
        <v>28</v>
      </c>
      <c r="E23" s="528"/>
      <c r="F23" s="528"/>
      <c r="G23" s="528"/>
      <c r="H23" s="528"/>
      <c r="I23" s="528"/>
      <c r="J23" s="528"/>
      <c r="K23" s="528"/>
      <c r="L23" s="603" t="str">
        <f>IF(外国映画情報入力!C13="","",外国映画情報入力!C13)</f>
        <v/>
      </c>
      <c r="M23" s="603"/>
      <c r="N23" s="603"/>
      <c r="O23" s="603"/>
      <c r="P23" s="603"/>
      <c r="Q23" s="603"/>
      <c r="R23" s="603"/>
      <c r="S23" s="603"/>
      <c r="T23" s="603"/>
      <c r="U23" s="603"/>
      <c r="V23" s="603"/>
      <c r="W23" s="603"/>
      <c r="X23" s="603"/>
      <c r="Y23" s="603"/>
      <c r="Z23" s="603"/>
      <c r="AA23" s="603"/>
      <c r="AB23" s="600"/>
      <c r="AC23" s="526"/>
      <c r="AD23" s="526"/>
      <c r="AE23" s="526"/>
      <c r="AF23" s="601"/>
      <c r="AG23" s="601"/>
      <c r="AH23" s="601"/>
      <c r="AI23" s="601"/>
      <c r="AJ23" s="601"/>
      <c r="AK23" s="601"/>
      <c r="AL23" s="601"/>
      <c r="AM23" s="601"/>
      <c r="AN23" s="601"/>
      <c r="AO23" s="601"/>
      <c r="AP23" s="601"/>
      <c r="AQ23" s="601"/>
      <c r="AR23" s="601"/>
      <c r="AS23" s="602"/>
      <c r="AW23" s="628"/>
      <c r="AX23" s="629"/>
      <c r="AY23" s="629"/>
      <c r="AZ23" s="629"/>
      <c r="BA23" s="629"/>
      <c r="BB23" s="629"/>
      <c r="BC23" s="629"/>
      <c r="BD23" s="629"/>
      <c r="BE23" s="629"/>
      <c r="BF23" s="630"/>
      <c r="BG23" s="597"/>
      <c r="BH23" s="598"/>
      <c r="BI23" s="598"/>
      <c r="BJ23" s="598"/>
      <c r="BK23" s="598"/>
      <c r="BL23" s="598"/>
      <c r="BM23" s="598"/>
      <c r="BN23" s="598"/>
      <c r="BO23" s="598"/>
      <c r="BP23" s="598"/>
      <c r="BQ23" s="598"/>
      <c r="BR23" s="598"/>
      <c r="BS23" s="598"/>
      <c r="BT23" s="598"/>
      <c r="BU23" s="598"/>
      <c r="BV23" s="633"/>
      <c r="BW23" s="588"/>
      <c r="BX23" s="589"/>
      <c r="BY23" s="589"/>
      <c r="BZ23" s="589"/>
      <c r="CA23" s="589"/>
      <c r="CB23" s="589"/>
      <c r="CC23" s="589"/>
      <c r="CD23" s="589"/>
      <c r="CE23" s="589"/>
      <c r="CF23" s="590"/>
      <c r="CG23" s="597"/>
      <c r="CH23" s="598"/>
      <c r="CI23" s="598"/>
      <c r="CJ23" s="598"/>
      <c r="CK23" s="598"/>
      <c r="CL23" s="598"/>
      <c r="CM23" s="598"/>
      <c r="CN23" s="598"/>
      <c r="CO23" s="598"/>
      <c r="CP23" s="598"/>
      <c r="CQ23" s="598"/>
      <c r="CR23" s="598"/>
      <c r="CS23" s="598"/>
      <c r="CT23" s="598"/>
      <c r="CU23" s="598"/>
      <c r="CV23" s="599"/>
      <c r="CW23" s="1">
        <v>1</v>
      </c>
    </row>
    <row r="24" spans="1:101" ht="7.5" customHeight="1" x14ac:dyDescent="0.15">
      <c r="A24" s="575"/>
      <c r="B24" s="576"/>
      <c r="C24" s="576"/>
      <c r="D24" s="528"/>
      <c r="E24" s="528"/>
      <c r="F24" s="528"/>
      <c r="G24" s="528"/>
      <c r="H24" s="528"/>
      <c r="I24" s="528"/>
      <c r="J24" s="528"/>
      <c r="K24" s="528"/>
      <c r="L24" s="603"/>
      <c r="M24" s="603"/>
      <c r="N24" s="603"/>
      <c r="O24" s="603"/>
      <c r="P24" s="603"/>
      <c r="Q24" s="603"/>
      <c r="R24" s="603"/>
      <c r="S24" s="603"/>
      <c r="T24" s="603"/>
      <c r="U24" s="603"/>
      <c r="V24" s="603"/>
      <c r="W24" s="603"/>
      <c r="X24" s="603"/>
      <c r="Y24" s="603"/>
      <c r="Z24" s="603"/>
      <c r="AA24" s="603"/>
      <c r="AB24" s="600" t="s">
        <v>30</v>
      </c>
      <c r="AC24" s="526"/>
      <c r="AD24" s="526"/>
      <c r="AE24" s="526"/>
      <c r="AF24" s="601" t="str">
        <f>IF(外国映画情報入力!C15="","",外国映画情報入力!C15)</f>
        <v/>
      </c>
      <c r="AG24" s="601"/>
      <c r="AH24" s="601"/>
      <c r="AI24" s="601"/>
      <c r="AJ24" s="601"/>
      <c r="AK24" s="601"/>
      <c r="AL24" s="601"/>
      <c r="AM24" s="601"/>
      <c r="AN24" s="601"/>
      <c r="AO24" s="601"/>
      <c r="AP24" s="601"/>
      <c r="AQ24" s="601"/>
      <c r="AR24" s="601"/>
      <c r="AS24" s="602"/>
      <c r="AW24" s="608" t="s">
        <v>162</v>
      </c>
      <c r="AX24" s="540"/>
      <c r="AY24" s="540"/>
      <c r="AZ24" s="540"/>
      <c r="BA24" s="540"/>
      <c r="BB24" s="540"/>
      <c r="BC24" s="540"/>
      <c r="BD24" s="540"/>
      <c r="BE24" s="540"/>
      <c r="BF24" s="541"/>
      <c r="BG24" s="609" t="str">
        <f>IF(外国映画情報入力!C27=BI24,"☑","☐")</f>
        <v>☐</v>
      </c>
      <c r="BH24" s="559"/>
      <c r="BI24" s="557" t="s">
        <v>59</v>
      </c>
      <c r="BJ24" s="557"/>
      <c r="BK24" s="559" t="str">
        <f>IF(外国映画情報入力!C27=BM24,"☑","☐")</f>
        <v>☐</v>
      </c>
      <c r="BL24" s="559"/>
      <c r="BM24" s="557" t="s">
        <v>24</v>
      </c>
      <c r="BN24" s="557"/>
      <c r="BO24" s="561" t="str">
        <f>IF(外国映画情報入力!C27=BQ24,"☑","☐")</f>
        <v>☐</v>
      </c>
      <c r="BP24" s="561"/>
      <c r="BQ24" s="564" t="s">
        <v>163</v>
      </c>
      <c r="BR24" s="564"/>
      <c r="BS24" s="564"/>
      <c r="BT24" s="564"/>
      <c r="BU24" s="564"/>
      <c r="BV24" s="564"/>
      <c r="BW24" s="567" t="s">
        <v>150</v>
      </c>
      <c r="BX24" s="567"/>
      <c r="BY24" s="567"/>
      <c r="BZ24" s="567"/>
      <c r="CA24" s="567"/>
      <c r="CB24" s="567"/>
      <c r="CC24" s="567"/>
      <c r="CD24" s="567"/>
      <c r="CE24" s="567"/>
      <c r="CF24" s="567"/>
      <c r="CG24" s="567"/>
      <c r="CH24" s="567"/>
      <c r="CI24" s="567"/>
      <c r="CJ24" s="567"/>
      <c r="CK24" s="567"/>
      <c r="CL24" s="567"/>
      <c r="CM24" s="567"/>
      <c r="CN24" s="567"/>
      <c r="CO24" s="567"/>
      <c r="CP24" s="567"/>
      <c r="CQ24" s="567"/>
      <c r="CR24" s="567"/>
      <c r="CS24" s="567"/>
      <c r="CT24" s="567"/>
      <c r="CU24" s="567"/>
      <c r="CV24" s="568"/>
      <c r="CW24" s="1">
        <v>1</v>
      </c>
    </row>
    <row r="25" spans="1:101" ht="7.5" customHeight="1" x14ac:dyDescent="0.15">
      <c r="A25" s="575"/>
      <c r="B25" s="576"/>
      <c r="C25" s="576"/>
      <c r="D25" s="528"/>
      <c r="E25" s="528"/>
      <c r="F25" s="528"/>
      <c r="G25" s="528"/>
      <c r="H25" s="528"/>
      <c r="I25" s="528"/>
      <c r="J25" s="528"/>
      <c r="K25" s="528"/>
      <c r="L25" s="603"/>
      <c r="M25" s="603"/>
      <c r="N25" s="603"/>
      <c r="O25" s="603"/>
      <c r="P25" s="603"/>
      <c r="Q25" s="603"/>
      <c r="R25" s="603"/>
      <c r="S25" s="603"/>
      <c r="T25" s="603"/>
      <c r="U25" s="603"/>
      <c r="V25" s="603"/>
      <c r="W25" s="603"/>
      <c r="X25" s="603"/>
      <c r="Y25" s="603"/>
      <c r="Z25" s="603"/>
      <c r="AA25" s="603"/>
      <c r="AB25" s="604"/>
      <c r="AC25" s="605"/>
      <c r="AD25" s="605"/>
      <c r="AE25" s="605"/>
      <c r="AF25" s="606"/>
      <c r="AG25" s="606"/>
      <c r="AH25" s="606"/>
      <c r="AI25" s="606"/>
      <c r="AJ25" s="606"/>
      <c r="AK25" s="606"/>
      <c r="AL25" s="606"/>
      <c r="AM25" s="606"/>
      <c r="AN25" s="606"/>
      <c r="AO25" s="606"/>
      <c r="AP25" s="606"/>
      <c r="AQ25" s="606"/>
      <c r="AR25" s="606"/>
      <c r="AS25" s="607"/>
      <c r="AW25" s="542"/>
      <c r="AX25" s="543"/>
      <c r="AY25" s="543"/>
      <c r="AZ25" s="543"/>
      <c r="BA25" s="543"/>
      <c r="BB25" s="543"/>
      <c r="BC25" s="543"/>
      <c r="BD25" s="543"/>
      <c r="BE25" s="543"/>
      <c r="BF25" s="544"/>
      <c r="BG25" s="610"/>
      <c r="BH25" s="560"/>
      <c r="BI25" s="558"/>
      <c r="BJ25" s="558"/>
      <c r="BK25" s="560"/>
      <c r="BL25" s="560"/>
      <c r="BM25" s="558"/>
      <c r="BN25" s="558"/>
      <c r="BO25" s="562"/>
      <c r="BP25" s="562"/>
      <c r="BQ25" s="565"/>
      <c r="BR25" s="565"/>
      <c r="BS25" s="565"/>
      <c r="BT25" s="565"/>
      <c r="BU25" s="565"/>
      <c r="BV25" s="565"/>
      <c r="BW25" s="569"/>
      <c r="BX25" s="569"/>
      <c r="BY25" s="569"/>
      <c r="BZ25" s="569"/>
      <c r="CA25" s="569"/>
      <c r="CB25" s="569"/>
      <c r="CC25" s="569"/>
      <c r="CD25" s="569"/>
      <c r="CE25" s="569"/>
      <c r="CF25" s="569"/>
      <c r="CG25" s="569"/>
      <c r="CH25" s="569"/>
      <c r="CI25" s="569"/>
      <c r="CJ25" s="569"/>
      <c r="CK25" s="569"/>
      <c r="CL25" s="569"/>
      <c r="CM25" s="569"/>
      <c r="CN25" s="569"/>
      <c r="CO25" s="569"/>
      <c r="CP25" s="569"/>
      <c r="CQ25" s="569"/>
      <c r="CR25" s="569"/>
      <c r="CS25" s="569"/>
      <c r="CT25" s="569"/>
      <c r="CU25" s="569"/>
      <c r="CV25" s="570"/>
      <c r="CW25" s="1">
        <v>1</v>
      </c>
    </row>
    <row r="26" spans="1:101" ht="7.5" customHeight="1" x14ac:dyDescent="0.15">
      <c r="A26" s="575"/>
      <c r="B26" s="576"/>
      <c r="C26" s="576"/>
      <c r="D26" s="529" t="s">
        <v>64</v>
      </c>
      <c r="E26" s="529"/>
      <c r="F26" s="529"/>
      <c r="G26" s="529"/>
      <c r="H26" s="529"/>
      <c r="I26" s="529"/>
      <c r="J26" s="529"/>
      <c r="K26" s="529"/>
      <c r="L26" s="531" t="str">
        <f>IF(外国映画情報入力!N15="","",外国映画情報入力!N15)</f>
        <v/>
      </c>
      <c r="M26" s="532"/>
      <c r="N26" s="532"/>
      <c r="O26" s="532"/>
      <c r="P26" s="532"/>
      <c r="Q26" s="532"/>
      <c r="R26" s="532"/>
      <c r="S26" s="532"/>
      <c r="T26" s="532"/>
      <c r="U26" s="532"/>
      <c r="V26" s="532"/>
      <c r="W26" s="532"/>
      <c r="X26" s="532"/>
      <c r="Y26" s="532"/>
      <c r="Z26" s="532"/>
      <c r="AA26" s="532"/>
      <c r="AB26" s="532"/>
      <c r="AC26" s="532"/>
      <c r="AD26" s="532"/>
      <c r="AE26" s="532"/>
      <c r="AF26" s="532"/>
      <c r="AG26" s="532"/>
      <c r="AH26" s="532"/>
      <c r="AI26" s="532"/>
      <c r="AJ26" s="532"/>
      <c r="AK26" s="532"/>
      <c r="AL26" s="532"/>
      <c r="AM26" s="532"/>
      <c r="AN26" s="532"/>
      <c r="AO26" s="532"/>
      <c r="AP26" s="532"/>
      <c r="AQ26" s="532"/>
      <c r="AR26" s="532"/>
      <c r="AS26" s="533"/>
      <c r="AW26" s="542"/>
      <c r="AX26" s="543"/>
      <c r="AY26" s="543"/>
      <c r="AZ26" s="543"/>
      <c r="BA26" s="543"/>
      <c r="BB26" s="543"/>
      <c r="BC26" s="543"/>
      <c r="BD26" s="543"/>
      <c r="BE26" s="543"/>
      <c r="BF26" s="544"/>
      <c r="BG26" s="610"/>
      <c r="BH26" s="560"/>
      <c r="BI26" s="558"/>
      <c r="BJ26" s="558"/>
      <c r="BK26" s="560"/>
      <c r="BL26" s="560"/>
      <c r="BM26" s="558"/>
      <c r="BN26" s="558"/>
      <c r="BO26" s="562"/>
      <c r="BP26" s="562"/>
      <c r="BQ26" s="565"/>
      <c r="BR26" s="565"/>
      <c r="BS26" s="565"/>
      <c r="BT26" s="565"/>
      <c r="BU26" s="565"/>
      <c r="BV26" s="565"/>
      <c r="BW26" s="569"/>
      <c r="BX26" s="569"/>
      <c r="BY26" s="569"/>
      <c r="BZ26" s="569"/>
      <c r="CA26" s="569"/>
      <c r="CB26" s="569"/>
      <c r="CC26" s="569"/>
      <c r="CD26" s="569"/>
      <c r="CE26" s="569"/>
      <c r="CF26" s="569"/>
      <c r="CG26" s="569"/>
      <c r="CH26" s="569"/>
      <c r="CI26" s="569"/>
      <c r="CJ26" s="569"/>
      <c r="CK26" s="569"/>
      <c r="CL26" s="569"/>
      <c r="CM26" s="569"/>
      <c r="CN26" s="569"/>
      <c r="CO26" s="569"/>
      <c r="CP26" s="569"/>
      <c r="CQ26" s="569"/>
      <c r="CR26" s="569"/>
      <c r="CS26" s="569"/>
      <c r="CT26" s="569"/>
      <c r="CU26" s="569"/>
      <c r="CV26" s="570"/>
      <c r="CW26" s="1">
        <v>1</v>
      </c>
    </row>
    <row r="27" spans="1:101" ht="7.5" customHeight="1" thickBot="1" x14ac:dyDescent="0.2">
      <c r="A27" s="577"/>
      <c r="B27" s="578"/>
      <c r="C27" s="578"/>
      <c r="D27" s="530"/>
      <c r="E27" s="530"/>
      <c r="F27" s="530"/>
      <c r="G27" s="530"/>
      <c r="H27" s="530"/>
      <c r="I27" s="530"/>
      <c r="J27" s="530"/>
      <c r="K27" s="530"/>
      <c r="L27" s="534"/>
      <c r="M27" s="535"/>
      <c r="N27" s="535"/>
      <c r="O27" s="535"/>
      <c r="P27" s="535"/>
      <c r="Q27" s="535"/>
      <c r="R27" s="535"/>
      <c r="S27" s="535"/>
      <c r="T27" s="535"/>
      <c r="U27" s="535"/>
      <c r="V27" s="535"/>
      <c r="W27" s="535"/>
      <c r="X27" s="535"/>
      <c r="Y27" s="535"/>
      <c r="Z27" s="535"/>
      <c r="AA27" s="535"/>
      <c r="AB27" s="535"/>
      <c r="AC27" s="535"/>
      <c r="AD27" s="535"/>
      <c r="AE27" s="535"/>
      <c r="AF27" s="535"/>
      <c r="AG27" s="535"/>
      <c r="AH27" s="535"/>
      <c r="AI27" s="535"/>
      <c r="AJ27" s="535"/>
      <c r="AK27" s="535"/>
      <c r="AL27" s="535"/>
      <c r="AM27" s="535"/>
      <c r="AN27" s="535"/>
      <c r="AO27" s="535"/>
      <c r="AP27" s="535"/>
      <c r="AQ27" s="535"/>
      <c r="AR27" s="535"/>
      <c r="AS27" s="536"/>
      <c r="AW27" s="542"/>
      <c r="AX27" s="543"/>
      <c r="AY27" s="543"/>
      <c r="AZ27" s="543"/>
      <c r="BA27" s="543"/>
      <c r="BB27" s="543"/>
      <c r="BC27" s="543"/>
      <c r="BD27" s="543"/>
      <c r="BE27" s="543"/>
      <c r="BF27" s="544"/>
      <c r="BG27" s="610"/>
      <c r="BH27" s="560"/>
      <c r="BI27" s="558"/>
      <c r="BJ27" s="558"/>
      <c r="BK27" s="560"/>
      <c r="BL27" s="560"/>
      <c r="BM27" s="558"/>
      <c r="BN27" s="558"/>
      <c r="BO27" s="563"/>
      <c r="BP27" s="563"/>
      <c r="BQ27" s="566"/>
      <c r="BR27" s="566"/>
      <c r="BS27" s="566"/>
      <c r="BT27" s="566"/>
      <c r="BU27" s="566"/>
      <c r="BV27" s="566"/>
      <c r="BW27" s="571"/>
      <c r="BX27" s="571"/>
      <c r="BY27" s="571"/>
      <c r="BZ27" s="571"/>
      <c r="CA27" s="571"/>
      <c r="CB27" s="571"/>
      <c r="CC27" s="571"/>
      <c r="CD27" s="571"/>
      <c r="CE27" s="571"/>
      <c r="CF27" s="571"/>
      <c r="CG27" s="571"/>
      <c r="CH27" s="571"/>
      <c r="CI27" s="571"/>
      <c r="CJ27" s="571"/>
      <c r="CK27" s="571"/>
      <c r="CL27" s="571"/>
      <c r="CM27" s="571"/>
      <c r="CN27" s="571"/>
      <c r="CO27" s="571"/>
      <c r="CP27" s="571"/>
      <c r="CQ27" s="571"/>
      <c r="CR27" s="571"/>
      <c r="CS27" s="571"/>
      <c r="CT27" s="571"/>
      <c r="CU27" s="571"/>
      <c r="CV27" s="572"/>
      <c r="CW27" s="1">
        <v>1</v>
      </c>
    </row>
    <row r="28" spans="1:101" ht="7.5" customHeight="1" x14ac:dyDescent="0.15">
      <c r="A28" s="537" t="str">
        <f>IF(収録楽曲情報!S2="外国映画","　私（申込者）は、本映画において固定されている管理著作物を上映利用することについて、協会の定める利用許諾条項（外国映画上映）に定める申込者の義務を完全に履行することを承諾のうえ申込みます。","　貴協会が管理する下記音楽著作物を、当該映画に利用することについて、貴協会の定める利用許諾契約の履行を承諾のうえ申し込みます。なお、外国曲利用については、添付の使用承諾書のコピー（または合意条件を転記した一覧表等）のとおり、すでに権利者の同意を得ています。")</f>
        <v>　私（申込者）は、本映画において固定されている管理著作物を上映利用することについて、協会の定める利用許諾条項（外国映画上映）に定める申込者の義務を完全に履行することを承諾のうえ申込みます。</v>
      </c>
      <c r="B28" s="537"/>
      <c r="C28" s="537"/>
      <c r="D28" s="537"/>
      <c r="E28" s="537"/>
      <c r="F28" s="537"/>
      <c r="G28" s="537"/>
      <c r="H28" s="537"/>
      <c r="I28" s="537"/>
      <c r="J28" s="537"/>
      <c r="K28" s="537"/>
      <c r="L28" s="537"/>
      <c r="M28" s="537"/>
      <c r="N28" s="537"/>
      <c r="O28" s="537"/>
      <c r="P28" s="537"/>
      <c r="Q28" s="537"/>
      <c r="R28" s="537"/>
      <c r="S28" s="537"/>
      <c r="T28" s="537"/>
      <c r="U28" s="537"/>
      <c r="V28" s="537"/>
      <c r="W28" s="537"/>
      <c r="X28" s="537"/>
      <c r="Y28" s="537"/>
      <c r="Z28" s="537"/>
      <c r="AA28" s="537"/>
      <c r="AB28" s="537"/>
      <c r="AC28" s="537"/>
      <c r="AD28" s="537"/>
      <c r="AE28" s="537"/>
      <c r="AF28" s="537"/>
      <c r="AG28" s="537"/>
      <c r="AH28" s="537"/>
      <c r="AI28" s="537"/>
      <c r="AJ28" s="537"/>
      <c r="AK28" s="537"/>
      <c r="AL28" s="537"/>
      <c r="AM28" s="537"/>
      <c r="AN28" s="537"/>
      <c r="AO28" s="537"/>
      <c r="AP28" s="537"/>
      <c r="AQ28" s="537"/>
      <c r="AR28" s="537"/>
      <c r="AS28" s="537"/>
      <c r="AW28" s="539" t="s">
        <v>36</v>
      </c>
      <c r="AX28" s="540"/>
      <c r="AY28" s="540"/>
      <c r="AZ28" s="540"/>
      <c r="BA28" s="540"/>
      <c r="BB28" s="540"/>
      <c r="BC28" s="540"/>
      <c r="BD28" s="540"/>
      <c r="BE28" s="540"/>
      <c r="BF28" s="541"/>
      <c r="BG28" s="548" t="str">
        <f>IF(外国映画情報入力!C28="","",外国映画情報入力!C28)</f>
        <v/>
      </c>
      <c r="BH28" s="549"/>
      <c r="BI28" s="549"/>
      <c r="BJ28" s="549"/>
      <c r="BK28" s="549"/>
      <c r="BL28" s="549"/>
      <c r="BM28" s="549"/>
      <c r="BN28" s="549"/>
      <c r="BO28" s="549"/>
      <c r="BP28" s="549"/>
      <c r="BQ28" s="549"/>
      <c r="BR28" s="549"/>
      <c r="BS28" s="549"/>
      <c r="BT28" s="549"/>
      <c r="BU28" s="549"/>
      <c r="BV28" s="549"/>
      <c r="BW28" s="549"/>
      <c r="BX28" s="549"/>
      <c r="BY28" s="549"/>
      <c r="BZ28" s="549"/>
      <c r="CA28" s="549"/>
      <c r="CB28" s="549"/>
      <c r="CC28" s="549"/>
      <c r="CD28" s="549"/>
      <c r="CE28" s="549"/>
      <c r="CF28" s="549"/>
      <c r="CG28" s="549"/>
      <c r="CH28" s="549"/>
      <c r="CI28" s="549"/>
      <c r="CJ28" s="549"/>
      <c r="CK28" s="549"/>
      <c r="CL28" s="549"/>
      <c r="CM28" s="549"/>
      <c r="CN28" s="549"/>
      <c r="CO28" s="549"/>
      <c r="CP28" s="549"/>
      <c r="CQ28" s="549"/>
      <c r="CR28" s="549"/>
      <c r="CS28" s="549"/>
      <c r="CT28" s="549"/>
      <c r="CU28" s="549"/>
      <c r="CV28" s="550"/>
      <c r="CW28" s="1">
        <v>1</v>
      </c>
    </row>
    <row r="29" spans="1:101" ht="7.5" customHeight="1" x14ac:dyDescent="0.15">
      <c r="A29" s="538"/>
      <c r="B29" s="538"/>
      <c r="C29" s="538"/>
      <c r="D29" s="538"/>
      <c r="E29" s="538"/>
      <c r="F29" s="538"/>
      <c r="G29" s="538"/>
      <c r="H29" s="538"/>
      <c r="I29" s="538"/>
      <c r="J29" s="538"/>
      <c r="K29" s="538"/>
      <c r="L29" s="538"/>
      <c r="M29" s="538"/>
      <c r="N29" s="538"/>
      <c r="O29" s="538"/>
      <c r="P29" s="538"/>
      <c r="Q29" s="538"/>
      <c r="R29" s="538"/>
      <c r="S29" s="538"/>
      <c r="T29" s="538"/>
      <c r="U29" s="538"/>
      <c r="V29" s="538"/>
      <c r="W29" s="538"/>
      <c r="X29" s="538"/>
      <c r="Y29" s="538"/>
      <c r="Z29" s="538"/>
      <c r="AA29" s="538"/>
      <c r="AB29" s="538"/>
      <c r="AC29" s="538"/>
      <c r="AD29" s="538"/>
      <c r="AE29" s="538"/>
      <c r="AF29" s="538"/>
      <c r="AG29" s="538"/>
      <c r="AH29" s="538"/>
      <c r="AI29" s="538"/>
      <c r="AJ29" s="538"/>
      <c r="AK29" s="538"/>
      <c r="AL29" s="538"/>
      <c r="AM29" s="538"/>
      <c r="AN29" s="538"/>
      <c r="AO29" s="538"/>
      <c r="AP29" s="538"/>
      <c r="AQ29" s="538"/>
      <c r="AR29" s="538"/>
      <c r="AS29" s="538"/>
      <c r="AW29" s="542"/>
      <c r="AX29" s="543"/>
      <c r="AY29" s="543"/>
      <c r="AZ29" s="543"/>
      <c r="BA29" s="543"/>
      <c r="BB29" s="543"/>
      <c r="BC29" s="543"/>
      <c r="BD29" s="543"/>
      <c r="BE29" s="543"/>
      <c r="BF29" s="544"/>
      <c r="BG29" s="551"/>
      <c r="BH29" s="552"/>
      <c r="BI29" s="552"/>
      <c r="BJ29" s="552"/>
      <c r="BK29" s="552"/>
      <c r="BL29" s="552"/>
      <c r="BM29" s="552"/>
      <c r="BN29" s="552"/>
      <c r="BO29" s="552"/>
      <c r="BP29" s="552"/>
      <c r="BQ29" s="552"/>
      <c r="BR29" s="552"/>
      <c r="BS29" s="552"/>
      <c r="BT29" s="552"/>
      <c r="BU29" s="552"/>
      <c r="BV29" s="552"/>
      <c r="BW29" s="552"/>
      <c r="BX29" s="552"/>
      <c r="BY29" s="552"/>
      <c r="BZ29" s="552"/>
      <c r="CA29" s="552"/>
      <c r="CB29" s="552"/>
      <c r="CC29" s="552"/>
      <c r="CD29" s="552"/>
      <c r="CE29" s="552"/>
      <c r="CF29" s="552"/>
      <c r="CG29" s="552"/>
      <c r="CH29" s="552"/>
      <c r="CI29" s="552"/>
      <c r="CJ29" s="552"/>
      <c r="CK29" s="552"/>
      <c r="CL29" s="552"/>
      <c r="CM29" s="552"/>
      <c r="CN29" s="552"/>
      <c r="CO29" s="552"/>
      <c r="CP29" s="552"/>
      <c r="CQ29" s="552"/>
      <c r="CR29" s="552"/>
      <c r="CS29" s="552"/>
      <c r="CT29" s="552"/>
      <c r="CU29" s="552"/>
      <c r="CV29" s="553"/>
      <c r="CW29" s="1">
        <v>1</v>
      </c>
    </row>
    <row r="30" spans="1:101" ht="7.5" customHeight="1" thickBot="1" x14ac:dyDescent="0.2">
      <c r="A30" s="538"/>
      <c r="B30" s="538"/>
      <c r="C30" s="538"/>
      <c r="D30" s="538"/>
      <c r="E30" s="538"/>
      <c r="F30" s="538"/>
      <c r="G30" s="538"/>
      <c r="H30" s="538"/>
      <c r="I30" s="538"/>
      <c r="J30" s="538"/>
      <c r="K30" s="538"/>
      <c r="L30" s="538"/>
      <c r="M30" s="538"/>
      <c r="N30" s="538"/>
      <c r="O30" s="538"/>
      <c r="P30" s="538"/>
      <c r="Q30" s="538"/>
      <c r="R30" s="538"/>
      <c r="S30" s="538"/>
      <c r="T30" s="538"/>
      <c r="U30" s="538"/>
      <c r="V30" s="538"/>
      <c r="W30" s="538"/>
      <c r="X30" s="538"/>
      <c r="Y30" s="538"/>
      <c r="Z30" s="538"/>
      <c r="AA30" s="538"/>
      <c r="AB30" s="538"/>
      <c r="AC30" s="538"/>
      <c r="AD30" s="538"/>
      <c r="AE30" s="538"/>
      <c r="AF30" s="538"/>
      <c r="AG30" s="538"/>
      <c r="AH30" s="538"/>
      <c r="AI30" s="538"/>
      <c r="AJ30" s="538"/>
      <c r="AK30" s="538"/>
      <c r="AL30" s="538"/>
      <c r="AM30" s="538"/>
      <c r="AN30" s="538"/>
      <c r="AO30" s="538"/>
      <c r="AP30" s="538"/>
      <c r="AQ30" s="538"/>
      <c r="AR30" s="538"/>
      <c r="AS30" s="538"/>
      <c r="AW30" s="545"/>
      <c r="AX30" s="546"/>
      <c r="AY30" s="546"/>
      <c r="AZ30" s="546"/>
      <c r="BA30" s="546"/>
      <c r="BB30" s="546"/>
      <c r="BC30" s="546"/>
      <c r="BD30" s="546"/>
      <c r="BE30" s="546"/>
      <c r="BF30" s="547"/>
      <c r="BG30" s="554"/>
      <c r="BH30" s="555"/>
      <c r="BI30" s="555"/>
      <c r="BJ30" s="555"/>
      <c r="BK30" s="555"/>
      <c r="BL30" s="555"/>
      <c r="BM30" s="555"/>
      <c r="BN30" s="555"/>
      <c r="BO30" s="555"/>
      <c r="BP30" s="555"/>
      <c r="BQ30" s="555"/>
      <c r="BR30" s="555"/>
      <c r="BS30" s="555"/>
      <c r="BT30" s="555"/>
      <c r="BU30" s="555"/>
      <c r="BV30" s="555"/>
      <c r="BW30" s="555"/>
      <c r="BX30" s="555"/>
      <c r="BY30" s="555"/>
      <c r="BZ30" s="555"/>
      <c r="CA30" s="555"/>
      <c r="CB30" s="555"/>
      <c r="CC30" s="555"/>
      <c r="CD30" s="555"/>
      <c r="CE30" s="555"/>
      <c r="CF30" s="555"/>
      <c r="CG30" s="555"/>
      <c r="CH30" s="555"/>
      <c r="CI30" s="555"/>
      <c r="CJ30" s="555"/>
      <c r="CK30" s="555"/>
      <c r="CL30" s="555"/>
      <c r="CM30" s="555"/>
      <c r="CN30" s="555"/>
      <c r="CO30" s="555"/>
      <c r="CP30" s="555"/>
      <c r="CQ30" s="555"/>
      <c r="CR30" s="555"/>
      <c r="CS30" s="555"/>
      <c r="CT30" s="555"/>
      <c r="CU30" s="555"/>
      <c r="CV30" s="556"/>
      <c r="CW30" s="1">
        <v>1</v>
      </c>
    </row>
    <row r="31" spans="1:101" ht="7.5" customHeight="1" x14ac:dyDescent="0.15">
      <c r="A31" s="538"/>
      <c r="B31" s="538"/>
      <c r="C31" s="538"/>
      <c r="D31" s="538"/>
      <c r="E31" s="538"/>
      <c r="F31" s="538"/>
      <c r="G31" s="538"/>
      <c r="H31" s="538"/>
      <c r="I31" s="538"/>
      <c r="J31" s="538"/>
      <c r="K31" s="538"/>
      <c r="L31" s="538"/>
      <c r="M31" s="538"/>
      <c r="N31" s="538"/>
      <c r="O31" s="538"/>
      <c r="P31" s="538"/>
      <c r="Q31" s="538"/>
      <c r="R31" s="538"/>
      <c r="S31" s="538"/>
      <c r="T31" s="538"/>
      <c r="U31" s="538"/>
      <c r="V31" s="538"/>
      <c r="W31" s="538"/>
      <c r="X31" s="538"/>
      <c r="Y31" s="538"/>
      <c r="Z31" s="538"/>
      <c r="AA31" s="538"/>
      <c r="AB31" s="538"/>
      <c r="AC31" s="538"/>
      <c r="AD31" s="538"/>
      <c r="AE31" s="538"/>
      <c r="AF31" s="538"/>
      <c r="AG31" s="538"/>
      <c r="AH31" s="538"/>
      <c r="AI31" s="538"/>
      <c r="AJ31" s="538"/>
      <c r="AK31" s="538"/>
      <c r="AL31" s="538"/>
      <c r="AM31" s="538"/>
      <c r="AN31" s="538"/>
      <c r="AO31" s="538"/>
      <c r="AP31" s="538"/>
      <c r="AQ31" s="538"/>
      <c r="AR31" s="538"/>
      <c r="AS31" s="538"/>
      <c r="CW31" s="1">
        <v>1</v>
      </c>
    </row>
    <row r="32" spans="1:101" ht="7.5" customHeight="1" thickBot="1" x14ac:dyDescent="0.2">
      <c r="A32" s="538"/>
      <c r="B32" s="538"/>
      <c r="C32" s="538"/>
      <c r="D32" s="538"/>
      <c r="E32" s="538"/>
      <c r="F32" s="538"/>
      <c r="G32" s="538"/>
      <c r="H32" s="538"/>
      <c r="I32" s="538"/>
      <c r="J32" s="538"/>
      <c r="K32" s="538"/>
      <c r="L32" s="538"/>
      <c r="M32" s="538"/>
      <c r="N32" s="538"/>
      <c r="O32" s="538"/>
      <c r="P32" s="538"/>
      <c r="Q32" s="538"/>
      <c r="R32" s="538"/>
      <c r="S32" s="538"/>
      <c r="T32" s="538"/>
      <c r="U32" s="538"/>
      <c r="V32" s="538"/>
      <c r="W32" s="538"/>
      <c r="X32" s="538"/>
      <c r="Y32" s="538"/>
      <c r="Z32" s="538"/>
      <c r="AA32" s="538"/>
      <c r="AB32" s="538"/>
      <c r="AC32" s="538"/>
      <c r="AD32" s="538"/>
      <c r="AE32" s="538"/>
      <c r="AF32" s="538"/>
      <c r="AG32" s="538"/>
      <c r="AH32" s="538"/>
      <c r="AI32" s="538"/>
      <c r="AJ32" s="538"/>
      <c r="AK32" s="538"/>
      <c r="AL32" s="538"/>
      <c r="AM32" s="538"/>
      <c r="AN32" s="538"/>
      <c r="AO32" s="538"/>
      <c r="AP32" s="538"/>
      <c r="AQ32" s="538"/>
      <c r="AR32" s="538"/>
      <c r="AS32" s="538"/>
      <c r="CW32" s="1">
        <v>1</v>
      </c>
    </row>
    <row r="33" spans="1:101" ht="7.5" customHeight="1" x14ac:dyDescent="0.15">
      <c r="A33" s="454"/>
      <c r="B33" s="455"/>
      <c r="C33" s="448" t="s">
        <v>37</v>
      </c>
      <c r="D33" s="448"/>
      <c r="E33" s="448"/>
      <c r="F33" s="448"/>
      <c r="G33" s="448"/>
      <c r="H33" s="448"/>
      <c r="I33" s="448"/>
      <c r="J33" s="448"/>
      <c r="K33" s="448"/>
      <c r="L33" s="448"/>
      <c r="M33" s="448"/>
      <c r="N33" s="448"/>
      <c r="O33" s="448"/>
      <c r="P33" s="448"/>
      <c r="Q33" s="448"/>
      <c r="R33" s="448"/>
      <c r="S33" s="448" t="s">
        <v>38</v>
      </c>
      <c r="T33" s="448"/>
      <c r="U33" s="448"/>
      <c r="V33" s="448"/>
      <c r="W33" s="448"/>
      <c r="X33" s="448"/>
      <c r="Y33" s="448"/>
      <c r="Z33" s="448"/>
      <c r="AA33" s="448"/>
      <c r="AB33" s="448"/>
      <c r="AC33" s="448"/>
      <c r="AD33" s="448"/>
      <c r="AE33" s="448"/>
      <c r="AF33" s="448"/>
      <c r="AG33" s="448"/>
      <c r="AH33" s="448"/>
      <c r="AI33" s="448"/>
      <c r="AJ33" s="448"/>
      <c r="AK33" s="458" t="s">
        <v>17</v>
      </c>
      <c r="AL33" s="458"/>
      <c r="AM33" s="458"/>
      <c r="AN33" s="458"/>
      <c r="AO33" s="458"/>
      <c r="AP33" s="458"/>
      <c r="AQ33" s="448" t="s">
        <v>41</v>
      </c>
      <c r="AR33" s="448"/>
      <c r="AS33" s="448"/>
      <c r="AT33" s="448"/>
      <c r="AU33" s="448"/>
      <c r="AV33" s="448" t="s">
        <v>42</v>
      </c>
      <c r="AW33" s="448"/>
      <c r="AX33" s="448"/>
      <c r="AY33" s="448"/>
      <c r="AZ33" s="448"/>
      <c r="BA33" s="448" t="s">
        <v>21</v>
      </c>
      <c r="BB33" s="449"/>
      <c r="BC33" s="452" t="s">
        <v>16</v>
      </c>
      <c r="BD33" s="450"/>
      <c r="BE33" s="450"/>
      <c r="BF33" s="450"/>
      <c r="BG33" s="450"/>
      <c r="BH33" s="450"/>
      <c r="BI33" s="450"/>
      <c r="BJ33" s="450"/>
      <c r="BK33" s="450"/>
      <c r="BL33" s="450"/>
      <c r="BM33" s="450" t="s">
        <v>43</v>
      </c>
      <c r="BN33" s="450"/>
      <c r="BO33" s="450"/>
      <c r="BP33" s="450"/>
      <c r="BQ33" s="450"/>
      <c r="BR33" s="450"/>
      <c r="BS33" s="450"/>
      <c r="BT33" s="450"/>
      <c r="BU33" s="450"/>
      <c r="BV33" s="450"/>
      <c r="BW33" s="450"/>
      <c r="BX33" s="450"/>
      <c r="BY33" s="450"/>
      <c r="BZ33" s="450"/>
      <c r="CA33" s="450"/>
      <c r="CB33" s="450"/>
      <c r="CC33" s="450"/>
      <c r="CD33" s="450"/>
      <c r="CE33" s="450" t="s">
        <v>22</v>
      </c>
      <c r="CF33" s="450"/>
      <c r="CG33" s="450"/>
      <c r="CH33" s="450"/>
      <c r="CI33" s="450"/>
      <c r="CJ33" s="450"/>
      <c r="CK33" s="450"/>
      <c r="CL33" s="450"/>
      <c r="CM33" s="450"/>
      <c r="CN33" s="450"/>
      <c r="CO33" s="450"/>
      <c r="CP33" s="450"/>
      <c r="CQ33" s="450"/>
      <c r="CR33" s="450"/>
      <c r="CS33" s="450"/>
      <c r="CT33" s="450"/>
      <c r="CU33" s="450" t="s">
        <v>65</v>
      </c>
      <c r="CV33" s="450"/>
      <c r="CW33" s="1">
        <v>1</v>
      </c>
    </row>
    <row r="34" spans="1:101" ht="7.5" customHeight="1" x14ac:dyDescent="0.15">
      <c r="A34" s="456"/>
      <c r="B34" s="457"/>
      <c r="C34" s="450"/>
      <c r="D34" s="450"/>
      <c r="E34" s="450"/>
      <c r="F34" s="450"/>
      <c r="G34" s="450"/>
      <c r="H34" s="450"/>
      <c r="I34" s="450"/>
      <c r="J34" s="450"/>
      <c r="K34" s="450"/>
      <c r="L34" s="450"/>
      <c r="M34" s="450"/>
      <c r="N34" s="450"/>
      <c r="O34" s="450"/>
      <c r="P34" s="450"/>
      <c r="Q34" s="450"/>
      <c r="R34" s="450"/>
      <c r="S34" s="450"/>
      <c r="T34" s="450"/>
      <c r="U34" s="450"/>
      <c r="V34" s="450"/>
      <c r="W34" s="450"/>
      <c r="X34" s="450"/>
      <c r="Y34" s="450"/>
      <c r="Z34" s="450"/>
      <c r="AA34" s="450"/>
      <c r="AB34" s="450"/>
      <c r="AC34" s="450"/>
      <c r="AD34" s="450"/>
      <c r="AE34" s="450"/>
      <c r="AF34" s="450"/>
      <c r="AG34" s="450"/>
      <c r="AH34" s="450"/>
      <c r="AI34" s="450"/>
      <c r="AJ34" s="450"/>
      <c r="AK34" s="453" t="s">
        <v>39</v>
      </c>
      <c r="AL34" s="453"/>
      <c r="AM34" s="453"/>
      <c r="AN34" s="453" t="s">
        <v>40</v>
      </c>
      <c r="AO34" s="453"/>
      <c r="AP34" s="453"/>
      <c r="AQ34" s="450"/>
      <c r="AR34" s="450"/>
      <c r="AS34" s="450"/>
      <c r="AT34" s="450"/>
      <c r="AU34" s="450"/>
      <c r="AV34" s="450"/>
      <c r="AW34" s="450"/>
      <c r="AX34" s="450"/>
      <c r="AY34" s="450"/>
      <c r="AZ34" s="450"/>
      <c r="BA34" s="450"/>
      <c r="BB34" s="451"/>
      <c r="BC34" s="452"/>
      <c r="BD34" s="450"/>
      <c r="BE34" s="450"/>
      <c r="BF34" s="450"/>
      <c r="BG34" s="450"/>
      <c r="BH34" s="450"/>
      <c r="BI34" s="450"/>
      <c r="BJ34" s="450"/>
      <c r="BK34" s="450"/>
      <c r="BL34" s="450"/>
      <c r="BM34" s="450"/>
      <c r="BN34" s="450"/>
      <c r="BO34" s="450"/>
      <c r="BP34" s="450"/>
      <c r="BQ34" s="450"/>
      <c r="BR34" s="450"/>
      <c r="BS34" s="450"/>
      <c r="BT34" s="450"/>
      <c r="BU34" s="450"/>
      <c r="BV34" s="450"/>
      <c r="BW34" s="450"/>
      <c r="BX34" s="450"/>
      <c r="BY34" s="450"/>
      <c r="BZ34" s="450"/>
      <c r="CA34" s="450"/>
      <c r="CB34" s="450"/>
      <c r="CC34" s="450"/>
      <c r="CD34" s="450"/>
      <c r="CE34" s="450"/>
      <c r="CF34" s="450"/>
      <c r="CG34" s="450"/>
      <c r="CH34" s="450"/>
      <c r="CI34" s="450"/>
      <c r="CJ34" s="450"/>
      <c r="CK34" s="450"/>
      <c r="CL34" s="450"/>
      <c r="CM34" s="450"/>
      <c r="CN34" s="450"/>
      <c r="CO34" s="450"/>
      <c r="CP34" s="450"/>
      <c r="CQ34" s="450"/>
      <c r="CR34" s="450"/>
      <c r="CS34" s="450"/>
      <c r="CT34" s="450"/>
      <c r="CU34" s="450"/>
      <c r="CV34" s="450"/>
      <c r="CW34" s="1">
        <v>1</v>
      </c>
    </row>
    <row r="35" spans="1:101" ht="30" customHeight="1" x14ac:dyDescent="0.15">
      <c r="A35" s="435">
        <v>1</v>
      </c>
      <c r="B35" s="423"/>
      <c r="C35" s="436" t="str">
        <f>IF(収録楽曲情報!D2="","",収録楽曲情報!D2)</f>
        <v/>
      </c>
      <c r="D35" s="436"/>
      <c r="E35" s="436"/>
      <c r="F35" s="436"/>
      <c r="G35" s="436"/>
      <c r="H35" s="436"/>
      <c r="I35" s="436"/>
      <c r="J35" s="436"/>
      <c r="K35" s="436"/>
      <c r="L35" s="436"/>
      <c r="M35" s="436"/>
      <c r="N35" s="436"/>
      <c r="O35" s="436"/>
      <c r="P35" s="436"/>
      <c r="Q35" s="436"/>
      <c r="R35" s="436"/>
      <c r="S35" s="436" t="str">
        <f>IF(収録楽曲情報!E2="","",収録楽曲情報!E2 &amp; " ・ ") &amp; IF(収録楽曲情報!F2="","",収録楽曲情報!F2)</f>
        <v/>
      </c>
      <c r="T35" s="436"/>
      <c r="U35" s="436"/>
      <c r="V35" s="436"/>
      <c r="W35" s="436"/>
      <c r="X35" s="436"/>
      <c r="Y35" s="436"/>
      <c r="Z35" s="436"/>
      <c r="AA35" s="436"/>
      <c r="AB35" s="436"/>
      <c r="AC35" s="436"/>
      <c r="AD35" s="436"/>
      <c r="AE35" s="436"/>
      <c r="AF35" s="436"/>
      <c r="AG35" s="436"/>
      <c r="AH35" s="436"/>
      <c r="AI35" s="436"/>
      <c r="AJ35" s="436"/>
      <c r="AK35" s="437" t="str">
        <f>IF(算定シミュレーション!AO13=0,"",算定シミュレーション!AO13)</f>
        <v/>
      </c>
      <c r="AL35" s="437"/>
      <c r="AM35" s="437"/>
      <c r="AN35" s="437" t="str">
        <f>IF(算定シミュレーション!AP13=0,"",算定シミュレーション!AP13)</f>
        <v/>
      </c>
      <c r="AO35" s="437"/>
      <c r="AP35" s="437"/>
      <c r="AQ35" s="438" t="str">
        <f>IF(収録楽曲情報!J2="","",収録楽曲情報!J2)</f>
        <v/>
      </c>
      <c r="AR35" s="438"/>
      <c r="AS35" s="438"/>
      <c r="AT35" s="438"/>
      <c r="AU35" s="438"/>
      <c r="AV35" s="423" t="str">
        <f>IF(収録楽曲情報!K2="","",収録楽曲情報!K2)</f>
        <v/>
      </c>
      <c r="AW35" s="423"/>
      <c r="AX35" s="423"/>
      <c r="AY35" s="423"/>
      <c r="AZ35" s="423"/>
      <c r="BA35" s="423" t="str">
        <f>IF(収録楽曲情報!L2="","",収録楽曲情報!L2)</f>
        <v/>
      </c>
      <c r="BB35" s="434"/>
      <c r="BC35" s="443" t="str">
        <f>IF(収録楽曲情報!G2="","",収録楽曲情報!G2)</f>
        <v/>
      </c>
      <c r="BD35" s="444"/>
      <c r="BE35" s="444"/>
      <c r="BF35" s="444"/>
      <c r="BG35" s="444"/>
      <c r="BH35" s="444"/>
      <c r="BI35" s="444"/>
      <c r="BJ35" s="444"/>
      <c r="BK35" s="444"/>
      <c r="BL35" s="444"/>
      <c r="BM35" s="428"/>
      <c r="BN35" s="426"/>
      <c r="BO35" s="426"/>
      <c r="BP35" s="426"/>
      <c r="BQ35" s="426"/>
      <c r="BR35" s="427"/>
      <c r="BS35" s="418"/>
      <c r="BT35" s="419"/>
      <c r="BU35" s="420"/>
      <c r="BV35" s="419"/>
      <c r="BW35" s="420"/>
      <c r="BX35" s="421"/>
      <c r="BY35" s="418"/>
      <c r="BZ35" s="419"/>
      <c r="CA35" s="420"/>
      <c r="CB35" s="419"/>
      <c r="CC35" s="420"/>
      <c r="CD35" s="421"/>
      <c r="CE35" s="423" t="str">
        <f>LEFT(収録楽曲情報!C2,1)</f>
        <v/>
      </c>
      <c r="CF35" s="423"/>
      <c r="CG35" s="423" t="str">
        <f>MID(収録楽曲情報!C2,2,1)</f>
        <v/>
      </c>
      <c r="CH35" s="423"/>
      <c r="CI35" s="423" t="str">
        <f>MID(収録楽曲情報!C2,3,1)</f>
        <v/>
      </c>
      <c r="CJ35" s="423"/>
      <c r="CK35" s="423" t="str">
        <f>MID(収録楽曲情報!C2,4,1)</f>
        <v/>
      </c>
      <c r="CL35" s="423"/>
      <c r="CM35" s="423" t="str">
        <f>MID(収録楽曲情報!C2,5,1)</f>
        <v/>
      </c>
      <c r="CN35" s="423"/>
      <c r="CO35" s="423" t="str">
        <f>MID(収録楽曲情報!C2,6,1)</f>
        <v/>
      </c>
      <c r="CP35" s="423"/>
      <c r="CQ35" s="423" t="str">
        <f>MID(収録楽曲情報!C2,7,1)</f>
        <v/>
      </c>
      <c r="CR35" s="423"/>
      <c r="CS35" s="423" t="str">
        <f>MID(収録楽曲情報!C2,8,1)</f>
        <v/>
      </c>
      <c r="CT35" s="423"/>
      <c r="CU35" s="423"/>
      <c r="CV35" s="423"/>
      <c r="CW35" s="1">
        <v>1</v>
      </c>
    </row>
    <row r="36" spans="1:101" ht="30" customHeight="1" x14ac:dyDescent="0.15">
      <c r="A36" s="435">
        <v>2</v>
      </c>
      <c r="B36" s="423"/>
      <c r="C36" s="436" t="str">
        <f>IF(収録楽曲情報!D3="","",収録楽曲情報!D3)</f>
        <v/>
      </c>
      <c r="D36" s="436"/>
      <c r="E36" s="436"/>
      <c r="F36" s="436"/>
      <c r="G36" s="436"/>
      <c r="H36" s="436"/>
      <c r="I36" s="436"/>
      <c r="J36" s="436"/>
      <c r="K36" s="436"/>
      <c r="L36" s="436"/>
      <c r="M36" s="436"/>
      <c r="N36" s="436"/>
      <c r="O36" s="436"/>
      <c r="P36" s="436"/>
      <c r="Q36" s="436"/>
      <c r="R36" s="436"/>
      <c r="S36" s="436" t="str">
        <f>IF(収録楽曲情報!E3="","",収録楽曲情報!E3 &amp; " ・ ") &amp; IF(収録楽曲情報!F3="","",収録楽曲情報!F3)</f>
        <v/>
      </c>
      <c r="T36" s="436"/>
      <c r="U36" s="436"/>
      <c r="V36" s="436"/>
      <c r="W36" s="436"/>
      <c r="X36" s="436"/>
      <c r="Y36" s="436"/>
      <c r="Z36" s="436"/>
      <c r="AA36" s="436"/>
      <c r="AB36" s="436"/>
      <c r="AC36" s="436"/>
      <c r="AD36" s="436"/>
      <c r="AE36" s="436"/>
      <c r="AF36" s="436"/>
      <c r="AG36" s="436"/>
      <c r="AH36" s="436"/>
      <c r="AI36" s="436"/>
      <c r="AJ36" s="436"/>
      <c r="AK36" s="437" t="str">
        <f>IF(算定シミュレーション!AO14=0,"",算定シミュレーション!AO14)</f>
        <v/>
      </c>
      <c r="AL36" s="437"/>
      <c r="AM36" s="437"/>
      <c r="AN36" s="437" t="str">
        <f>IF(算定シミュレーション!AP14=0,"",算定シミュレーション!AP14)</f>
        <v/>
      </c>
      <c r="AO36" s="437"/>
      <c r="AP36" s="437"/>
      <c r="AQ36" s="492" t="str">
        <f>IF(収録楽曲情報!J3="","",収録楽曲情報!J3)</f>
        <v/>
      </c>
      <c r="AR36" s="493"/>
      <c r="AS36" s="493"/>
      <c r="AT36" s="493"/>
      <c r="AU36" s="446"/>
      <c r="AV36" s="418" t="str">
        <f>IF(収録楽曲情報!K3="","",収録楽曲情報!K3)</f>
        <v/>
      </c>
      <c r="AW36" s="487"/>
      <c r="AX36" s="487"/>
      <c r="AY36" s="487"/>
      <c r="AZ36" s="421"/>
      <c r="BA36" s="418" t="str">
        <f>IF(収録楽曲情報!L3="","",収録楽曲情報!L3)</f>
        <v/>
      </c>
      <c r="BB36" s="488"/>
      <c r="BC36" s="443" t="str">
        <f>IF(収録楽曲情報!G3="","",収録楽曲情報!G3)</f>
        <v/>
      </c>
      <c r="BD36" s="444"/>
      <c r="BE36" s="444"/>
      <c r="BF36" s="444"/>
      <c r="BG36" s="444"/>
      <c r="BH36" s="444"/>
      <c r="BI36" s="444"/>
      <c r="BJ36" s="444"/>
      <c r="BK36" s="444"/>
      <c r="BL36" s="444"/>
      <c r="BM36" s="428"/>
      <c r="BN36" s="426"/>
      <c r="BO36" s="426"/>
      <c r="BP36" s="426"/>
      <c r="BQ36" s="420"/>
      <c r="BR36" s="421"/>
      <c r="BS36" s="418"/>
      <c r="BT36" s="419"/>
      <c r="BU36" s="420"/>
      <c r="BV36" s="419"/>
      <c r="BW36" s="420"/>
      <c r="BX36" s="421"/>
      <c r="BY36" s="418"/>
      <c r="BZ36" s="419"/>
      <c r="CA36" s="420"/>
      <c r="CB36" s="419"/>
      <c r="CC36" s="420"/>
      <c r="CD36" s="421"/>
      <c r="CE36" s="418" t="str">
        <f>LEFT(収録楽曲情報!C3,1)</f>
        <v/>
      </c>
      <c r="CF36" s="421"/>
      <c r="CG36" s="423" t="str">
        <f>MID(収録楽曲情報!C3,2,1)</f>
        <v/>
      </c>
      <c r="CH36" s="423"/>
      <c r="CI36" s="423" t="str">
        <f>MID(収録楽曲情報!C3,3,1)</f>
        <v/>
      </c>
      <c r="CJ36" s="423"/>
      <c r="CK36" s="423" t="str">
        <f>MID(収録楽曲情報!C3,4,1)</f>
        <v/>
      </c>
      <c r="CL36" s="423"/>
      <c r="CM36" s="423" t="str">
        <f>MID(収録楽曲情報!C3,5,1)</f>
        <v/>
      </c>
      <c r="CN36" s="423"/>
      <c r="CO36" s="423" t="str">
        <f>MID(収録楽曲情報!C3,6,1)</f>
        <v/>
      </c>
      <c r="CP36" s="423"/>
      <c r="CQ36" s="423" t="str">
        <f>MID(収録楽曲情報!C3,7,1)</f>
        <v/>
      </c>
      <c r="CR36" s="423"/>
      <c r="CS36" s="423" t="str">
        <f>MID(収録楽曲情報!C3,8,1)</f>
        <v/>
      </c>
      <c r="CT36" s="423"/>
      <c r="CU36" s="423"/>
      <c r="CV36" s="423"/>
      <c r="CW36" s="1">
        <v>1</v>
      </c>
    </row>
    <row r="37" spans="1:101" ht="30" customHeight="1" x14ac:dyDescent="0.15">
      <c r="A37" s="435">
        <v>3</v>
      </c>
      <c r="B37" s="423"/>
      <c r="C37" s="436" t="str">
        <f>IF(収録楽曲情報!D4="","",収録楽曲情報!D4)</f>
        <v/>
      </c>
      <c r="D37" s="436"/>
      <c r="E37" s="436"/>
      <c r="F37" s="436"/>
      <c r="G37" s="436"/>
      <c r="H37" s="436"/>
      <c r="I37" s="436"/>
      <c r="J37" s="436"/>
      <c r="K37" s="436"/>
      <c r="L37" s="436"/>
      <c r="M37" s="436"/>
      <c r="N37" s="436"/>
      <c r="O37" s="436"/>
      <c r="P37" s="436"/>
      <c r="Q37" s="436"/>
      <c r="R37" s="436"/>
      <c r="S37" s="436" t="str">
        <f>IF(収録楽曲情報!E4="","",収録楽曲情報!E4 &amp; " ・ ") &amp; IF(収録楽曲情報!F4="","",収録楽曲情報!F4)</f>
        <v/>
      </c>
      <c r="T37" s="436"/>
      <c r="U37" s="436"/>
      <c r="V37" s="436"/>
      <c r="W37" s="436"/>
      <c r="X37" s="436"/>
      <c r="Y37" s="436"/>
      <c r="Z37" s="436"/>
      <c r="AA37" s="436"/>
      <c r="AB37" s="436"/>
      <c r="AC37" s="436"/>
      <c r="AD37" s="436"/>
      <c r="AE37" s="436"/>
      <c r="AF37" s="436"/>
      <c r="AG37" s="436"/>
      <c r="AH37" s="436"/>
      <c r="AI37" s="436"/>
      <c r="AJ37" s="436"/>
      <c r="AK37" s="437" t="str">
        <f>IF(算定シミュレーション!AO15=0,"",算定シミュレーション!AO15)</f>
        <v/>
      </c>
      <c r="AL37" s="437"/>
      <c r="AM37" s="437"/>
      <c r="AN37" s="437" t="str">
        <f>IF(算定シミュレーション!AP15=0,"",算定シミュレーション!AP15)</f>
        <v/>
      </c>
      <c r="AO37" s="437"/>
      <c r="AP37" s="437"/>
      <c r="AQ37" s="492" t="str">
        <f>IF(収録楽曲情報!J4="","",収録楽曲情報!J4)</f>
        <v/>
      </c>
      <c r="AR37" s="493"/>
      <c r="AS37" s="493"/>
      <c r="AT37" s="493"/>
      <c r="AU37" s="446"/>
      <c r="AV37" s="418" t="str">
        <f>IF(収録楽曲情報!K4="","",収録楽曲情報!K4)</f>
        <v/>
      </c>
      <c r="AW37" s="487"/>
      <c r="AX37" s="487"/>
      <c r="AY37" s="487"/>
      <c r="AZ37" s="421"/>
      <c r="BA37" s="418" t="str">
        <f>IF(収録楽曲情報!L4="","",収録楽曲情報!L4)</f>
        <v/>
      </c>
      <c r="BB37" s="488"/>
      <c r="BC37" s="443" t="str">
        <f>IF(収録楽曲情報!G4="","",収録楽曲情報!G4)</f>
        <v/>
      </c>
      <c r="BD37" s="444"/>
      <c r="BE37" s="444"/>
      <c r="BF37" s="444"/>
      <c r="BG37" s="444"/>
      <c r="BH37" s="444"/>
      <c r="BI37" s="444"/>
      <c r="BJ37" s="444"/>
      <c r="BK37" s="444"/>
      <c r="BL37" s="444"/>
      <c r="BM37" s="428"/>
      <c r="BN37" s="426"/>
      <c r="BO37" s="426"/>
      <c r="BP37" s="426"/>
      <c r="BQ37" s="420"/>
      <c r="BR37" s="421"/>
      <c r="BS37" s="418"/>
      <c r="BT37" s="419"/>
      <c r="BU37" s="420"/>
      <c r="BV37" s="419"/>
      <c r="BW37" s="420"/>
      <c r="BX37" s="421"/>
      <c r="BY37" s="418"/>
      <c r="BZ37" s="419"/>
      <c r="CA37" s="420"/>
      <c r="CB37" s="419"/>
      <c r="CC37" s="420"/>
      <c r="CD37" s="421"/>
      <c r="CE37" s="418" t="str">
        <f>LEFT(収録楽曲情報!C4,1)</f>
        <v/>
      </c>
      <c r="CF37" s="421"/>
      <c r="CG37" s="423" t="str">
        <f>MID(収録楽曲情報!C4,2,1)</f>
        <v/>
      </c>
      <c r="CH37" s="423"/>
      <c r="CI37" s="423" t="str">
        <f>MID(収録楽曲情報!C4,3,1)</f>
        <v/>
      </c>
      <c r="CJ37" s="423"/>
      <c r="CK37" s="423" t="str">
        <f>MID(収録楽曲情報!C4,4,1)</f>
        <v/>
      </c>
      <c r="CL37" s="423"/>
      <c r="CM37" s="423" t="str">
        <f>MID(収録楽曲情報!C4,5,1)</f>
        <v/>
      </c>
      <c r="CN37" s="423"/>
      <c r="CO37" s="423" t="str">
        <f>MID(収録楽曲情報!C4,6,1)</f>
        <v/>
      </c>
      <c r="CP37" s="423"/>
      <c r="CQ37" s="423" t="str">
        <f>MID(収録楽曲情報!C4,7,1)</f>
        <v/>
      </c>
      <c r="CR37" s="423"/>
      <c r="CS37" s="423" t="str">
        <f>MID(収録楽曲情報!C4,8,1)</f>
        <v/>
      </c>
      <c r="CT37" s="423"/>
      <c r="CU37" s="423"/>
      <c r="CV37" s="423"/>
      <c r="CW37" s="1">
        <v>1</v>
      </c>
    </row>
    <row r="38" spans="1:101" ht="30" customHeight="1" x14ac:dyDescent="0.15">
      <c r="A38" s="435">
        <v>4</v>
      </c>
      <c r="B38" s="423"/>
      <c r="C38" s="436" t="str">
        <f>IF(収録楽曲情報!D5="","",収録楽曲情報!D5)</f>
        <v/>
      </c>
      <c r="D38" s="436"/>
      <c r="E38" s="436"/>
      <c r="F38" s="436"/>
      <c r="G38" s="436"/>
      <c r="H38" s="436"/>
      <c r="I38" s="436"/>
      <c r="J38" s="436"/>
      <c r="K38" s="436"/>
      <c r="L38" s="436"/>
      <c r="M38" s="436"/>
      <c r="N38" s="436"/>
      <c r="O38" s="436"/>
      <c r="P38" s="436"/>
      <c r="Q38" s="436"/>
      <c r="R38" s="436"/>
      <c r="S38" s="436" t="str">
        <f>IF(収録楽曲情報!E5="","",収録楽曲情報!E5 &amp; " ・ ") &amp; IF(収録楽曲情報!F5="","",収録楽曲情報!F5)</f>
        <v/>
      </c>
      <c r="T38" s="436"/>
      <c r="U38" s="436"/>
      <c r="V38" s="436"/>
      <c r="W38" s="436"/>
      <c r="X38" s="436"/>
      <c r="Y38" s="436"/>
      <c r="Z38" s="436"/>
      <c r="AA38" s="436"/>
      <c r="AB38" s="436"/>
      <c r="AC38" s="436"/>
      <c r="AD38" s="436"/>
      <c r="AE38" s="436"/>
      <c r="AF38" s="436"/>
      <c r="AG38" s="436"/>
      <c r="AH38" s="436"/>
      <c r="AI38" s="436"/>
      <c r="AJ38" s="436"/>
      <c r="AK38" s="437" t="str">
        <f>IF(算定シミュレーション!AO16=0,"",算定シミュレーション!AO16)</f>
        <v/>
      </c>
      <c r="AL38" s="437"/>
      <c r="AM38" s="437"/>
      <c r="AN38" s="437" t="str">
        <f>IF(算定シミュレーション!AP16=0,"",算定シミュレーション!AP16)</f>
        <v/>
      </c>
      <c r="AO38" s="437"/>
      <c r="AP38" s="437"/>
      <c r="AQ38" s="492" t="str">
        <f>IF(収録楽曲情報!J5="","",収録楽曲情報!J5)</f>
        <v/>
      </c>
      <c r="AR38" s="493"/>
      <c r="AS38" s="493"/>
      <c r="AT38" s="493"/>
      <c r="AU38" s="446"/>
      <c r="AV38" s="418" t="str">
        <f>IF(収録楽曲情報!K5="","",収録楽曲情報!K5)</f>
        <v/>
      </c>
      <c r="AW38" s="487"/>
      <c r="AX38" s="487"/>
      <c r="AY38" s="487"/>
      <c r="AZ38" s="421"/>
      <c r="BA38" s="418" t="str">
        <f>IF(収録楽曲情報!L5="","",収録楽曲情報!L5)</f>
        <v/>
      </c>
      <c r="BB38" s="488"/>
      <c r="BC38" s="443" t="str">
        <f>IF(収録楽曲情報!G5="","",収録楽曲情報!G5)</f>
        <v/>
      </c>
      <c r="BD38" s="444"/>
      <c r="BE38" s="444"/>
      <c r="BF38" s="444"/>
      <c r="BG38" s="444"/>
      <c r="BH38" s="444"/>
      <c r="BI38" s="444"/>
      <c r="BJ38" s="444"/>
      <c r="BK38" s="444"/>
      <c r="BL38" s="444"/>
      <c r="BM38" s="428"/>
      <c r="BN38" s="426"/>
      <c r="BO38" s="426"/>
      <c r="BP38" s="426"/>
      <c r="BQ38" s="420"/>
      <c r="BR38" s="421"/>
      <c r="BS38" s="418"/>
      <c r="BT38" s="419"/>
      <c r="BU38" s="420"/>
      <c r="BV38" s="419"/>
      <c r="BW38" s="420"/>
      <c r="BX38" s="421"/>
      <c r="BY38" s="418"/>
      <c r="BZ38" s="419"/>
      <c r="CA38" s="420"/>
      <c r="CB38" s="419"/>
      <c r="CC38" s="420"/>
      <c r="CD38" s="421"/>
      <c r="CE38" s="418" t="str">
        <f>LEFT(収録楽曲情報!C5,1)</f>
        <v/>
      </c>
      <c r="CF38" s="421"/>
      <c r="CG38" s="423" t="str">
        <f>MID(収録楽曲情報!C5,2,1)</f>
        <v/>
      </c>
      <c r="CH38" s="423"/>
      <c r="CI38" s="423" t="str">
        <f>MID(収録楽曲情報!C5,3,1)</f>
        <v/>
      </c>
      <c r="CJ38" s="423"/>
      <c r="CK38" s="423" t="str">
        <f>MID(収録楽曲情報!C5,4,1)</f>
        <v/>
      </c>
      <c r="CL38" s="423"/>
      <c r="CM38" s="423" t="str">
        <f>MID(収録楽曲情報!C5,5,1)</f>
        <v/>
      </c>
      <c r="CN38" s="423"/>
      <c r="CO38" s="423" t="str">
        <f>MID(収録楽曲情報!C5,6,1)</f>
        <v/>
      </c>
      <c r="CP38" s="423"/>
      <c r="CQ38" s="423" t="str">
        <f>MID(収録楽曲情報!C5,7,1)</f>
        <v/>
      </c>
      <c r="CR38" s="423"/>
      <c r="CS38" s="423" t="str">
        <f>MID(収録楽曲情報!C5,8,1)</f>
        <v/>
      </c>
      <c r="CT38" s="423"/>
      <c r="CU38" s="423"/>
      <c r="CV38" s="423"/>
      <c r="CW38" s="1">
        <v>1</v>
      </c>
    </row>
    <row r="39" spans="1:101" ht="30" customHeight="1" thickBot="1" x14ac:dyDescent="0.2">
      <c r="A39" s="439">
        <v>5</v>
      </c>
      <c r="B39" s="429"/>
      <c r="C39" s="436" t="str">
        <f>IF(収録楽曲情報!D6="","",収録楽曲情報!D6)</f>
        <v/>
      </c>
      <c r="D39" s="436"/>
      <c r="E39" s="436"/>
      <c r="F39" s="436"/>
      <c r="G39" s="436"/>
      <c r="H39" s="436"/>
      <c r="I39" s="436"/>
      <c r="J39" s="436"/>
      <c r="K39" s="436"/>
      <c r="L39" s="436"/>
      <c r="M39" s="436"/>
      <c r="N39" s="436"/>
      <c r="O39" s="436"/>
      <c r="P39" s="436"/>
      <c r="Q39" s="436"/>
      <c r="R39" s="436"/>
      <c r="S39" s="436" t="str">
        <f>IF(収録楽曲情報!E6="","",収録楽曲情報!E6 &amp; " ・ ") &amp; IF(収録楽曲情報!F6="","",収録楽曲情報!F6)</f>
        <v/>
      </c>
      <c r="T39" s="436"/>
      <c r="U39" s="436"/>
      <c r="V39" s="436"/>
      <c r="W39" s="436"/>
      <c r="X39" s="436"/>
      <c r="Y39" s="436"/>
      <c r="Z39" s="436"/>
      <c r="AA39" s="436"/>
      <c r="AB39" s="436"/>
      <c r="AC39" s="436"/>
      <c r="AD39" s="436"/>
      <c r="AE39" s="436"/>
      <c r="AF39" s="436"/>
      <c r="AG39" s="436"/>
      <c r="AH39" s="436"/>
      <c r="AI39" s="436"/>
      <c r="AJ39" s="436"/>
      <c r="AK39" s="437" t="str">
        <f>IF(算定シミュレーション!AO17=0,"",算定シミュレーション!AO17)</f>
        <v/>
      </c>
      <c r="AL39" s="437"/>
      <c r="AM39" s="437"/>
      <c r="AN39" s="437" t="str">
        <f>IF(算定シミュレーション!AP17=0,"",算定シミュレーション!AP17)</f>
        <v/>
      </c>
      <c r="AO39" s="437"/>
      <c r="AP39" s="437"/>
      <c r="AQ39" s="483" t="str">
        <f>IF(収録楽曲情報!J6="","",収録楽曲情報!J6)</f>
        <v/>
      </c>
      <c r="AR39" s="484"/>
      <c r="AS39" s="484"/>
      <c r="AT39" s="484"/>
      <c r="AU39" s="479"/>
      <c r="AV39" s="476" t="str">
        <f>IF(収録楽曲情報!K6="","",収録楽曲情報!K6)</f>
        <v/>
      </c>
      <c r="AW39" s="485"/>
      <c r="AX39" s="485"/>
      <c r="AY39" s="485"/>
      <c r="AZ39" s="486"/>
      <c r="BA39" s="476" t="str">
        <f>IF(収録楽曲情報!L6="","",収録楽曲情報!L6)</f>
        <v/>
      </c>
      <c r="BB39" s="477"/>
      <c r="BC39" s="443" t="str">
        <f>IF(収録楽曲情報!G6="","",収録楽曲情報!G6)</f>
        <v/>
      </c>
      <c r="BD39" s="444"/>
      <c r="BE39" s="444"/>
      <c r="BF39" s="444"/>
      <c r="BG39" s="444"/>
      <c r="BH39" s="444"/>
      <c r="BI39" s="444"/>
      <c r="BJ39" s="444"/>
      <c r="BK39" s="444"/>
      <c r="BL39" s="444"/>
      <c r="BM39" s="428"/>
      <c r="BN39" s="426"/>
      <c r="BO39" s="426"/>
      <c r="BP39" s="426"/>
      <c r="BQ39" s="420"/>
      <c r="BR39" s="421"/>
      <c r="BS39" s="418"/>
      <c r="BT39" s="419"/>
      <c r="BU39" s="420"/>
      <c r="BV39" s="419"/>
      <c r="BW39" s="420"/>
      <c r="BX39" s="421"/>
      <c r="BY39" s="418"/>
      <c r="BZ39" s="419"/>
      <c r="CA39" s="420"/>
      <c r="CB39" s="419"/>
      <c r="CC39" s="420"/>
      <c r="CD39" s="421"/>
      <c r="CE39" s="418" t="str">
        <f>LEFT(収録楽曲情報!C6,1)</f>
        <v/>
      </c>
      <c r="CF39" s="421"/>
      <c r="CG39" s="423" t="str">
        <f>MID(収録楽曲情報!C6,2,1)</f>
        <v/>
      </c>
      <c r="CH39" s="423"/>
      <c r="CI39" s="423" t="str">
        <f>MID(収録楽曲情報!C6,3,1)</f>
        <v/>
      </c>
      <c r="CJ39" s="423"/>
      <c r="CK39" s="423" t="str">
        <f>MID(収録楽曲情報!C6,4,1)</f>
        <v/>
      </c>
      <c r="CL39" s="423"/>
      <c r="CM39" s="423" t="str">
        <f>MID(収録楽曲情報!C6,5,1)</f>
        <v/>
      </c>
      <c r="CN39" s="423"/>
      <c r="CO39" s="423" t="str">
        <f>MID(収録楽曲情報!C6,6,1)</f>
        <v/>
      </c>
      <c r="CP39" s="423"/>
      <c r="CQ39" s="423" t="str">
        <f>MID(収録楽曲情報!C6,7,1)</f>
        <v/>
      </c>
      <c r="CR39" s="423"/>
      <c r="CS39" s="423" t="str">
        <f>MID(収録楽曲情報!C6,8,1)</f>
        <v/>
      </c>
      <c r="CT39" s="423"/>
      <c r="CU39" s="423"/>
      <c r="CV39" s="423"/>
      <c r="CW39" s="1">
        <v>1</v>
      </c>
    </row>
    <row r="40" spans="1:101" ht="6" customHeight="1" x14ac:dyDescent="0.15">
      <c r="A40" s="514" t="s">
        <v>66</v>
      </c>
      <c r="B40" s="514"/>
      <c r="C40" s="514"/>
      <c r="D40" s="514"/>
      <c r="E40" s="514"/>
      <c r="F40" s="514"/>
      <c r="G40" s="514"/>
      <c r="H40" s="514"/>
      <c r="I40" s="514"/>
      <c r="J40" s="514"/>
      <c r="K40" s="514"/>
      <c r="L40" s="514"/>
      <c r="M40" s="514"/>
      <c r="N40" s="514"/>
      <c r="O40" s="514"/>
      <c r="P40" s="514"/>
      <c r="Q40" s="514"/>
      <c r="R40" s="514"/>
      <c r="S40" s="514"/>
      <c r="T40" s="514"/>
      <c r="U40" s="514"/>
      <c r="V40" s="514"/>
      <c r="W40" s="514"/>
      <c r="X40" s="514"/>
      <c r="Y40" s="514"/>
      <c r="Z40" s="514"/>
      <c r="AA40" s="514"/>
      <c r="AB40" s="514"/>
      <c r="AC40" s="514"/>
      <c r="AD40" s="514"/>
      <c r="AE40" s="514"/>
      <c r="AF40" s="514"/>
      <c r="AG40" s="514"/>
      <c r="AH40" s="514"/>
      <c r="AI40" s="514"/>
      <c r="AJ40" s="514"/>
      <c r="AK40" s="514"/>
      <c r="AL40" s="514"/>
      <c r="AM40" s="514"/>
      <c r="AN40" s="514"/>
      <c r="AO40" s="514"/>
      <c r="AP40" s="514"/>
      <c r="BE40" s="417" t="s">
        <v>44</v>
      </c>
      <c r="BF40" s="417"/>
      <c r="BG40" s="417"/>
      <c r="BH40" s="417"/>
      <c r="BI40" s="417"/>
      <c r="BJ40" s="417"/>
      <c r="BK40" s="417"/>
      <c r="BL40" s="516"/>
      <c r="BM40" s="428"/>
      <c r="BN40" s="426"/>
      <c r="BO40" s="505"/>
      <c r="BP40" s="500"/>
      <c r="BQ40" s="505"/>
      <c r="BR40" s="508"/>
      <c r="BS40" s="499"/>
      <c r="BT40" s="500"/>
      <c r="BU40" s="505"/>
      <c r="BV40" s="500"/>
      <c r="BW40" s="505"/>
      <c r="BX40" s="508"/>
      <c r="BY40" s="499"/>
      <c r="BZ40" s="500"/>
      <c r="CA40" s="505"/>
      <c r="CB40" s="500"/>
      <c r="CC40" s="505"/>
      <c r="CD40" s="508"/>
      <c r="CE40" s="499">
        <f>IF(CC50="",9,IF(収録楽曲情報!$V$4=0,9,""))</f>
        <v>9</v>
      </c>
      <c r="CF40" s="508"/>
      <c r="CG40" s="499">
        <f>IF(CC50="",9,IF(収録楽曲情報!$V$4=0,9,""))</f>
        <v>9</v>
      </c>
      <c r="CH40" s="508"/>
      <c r="CI40" s="499">
        <f>IF(CC50="",9,IF(収録楽曲情報!$V$4=0,9,RIGHT(LEFT(収録楽曲情報!$V$4,1),1)))</f>
        <v>9</v>
      </c>
      <c r="CJ40" s="508"/>
      <c r="CK40" s="499">
        <f>IF(CC50="",9,IF(収録楽曲情報!$V$4=0,9,RIGHT(LEFT(収録楽曲情報!$V$4,2),1)))</f>
        <v>9</v>
      </c>
      <c r="CL40" s="508"/>
      <c r="CM40" s="499">
        <f>IF(CC50="",9,IF(収録楽曲情報!$V$4=0,9,RIGHT(LEFT(収録楽曲情報!$V$4,3),1)))</f>
        <v>9</v>
      </c>
      <c r="CN40" s="508"/>
      <c r="CO40" s="499">
        <f>IF(CC50="",9,IF(収録楽曲情報!$V$4=0,9,RIGHT(LEFT(収録楽曲情報!$V$4,4),1)))</f>
        <v>9</v>
      </c>
      <c r="CP40" s="508"/>
      <c r="CQ40" s="499">
        <f>IF(CC50="",9,IF(収録楽曲情報!$V$4=0,9,RIGHT(LEFT(収録楽曲情報!$V$4,5),1)))</f>
        <v>9</v>
      </c>
      <c r="CR40" s="508"/>
      <c r="CS40" s="499">
        <f>IF(CC50="",9,IF(収録楽曲情報!$V$4=0,9,RIGHT(LEFT(収録楽曲情報!$V$4,6),1)))</f>
        <v>9</v>
      </c>
      <c r="CT40" s="508"/>
      <c r="CU40" s="499">
        <f>IF(CC50="",9,IF(収録楽曲情報!$V$4=0,9,""))</f>
        <v>9</v>
      </c>
      <c r="CV40" s="508"/>
      <c r="CW40" s="1">
        <v>1</v>
      </c>
    </row>
    <row r="41" spans="1:101" ht="6" customHeight="1" x14ac:dyDescent="0.15">
      <c r="A41" s="515"/>
      <c r="B41" s="515"/>
      <c r="C41" s="515"/>
      <c r="D41" s="515"/>
      <c r="E41" s="515"/>
      <c r="F41" s="515"/>
      <c r="G41" s="515"/>
      <c r="H41" s="515"/>
      <c r="I41" s="515"/>
      <c r="J41" s="515"/>
      <c r="K41" s="515"/>
      <c r="L41" s="515"/>
      <c r="M41" s="515"/>
      <c r="N41" s="515"/>
      <c r="O41" s="515"/>
      <c r="P41" s="515"/>
      <c r="Q41" s="515"/>
      <c r="R41" s="515"/>
      <c r="S41" s="515"/>
      <c r="T41" s="515"/>
      <c r="U41" s="515"/>
      <c r="V41" s="515"/>
      <c r="W41" s="515"/>
      <c r="X41" s="515"/>
      <c r="Y41" s="515"/>
      <c r="Z41" s="515"/>
      <c r="AA41" s="515"/>
      <c r="AB41" s="515"/>
      <c r="AC41" s="515"/>
      <c r="AD41" s="515"/>
      <c r="AE41" s="515"/>
      <c r="AF41" s="515"/>
      <c r="AG41" s="515"/>
      <c r="AH41" s="515"/>
      <c r="AI41" s="515"/>
      <c r="AJ41" s="515"/>
      <c r="AK41" s="515"/>
      <c r="AL41" s="515"/>
      <c r="AM41" s="515"/>
      <c r="AN41" s="515"/>
      <c r="AO41" s="515"/>
      <c r="AP41" s="515"/>
      <c r="BE41" s="516"/>
      <c r="BF41" s="516"/>
      <c r="BG41" s="516"/>
      <c r="BH41" s="516"/>
      <c r="BI41" s="516"/>
      <c r="BJ41" s="516"/>
      <c r="BK41" s="516"/>
      <c r="BL41" s="516"/>
      <c r="BM41" s="428"/>
      <c r="BN41" s="426"/>
      <c r="BO41" s="506"/>
      <c r="BP41" s="502"/>
      <c r="BQ41" s="506"/>
      <c r="BR41" s="509"/>
      <c r="BS41" s="501"/>
      <c r="BT41" s="502"/>
      <c r="BU41" s="506"/>
      <c r="BV41" s="502"/>
      <c r="BW41" s="506"/>
      <c r="BX41" s="509"/>
      <c r="BY41" s="501"/>
      <c r="BZ41" s="502"/>
      <c r="CA41" s="506"/>
      <c r="CB41" s="502"/>
      <c r="CC41" s="506"/>
      <c r="CD41" s="509"/>
      <c r="CE41" s="501"/>
      <c r="CF41" s="509"/>
      <c r="CG41" s="501"/>
      <c r="CH41" s="509"/>
      <c r="CI41" s="501"/>
      <c r="CJ41" s="509"/>
      <c r="CK41" s="501"/>
      <c r="CL41" s="509"/>
      <c r="CM41" s="501"/>
      <c r="CN41" s="509"/>
      <c r="CO41" s="501"/>
      <c r="CP41" s="509"/>
      <c r="CQ41" s="501"/>
      <c r="CR41" s="509"/>
      <c r="CS41" s="501"/>
      <c r="CT41" s="509"/>
      <c r="CU41" s="501"/>
      <c r="CV41" s="509"/>
      <c r="CW41" s="1">
        <v>1</v>
      </c>
    </row>
    <row r="42" spans="1:101" ht="6" customHeight="1" x14ac:dyDescent="0.15">
      <c r="A42" s="11"/>
      <c r="B42" s="525" t="s">
        <v>67</v>
      </c>
      <c r="C42" s="525"/>
      <c r="D42" s="525"/>
      <c r="E42" s="525"/>
      <c r="F42" s="525"/>
      <c r="G42" s="525"/>
      <c r="H42" s="525"/>
      <c r="I42" s="525"/>
      <c r="J42" s="525"/>
      <c r="K42" s="525"/>
      <c r="L42" s="525"/>
      <c r="M42" s="525"/>
      <c r="N42" s="525"/>
      <c r="O42" s="525"/>
      <c r="P42" s="525"/>
      <c r="Q42" s="525"/>
      <c r="R42" s="525"/>
      <c r="S42" s="525"/>
      <c r="T42" s="525"/>
      <c r="U42" s="11"/>
      <c r="W42" s="422" t="s">
        <v>51</v>
      </c>
      <c r="X42" s="422"/>
      <c r="Y42" s="422"/>
      <c r="Z42" s="422"/>
      <c r="AA42" s="422"/>
      <c r="AB42" s="422"/>
      <c r="AC42" s="422"/>
      <c r="AD42" s="422"/>
      <c r="AE42" s="422"/>
      <c r="AF42" s="422"/>
      <c r="AG42" s="422"/>
      <c r="AH42" s="422"/>
      <c r="AI42" s="422"/>
      <c r="AJ42" s="422"/>
      <c r="AK42" s="422"/>
      <c r="AL42" s="422"/>
      <c r="AM42" s="422"/>
      <c r="AN42" s="422"/>
      <c r="AO42" s="422"/>
      <c r="BE42" s="516"/>
      <c r="BF42" s="516"/>
      <c r="BG42" s="516"/>
      <c r="BH42" s="516"/>
      <c r="BI42" s="516"/>
      <c r="BJ42" s="516"/>
      <c r="BK42" s="516"/>
      <c r="BL42" s="516"/>
      <c r="BM42" s="428"/>
      <c r="BN42" s="426"/>
      <c r="BO42" s="506"/>
      <c r="BP42" s="502"/>
      <c r="BQ42" s="506"/>
      <c r="BR42" s="509"/>
      <c r="BS42" s="501"/>
      <c r="BT42" s="502"/>
      <c r="BU42" s="506"/>
      <c r="BV42" s="502"/>
      <c r="BW42" s="506"/>
      <c r="BX42" s="509"/>
      <c r="BY42" s="501"/>
      <c r="BZ42" s="502"/>
      <c r="CA42" s="506"/>
      <c r="CB42" s="502"/>
      <c r="CC42" s="506"/>
      <c r="CD42" s="509"/>
      <c r="CE42" s="501"/>
      <c r="CF42" s="509"/>
      <c r="CG42" s="501"/>
      <c r="CH42" s="509"/>
      <c r="CI42" s="501"/>
      <c r="CJ42" s="509"/>
      <c r="CK42" s="501"/>
      <c r="CL42" s="509"/>
      <c r="CM42" s="501"/>
      <c r="CN42" s="509"/>
      <c r="CO42" s="501"/>
      <c r="CP42" s="509"/>
      <c r="CQ42" s="501"/>
      <c r="CR42" s="509"/>
      <c r="CS42" s="501"/>
      <c r="CT42" s="509"/>
      <c r="CU42" s="501"/>
      <c r="CV42" s="509"/>
      <c r="CW42" s="1">
        <v>1</v>
      </c>
    </row>
    <row r="43" spans="1:101" ht="6" customHeight="1" x14ac:dyDescent="0.15">
      <c r="A43" s="11"/>
      <c r="B43" s="525"/>
      <c r="C43" s="525"/>
      <c r="D43" s="525"/>
      <c r="E43" s="525"/>
      <c r="F43" s="525"/>
      <c r="G43" s="525"/>
      <c r="H43" s="525"/>
      <c r="I43" s="525"/>
      <c r="J43" s="525"/>
      <c r="K43" s="525"/>
      <c r="L43" s="525"/>
      <c r="M43" s="525"/>
      <c r="N43" s="525"/>
      <c r="O43" s="525"/>
      <c r="P43" s="525"/>
      <c r="Q43" s="525"/>
      <c r="R43" s="525"/>
      <c r="S43" s="525"/>
      <c r="T43" s="525"/>
      <c r="U43" s="11"/>
      <c r="W43" s="422"/>
      <c r="X43" s="422"/>
      <c r="Y43" s="422"/>
      <c r="Z43" s="422"/>
      <c r="AA43" s="422"/>
      <c r="AB43" s="422"/>
      <c r="AC43" s="422"/>
      <c r="AD43" s="422"/>
      <c r="AE43" s="422"/>
      <c r="AF43" s="422"/>
      <c r="AG43" s="422"/>
      <c r="AH43" s="422"/>
      <c r="AI43" s="422"/>
      <c r="AJ43" s="422"/>
      <c r="AK43" s="422"/>
      <c r="AL43" s="422"/>
      <c r="AM43" s="422"/>
      <c r="AN43" s="422"/>
      <c r="AO43" s="422"/>
      <c r="BE43" s="516"/>
      <c r="BF43" s="516"/>
      <c r="BG43" s="516"/>
      <c r="BH43" s="516"/>
      <c r="BI43" s="516"/>
      <c r="BJ43" s="516"/>
      <c r="BK43" s="516"/>
      <c r="BL43" s="516"/>
      <c r="BM43" s="428"/>
      <c r="BN43" s="426"/>
      <c r="BO43" s="506"/>
      <c r="BP43" s="502"/>
      <c r="BQ43" s="506"/>
      <c r="BR43" s="509"/>
      <c r="BS43" s="501"/>
      <c r="BT43" s="502"/>
      <c r="BU43" s="506"/>
      <c r="BV43" s="502"/>
      <c r="BW43" s="506"/>
      <c r="BX43" s="509"/>
      <c r="BY43" s="501"/>
      <c r="BZ43" s="502"/>
      <c r="CA43" s="506"/>
      <c r="CB43" s="502"/>
      <c r="CC43" s="506"/>
      <c r="CD43" s="509"/>
      <c r="CE43" s="501"/>
      <c r="CF43" s="509"/>
      <c r="CG43" s="501"/>
      <c r="CH43" s="509"/>
      <c r="CI43" s="501"/>
      <c r="CJ43" s="509"/>
      <c r="CK43" s="501"/>
      <c r="CL43" s="509"/>
      <c r="CM43" s="501"/>
      <c r="CN43" s="509"/>
      <c r="CO43" s="501"/>
      <c r="CP43" s="509"/>
      <c r="CQ43" s="501"/>
      <c r="CR43" s="509"/>
      <c r="CS43" s="501"/>
      <c r="CT43" s="509"/>
      <c r="CU43" s="501"/>
      <c r="CV43" s="509"/>
      <c r="CW43" s="1">
        <v>1</v>
      </c>
    </row>
    <row r="44" spans="1:101" ht="6" customHeight="1" x14ac:dyDescent="0.15">
      <c r="A44" s="11"/>
      <c r="B44" s="525"/>
      <c r="C44" s="525"/>
      <c r="D44" s="525"/>
      <c r="E44" s="525"/>
      <c r="F44" s="525"/>
      <c r="G44" s="525"/>
      <c r="H44" s="525"/>
      <c r="I44" s="525"/>
      <c r="J44" s="525"/>
      <c r="K44" s="525"/>
      <c r="L44" s="525"/>
      <c r="M44" s="525"/>
      <c r="N44" s="525"/>
      <c r="O44" s="525"/>
      <c r="P44" s="525"/>
      <c r="Q44" s="525"/>
      <c r="R44" s="525"/>
      <c r="S44" s="525"/>
      <c r="T44" s="525"/>
      <c r="U44" s="11"/>
      <c r="W44" s="422"/>
      <c r="X44" s="422"/>
      <c r="Y44" s="422"/>
      <c r="Z44" s="422"/>
      <c r="AA44" s="422"/>
      <c r="AB44" s="422"/>
      <c r="AC44" s="422"/>
      <c r="AD44" s="422"/>
      <c r="AE44" s="422"/>
      <c r="AF44" s="422"/>
      <c r="AG44" s="422"/>
      <c r="AH44" s="422"/>
      <c r="AI44" s="422"/>
      <c r="AJ44" s="422"/>
      <c r="AK44" s="422"/>
      <c r="AL44" s="422"/>
      <c r="AM44" s="422"/>
      <c r="AN44" s="422"/>
      <c r="AO44" s="422"/>
      <c r="AQ44" s="423" t="s">
        <v>46</v>
      </c>
      <c r="AR44" s="423"/>
      <c r="AS44" s="423"/>
      <c r="AT44" s="423"/>
      <c r="AU44" s="423"/>
      <c r="AV44" s="423"/>
      <c r="AW44" s="423" t="s">
        <v>47</v>
      </c>
      <c r="AX44" s="423"/>
      <c r="AY44" s="423"/>
      <c r="AZ44" s="423"/>
      <c r="BA44" s="423"/>
      <c r="BB44" s="423"/>
      <c r="BE44" s="516"/>
      <c r="BF44" s="516"/>
      <c r="BG44" s="516"/>
      <c r="BH44" s="516"/>
      <c r="BI44" s="516"/>
      <c r="BJ44" s="516"/>
      <c r="BK44" s="516"/>
      <c r="BL44" s="516"/>
      <c r="BM44" s="428"/>
      <c r="BN44" s="426"/>
      <c r="BO44" s="507"/>
      <c r="BP44" s="504"/>
      <c r="BQ44" s="507"/>
      <c r="BR44" s="510"/>
      <c r="BS44" s="503"/>
      <c r="BT44" s="504"/>
      <c r="BU44" s="507"/>
      <c r="BV44" s="504"/>
      <c r="BW44" s="507"/>
      <c r="BX44" s="510"/>
      <c r="BY44" s="503"/>
      <c r="BZ44" s="504"/>
      <c r="CA44" s="507"/>
      <c r="CB44" s="504"/>
      <c r="CC44" s="507"/>
      <c r="CD44" s="510"/>
      <c r="CE44" s="503"/>
      <c r="CF44" s="510"/>
      <c r="CG44" s="503"/>
      <c r="CH44" s="510"/>
      <c r="CI44" s="503"/>
      <c r="CJ44" s="510"/>
      <c r="CK44" s="503"/>
      <c r="CL44" s="510"/>
      <c r="CM44" s="503"/>
      <c r="CN44" s="510"/>
      <c r="CO44" s="503"/>
      <c r="CP44" s="510"/>
      <c r="CQ44" s="503"/>
      <c r="CR44" s="510"/>
      <c r="CS44" s="503"/>
      <c r="CT44" s="510"/>
      <c r="CU44" s="503"/>
      <c r="CV44" s="510"/>
      <c r="CW44" s="1">
        <v>1</v>
      </c>
    </row>
    <row r="45" spans="1:101" ht="6" customHeight="1" x14ac:dyDescent="0.15">
      <c r="A45" s="11"/>
      <c r="B45" s="11"/>
      <c r="C45" s="526" t="str">
        <f>IF(収録楽曲情報!S2="外国映画","外国映画上映","映画録音 ・ 映画上映")</f>
        <v>外国映画上映</v>
      </c>
      <c r="D45" s="526"/>
      <c r="E45" s="526"/>
      <c r="F45" s="526"/>
      <c r="G45" s="526"/>
      <c r="H45" s="526"/>
      <c r="I45" s="526"/>
      <c r="J45" s="526"/>
      <c r="K45" s="526"/>
      <c r="L45" s="526"/>
      <c r="M45" s="526"/>
      <c r="N45" s="526"/>
      <c r="O45" s="526"/>
      <c r="P45" s="526"/>
      <c r="Q45" s="526"/>
      <c r="R45" s="526"/>
      <c r="S45" s="526"/>
      <c r="T45" s="11"/>
      <c r="U45" s="11"/>
      <c r="W45" s="527" t="s">
        <v>52</v>
      </c>
      <c r="X45" s="527"/>
      <c r="Y45" s="527"/>
      <c r="Z45" s="527"/>
      <c r="AA45" s="527"/>
      <c r="AB45" s="527"/>
      <c r="AC45" s="527"/>
      <c r="AD45" s="527"/>
      <c r="AE45" s="527"/>
      <c r="AF45" s="527"/>
      <c r="AG45" s="527"/>
      <c r="AH45" s="527"/>
      <c r="AI45" s="527"/>
      <c r="AJ45" s="527"/>
      <c r="AK45" s="527"/>
      <c r="AL45" s="527"/>
      <c r="AM45" s="527"/>
      <c r="AN45" s="527"/>
      <c r="AO45" s="527"/>
      <c r="AQ45" s="423"/>
      <c r="AR45" s="423"/>
      <c r="AS45" s="423"/>
      <c r="AT45" s="423"/>
      <c r="AU45" s="423"/>
      <c r="AV45" s="423"/>
      <c r="AW45" s="423"/>
      <c r="AX45" s="423"/>
      <c r="AY45" s="423"/>
      <c r="AZ45" s="423"/>
      <c r="BA45" s="423"/>
      <c r="BB45" s="423"/>
      <c r="BE45" s="516" t="s">
        <v>533</v>
      </c>
      <c r="BF45" s="516"/>
      <c r="BG45" s="516"/>
      <c r="BH45" s="516"/>
      <c r="BI45" s="516"/>
      <c r="BJ45" s="516"/>
      <c r="BK45" s="516"/>
      <c r="BL45" s="516"/>
      <c r="BM45" s="428"/>
      <c r="BN45" s="426"/>
      <c r="BO45" s="505"/>
      <c r="BP45" s="500"/>
      <c r="BQ45" s="505"/>
      <c r="BR45" s="508"/>
      <c r="BS45" s="499"/>
      <c r="BT45" s="500"/>
      <c r="BU45" s="505"/>
      <c r="BV45" s="500"/>
      <c r="BW45" s="505"/>
      <c r="BX45" s="508"/>
      <c r="BY45" s="499"/>
      <c r="BZ45" s="500"/>
      <c r="CA45" s="505"/>
      <c r="CB45" s="500"/>
      <c r="CC45" s="505"/>
      <c r="CD45" s="508"/>
      <c r="CE45" s="422" t="str">
        <f>IF(CC50="","",IF(収録楽曲情報!$V$4=0,"",""))</f>
        <v/>
      </c>
      <c r="CF45" s="422"/>
      <c r="CG45" s="422" t="str">
        <f>IF(CC50="","",IF(収録楽曲情報!$V$4=0,"",""))</f>
        <v/>
      </c>
      <c r="CH45" s="422"/>
      <c r="CI45" s="422" t="str">
        <f>IF(CC50="","",IF(収録楽曲情報!$V$4=0,"",IF(LEN(収録楽曲情報!$W$3)=5,"",LEFT(収録楽曲情報!$W$3,1))))</f>
        <v/>
      </c>
      <c r="CJ45" s="422"/>
      <c r="CK45" s="422" t="str">
        <f>IF(CC50="","",IF(収録楽曲情報!$V$4=0,"",IF(LEN(収録楽曲情報!$W$3)=5,LEFT(収録楽曲情報!$W$3,1),RIGHT(LEFT(収録楽曲情報!$W$3,2),1))))</f>
        <v/>
      </c>
      <c r="CL45" s="422"/>
      <c r="CM45" s="422" t="str">
        <f>IF(CC50="","",IF(収録楽曲情報!$V$4=0,"",IF(LEN(収録楽曲情報!$W$3)=5,RIGHT(LEFT(収録楽曲情報!$W$3,2),1),RIGHT(LEFT(収録楽曲情報!$W$3,3),1))))</f>
        <v/>
      </c>
      <c r="CN45" s="422"/>
      <c r="CO45" s="422" t="str">
        <f>IF(CC50="","",IF(収録楽曲情報!$V$4=0,"",IF(LEN(収録楽曲情報!$W$3)=5,RIGHT(LEFT(収録楽曲情報!$W$3,3),1),RIGHT(LEFT(収録楽曲情報!$W$3,4),1))))</f>
        <v/>
      </c>
      <c r="CP45" s="422"/>
      <c r="CQ45" s="422" t="str">
        <f>IF(CC50="","",IF(収録楽曲情報!$V$4=0,"",IF(LEN(収録楽曲情報!$W$3)=5,RIGHT(LEFT(収録楽曲情報!$W$3,4),1),RIGHT(LEFT(収録楽曲情報!$W$3,4),1))))</f>
        <v/>
      </c>
      <c r="CR45" s="422"/>
      <c r="CS45" s="422" t="str">
        <f>IF(CC50="","",IF(収録楽曲情報!$V$4=0,"",IF(LEN(収録楽曲情報!$W$3)=5,RIGHT(LEFT(収録楽曲情報!$W$3,5),1),RIGHT(LEFT(収録楽曲情報!$W$3,4),1))))</f>
        <v/>
      </c>
      <c r="CT45" s="422"/>
      <c r="CW45" s="1">
        <v>1</v>
      </c>
    </row>
    <row r="46" spans="1:101" ht="6" customHeight="1" x14ac:dyDescent="0.15">
      <c r="C46" s="526"/>
      <c r="D46" s="526"/>
      <c r="E46" s="526"/>
      <c r="F46" s="526"/>
      <c r="G46" s="526"/>
      <c r="H46" s="526"/>
      <c r="I46" s="526"/>
      <c r="J46" s="526"/>
      <c r="K46" s="526"/>
      <c r="L46" s="526"/>
      <c r="M46" s="526"/>
      <c r="N46" s="526"/>
      <c r="O46" s="526"/>
      <c r="P46" s="526"/>
      <c r="Q46" s="526"/>
      <c r="R46" s="526"/>
      <c r="S46" s="526"/>
      <c r="W46" s="527"/>
      <c r="X46" s="527"/>
      <c r="Y46" s="527"/>
      <c r="Z46" s="527"/>
      <c r="AA46" s="527"/>
      <c r="AB46" s="527"/>
      <c r="AC46" s="527"/>
      <c r="AD46" s="527"/>
      <c r="AE46" s="527"/>
      <c r="AF46" s="527"/>
      <c r="AG46" s="527"/>
      <c r="AH46" s="527"/>
      <c r="AI46" s="527"/>
      <c r="AJ46" s="527"/>
      <c r="AK46" s="527"/>
      <c r="AL46" s="527"/>
      <c r="AM46" s="527"/>
      <c r="AN46" s="527"/>
      <c r="AO46" s="527"/>
      <c r="AQ46" s="423"/>
      <c r="AR46" s="423"/>
      <c r="AS46" s="423"/>
      <c r="AT46" s="423"/>
      <c r="AU46" s="423"/>
      <c r="AV46" s="423"/>
      <c r="AW46" s="517"/>
      <c r="AX46" s="518"/>
      <c r="AY46" s="518"/>
      <c r="AZ46" s="518"/>
      <c r="BA46" s="518"/>
      <c r="BB46" s="519"/>
      <c r="BE46" s="516"/>
      <c r="BF46" s="516"/>
      <c r="BG46" s="516"/>
      <c r="BH46" s="516"/>
      <c r="BI46" s="516"/>
      <c r="BJ46" s="516"/>
      <c r="BK46" s="516"/>
      <c r="BL46" s="516"/>
      <c r="BM46" s="428"/>
      <c r="BN46" s="426"/>
      <c r="BO46" s="506"/>
      <c r="BP46" s="502"/>
      <c r="BQ46" s="506"/>
      <c r="BR46" s="509"/>
      <c r="BS46" s="501"/>
      <c r="BT46" s="502"/>
      <c r="BU46" s="506"/>
      <c r="BV46" s="502"/>
      <c r="BW46" s="506"/>
      <c r="BX46" s="509"/>
      <c r="BY46" s="501"/>
      <c r="BZ46" s="502"/>
      <c r="CA46" s="506"/>
      <c r="CB46" s="502"/>
      <c r="CC46" s="506"/>
      <c r="CD46" s="509"/>
      <c r="CE46" s="422"/>
      <c r="CF46" s="422"/>
      <c r="CG46" s="422"/>
      <c r="CH46" s="422"/>
      <c r="CI46" s="422"/>
      <c r="CJ46" s="422"/>
      <c r="CK46" s="422"/>
      <c r="CL46" s="422"/>
      <c r="CM46" s="422"/>
      <c r="CN46" s="422"/>
      <c r="CO46" s="422"/>
      <c r="CP46" s="422"/>
      <c r="CQ46" s="422"/>
      <c r="CR46" s="422"/>
      <c r="CS46" s="422"/>
      <c r="CT46" s="422"/>
      <c r="CW46" s="1">
        <v>1</v>
      </c>
    </row>
    <row r="47" spans="1:101" ht="6" customHeight="1" x14ac:dyDescent="0.15">
      <c r="C47" s="526"/>
      <c r="D47" s="526"/>
      <c r="E47" s="526"/>
      <c r="F47" s="526"/>
      <c r="G47" s="526"/>
      <c r="H47" s="526"/>
      <c r="I47" s="526"/>
      <c r="J47" s="526"/>
      <c r="K47" s="526"/>
      <c r="L47" s="526"/>
      <c r="M47" s="526"/>
      <c r="N47" s="526"/>
      <c r="O47" s="526"/>
      <c r="P47" s="526"/>
      <c r="Q47" s="526"/>
      <c r="R47" s="526"/>
      <c r="S47" s="526"/>
      <c r="W47" s="511" t="s">
        <v>53</v>
      </c>
      <c r="X47" s="511"/>
      <c r="Y47" s="511"/>
      <c r="Z47" s="511"/>
      <c r="AA47" s="511"/>
      <c r="AB47" s="511"/>
      <c r="AC47" s="511"/>
      <c r="AD47" s="511"/>
      <c r="AE47" s="511"/>
      <c r="AF47" s="511"/>
      <c r="AG47" s="511"/>
      <c r="AH47" s="511"/>
      <c r="AI47" s="511"/>
      <c r="AJ47" s="511"/>
      <c r="AK47" s="511"/>
      <c r="AL47" s="511"/>
      <c r="AM47" s="511"/>
      <c r="AN47" s="511"/>
      <c r="AO47" s="511"/>
      <c r="AQ47" s="423"/>
      <c r="AR47" s="423"/>
      <c r="AS47" s="423"/>
      <c r="AT47" s="423"/>
      <c r="AU47" s="423"/>
      <c r="AV47" s="423"/>
      <c r="AW47" s="520"/>
      <c r="AX47" s="433"/>
      <c r="AY47" s="433"/>
      <c r="AZ47" s="433"/>
      <c r="BA47" s="433"/>
      <c r="BB47" s="521"/>
      <c r="BE47" s="516"/>
      <c r="BF47" s="516"/>
      <c r="BG47" s="516"/>
      <c r="BH47" s="516"/>
      <c r="BI47" s="516"/>
      <c r="BJ47" s="516"/>
      <c r="BK47" s="516"/>
      <c r="BL47" s="516"/>
      <c r="BM47" s="428"/>
      <c r="BN47" s="426"/>
      <c r="BO47" s="506"/>
      <c r="BP47" s="502"/>
      <c r="BQ47" s="506"/>
      <c r="BR47" s="509"/>
      <c r="BS47" s="501"/>
      <c r="BT47" s="502"/>
      <c r="BU47" s="506"/>
      <c r="BV47" s="502"/>
      <c r="BW47" s="506"/>
      <c r="BX47" s="509"/>
      <c r="BY47" s="501"/>
      <c r="BZ47" s="502"/>
      <c r="CA47" s="506"/>
      <c r="CB47" s="502"/>
      <c r="CC47" s="506"/>
      <c r="CD47" s="509"/>
      <c r="CE47" s="422"/>
      <c r="CF47" s="422"/>
      <c r="CG47" s="422"/>
      <c r="CH47" s="422"/>
      <c r="CI47" s="422"/>
      <c r="CJ47" s="422"/>
      <c r="CK47" s="422"/>
      <c r="CL47" s="422"/>
      <c r="CM47" s="422"/>
      <c r="CN47" s="422"/>
      <c r="CO47" s="422"/>
      <c r="CP47" s="422"/>
      <c r="CQ47" s="422"/>
      <c r="CR47" s="422"/>
      <c r="CS47" s="422"/>
      <c r="CT47" s="422"/>
      <c r="CW47" s="1">
        <v>1</v>
      </c>
    </row>
    <row r="48" spans="1:101" ht="6" customHeight="1" x14ac:dyDescent="0.15">
      <c r="C48" s="422" t="s">
        <v>48</v>
      </c>
      <c r="D48" s="422"/>
      <c r="E48" s="422"/>
      <c r="F48" s="422" t="s">
        <v>49</v>
      </c>
      <c r="G48" s="422"/>
      <c r="H48" s="460"/>
      <c r="I48" s="460"/>
      <c r="J48" s="460"/>
      <c r="K48" s="460"/>
      <c r="L48" s="460"/>
      <c r="M48" s="460"/>
      <c r="N48" s="460"/>
      <c r="O48" s="460"/>
      <c r="P48" s="460"/>
      <c r="Q48" s="460"/>
      <c r="R48" s="422" t="s">
        <v>50</v>
      </c>
      <c r="S48" s="422"/>
      <c r="W48" s="512"/>
      <c r="X48" s="512"/>
      <c r="Y48" s="512"/>
      <c r="Z48" s="512"/>
      <c r="AA48" s="512"/>
      <c r="AB48" s="512"/>
      <c r="AC48" s="512"/>
      <c r="AD48" s="512"/>
      <c r="AE48" s="512"/>
      <c r="AF48" s="512"/>
      <c r="AG48" s="512"/>
      <c r="AH48" s="512"/>
      <c r="AI48" s="512"/>
      <c r="AJ48" s="512"/>
      <c r="AK48" s="512"/>
      <c r="AL48" s="512"/>
      <c r="AM48" s="512"/>
      <c r="AN48" s="512"/>
      <c r="AO48" s="512"/>
      <c r="AQ48" s="423"/>
      <c r="AR48" s="423"/>
      <c r="AS48" s="423"/>
      <c r="AT48" s="423"/>
      <c r="AU48" s="423"/>
      <c r="AV48" s="423"/>
      <c r="AW48" s="520"/>
      <c r="AX48" s="433"/>
      <c r="AY48" s="433"/>
      <c r="AZ48" s="433"/>
      <c r="BA48" s="433"/>
      <c r="BB48" s="521"/>
      <c r="BE48" s="516"/>
      <c r="BF48" s="516"/>
      <c r="BG48" s="516"/>
      <c r="BH48" s="516"/>
      <c r="BI48" s="516"/>
      <c r="BJ48" s="516"/>
      <c r="BK48" s="516"/>
      <c r="BL48" s="516"/>
      <c r="BM48" s="428"/>
      <c r="BN48" s="426"/>
      <c r="BO48" s="506"/>
      <c r="BP48" s="502"/>
      <c r="BQ48" s="506"/>
      <c r="BR48" s="509"/>
      <c r="BS48" s="501"/>
      <c r="BT48" s="502"/>
      <c r="BU48" s="506"/>
      <c r="BV48" s="502"/>
      <c r="BW48" s="506"/>
      <c r="BX48" s="509"/>
      <c r="BY48" s="501"/>
      <c r="BZ48" s="502"/>
      <c r="CA48" s="506"/>
      <c r="CB48" s="502"/>
      <c r="CC48" s="506"/>
      <c r="CD48" s="509"/>
      <c r="CE48" s="422"/>
      <c r="CF48" s="422"/>
      <c r="CG48" s="422"/>
      <c r="CH48" s="422"/>
      <c r="CI48" s="422"/>
      <c r="CJ48" s="422"/>
      <c r="CK48" s="422"/>
      <c r="CL48" s="422"/>
      <c r="CM48" s="422"/>
      <c r="CN48" s="422"/>
      <c r="CO48" s="422"/>
      <c r="CP48" s="422"/>
      <c r="CQ48" s="422"/>
      <c r="CR48" s="422"/>
      <c r="CS48" s="422"/>
      <c r="CT48" s="422"/>
      <c r="CW48" s="1">
        <v>1</v>
      </c>
    </row>
    <row r="49" spans="1:101" ht="6" customHeight="1" x14ac:dyDescent="0.15">
      <c r="C49" s="422"/>
      <c r="D49" s="422"/>
      <c r="E49" s="422"/>
      <c r="F49" s="422"/>
      <c r="G49" s="422"/>
      <c r="H49" s="460"/>
      <c r="I49" s="460"/>
      <c r="J49" s="460"/>
      <c r="K49" s="460"/>
      <c r="L49" s="460"/>
      <c r="M49" s="460"/>
      <c r="N49" s="460"/>
      <c r="O49" s="460"/>
      <c r="P49" s="460"/>
      <c r="Q49" s="460"/>
      <c r="R49" s="422"/>
      <c r="S49" s="422"/>
      <c r="AQ49" s="423"/>
      <c r="AR49" s="423"/>
      <c r="AS49" s="423"/>
      <c r="AT49" s="423"/>
      <c r="AU49" s="423"/>
      <c r="AV49" s="423"/>
      <c r="AW49" s="520"/>
      <c r="AX49" s="433"/>
      <c r="AY49" s="433"/>
      <c r="AZ49" s="433"/>
      <c r="BA49" s="433"/>
      <c r="BB49" s="521"/>
      <c r="BE49" s="516"/>
      <c r="BF49" s="516"/>
      <c r="BG49" s="516"/>
      <c r="BH49" s="516"/>
      <c r="BI49" s="516"/>
      <c r="BJ49" s="516"/>
      <c r="BK49" s="516"/>
      <c r="BL49" s="516"/>
      <c r="BM49" s="428"/>
      <c r="BN49" s="426"/>
      <c r="BO49" s="507"/>
      <c r="BP49" s="504"/>
      <c r="BQ49" s="507"/>
      <c r="BR49" s="510"/>
      <c r="BS49" s="503"/>
      <c r="BT49" s="504"/>
      <c r="BU49" s="507"/>
      <c r="BV49" s="504"/>
      <c r="BW49" s="507"/>
      <c r="BX49" s="510"/>
      <c r="BY49" s="503"/>
      <c r="BZ49" s="504"/>
      <c r="CA49" s="507"/>
      <c r="CB49" s="504"/>
      <c r="CC49" s="507"/>
      <c r="CD49" s="510"/>
      <c r="CE49" s="422"/>
      <c r="CF49" s="422"/>
      <c r="CG49" s="422"/>
      <c r="CH49" s="422"/>
      <c r="CI49" s="422"/>
      <c r="CJ49" s="422"/>
      <c r="CK49" s="422"/>
      <c r="CL49" s="422"/>
      <c r="CM49" s="422"/>
      <c r="CN49" s="422"/>
      <c r="CO49" s="422"/>
      <c r="CP49" s="422"/>
      <c r="CQ49" s="422"/>
      <c r="CR49" s="422"/>
      <c r="CS49" s="422"/>
      <c r="CT49" s="422"/>
      <c r="CW49" s="1">
        <v>1</v>
      </c>
    </row>
    <row r="50" spans="1:101" ht="6" customHeight="1" x14ac:dyDescent="0.15">
      <c r="C50" s="422"/>
      <c r="D50" s="422"/>
      <c r="E50" s="422"/>
      <c r="F50" s="422"/>
      <c r="G50" s="422"/>
      <c r="H50" s="460"/>
      <c r="I50" s="460"/>
      <c r="J50" s="460"/>
      <c r="K50" s="460"/>
      <c r="L50" s="460"/>
      <c r="M50" s="460"/>
      <c r="N50" s="460"/>
      <c r="O50" s="460"/>
      <c r="P50" s="460"/>
      <c r="Q50" s="460"/>
      <c r="R50" s="422"/>
      <c r="S50" s="422"/>
      <c r="W50" s="494" t="s">
        <v>54</v>
      </c>
      <c r="X50" s="513"/>
      <c r="Y50" s="513"/>
      <c r="Z50" s="513"/>
      <c r="AA50" s="513"/>
      <c r="AB50" s="513"/>
      <c r="AC50" s="513"/>
      <c r="AD50" s="513"/>
      <c r="AE50" s="513"/>
      <c r="AF50" s="513"/>
      <c r="AG50" s="513"/>
      <c r="AH50" s="513"/>
      <c r="AI50" s="513"/>
      <c r="AJ50" s="513"/>
      <c r="AK50" s="513"/>
      <c r="AL50" s="513"/>
      <c r="AM50" s="513"/>
      <c r="AN50" s="513"/>
      <c r="AO50" s="513"/>
      <c r="AQ50" s="423"/>
      <c r="AR50" s="423"/>
      <c r="AS50" s="423"/>
      <c r="AT50" s="423"/>
      <c r="AU50" s="423"/>
      <c r="AV50" s="423"/>
      <c r="AW50" s="520"/>
      <c r="AX50" s="433"/>
      <c r="AY50" s="433"/>
      <c r="AZ50" s="433"/>
      <c r="BA50" s="433"/>
      <c r="BB50" s="521"/>
      <c r="BE50" s="516" t="s">
        <v>45</v>
      </c>
      <c r="BF50" s="516"/>
      <c r="BG50" s="516"/>
      <c r="BH50" s="516"/>
      <c r="BI50" s="516"/>
      <c r="BJ50" s="516"/>
      <c r="BK50" s="516"/>
      <c r="BL50" s="516"/>
      <c r="BM50" s="428"/>
      <c r="BN50" s="426"/>
      <c r="BO50" s="505"/>
      <c r="BP50" s="500"/>
      <c r="BQ50" s="505"/>
      <c r="BR50" s="508"/>
      <c r="BS50" s="499"/>
      <c r="BT50" s="500"/>
      <c r="BU50" s="505"/>
      <c r="BV50" s="500"/>
      <c r="BW50" s="505"/>
      <c r="BX50" s="508"/>
      <c r="BY50" s="499"/>
      <c r="BZ50" s="500"/>
      <c r="CA50" s="505"/>
      <c r="CB50" s="500"/>
      <c r="CC50" s="505"/>
      <c r="CD50" s="508"/>
      <c r="CE50" s="422" t="str">
        <f>IF(CC50="","",IF(収録楽曲情報!$V$4=0,"",""))</f>
        <v/>
      </c>
      <c r="CF50" s="422"/>
      <c r="CG50" s="422" t="str">
        <f>IF(CC50="","",IF(収録楽曲情報!$V$4=0,"","\"))</f>
        <v/>
      </c>
      <c r="CH50" s="422"/>
      <c r="CI50" s="422" t="str">
        <f>IF(CC50="","",IF(収録楽曲情報!$V$4=0,"",IF(LEN(収録楽曲情報!$W$4)=5,"",LEFT(収録楽曲情報!$W$4,1))))</f>
        <v/>
      </c>
      <c r="CJ50" s="422"/>
      <c r="CK50" s="422" t="str">
        <f>IF(CC50="","",IF(収録楽曲情報!$V$4=0,"",IF(LEN(収録楽曲情報!$W$4)=5,LEFT(収録楽曲情報!$W$4,1),RIGHT(LEFT(収録楽曲情報!$W$4,2),1))))</f>
        <v/>
      </c>
      <c r="CL50" s="422"/>
      <c r="CM50" s="422" t="str">
        <f>IF(CC50="","",IF(収録楽曲情報!$V$4=0,"",IF(LEN(収録楽曲情報!$W$4)=5,RIGHT(LEFT(収録楽曲情報!$W$4,2),1),RIGHT(LEFT(収録楽曲情報!$W$4,3),1))))</f>
        <v/>
      </c>
      <c r="CN50" s="422"/>
      <c r="CO50" s="422" t="str">
        <f>IF(CC50="","",IF(収録楽曲情報!$V$4=0,"",IF(LEN(収録楽曲情報!$W$4)=5,RIGHT(LEFT(収録楽曲情報!$W$4,3),1),RIGHT(LEFT(収録楽曲情報!$W$4,4),1))))</f>
        <v/>
      </c>
      <c r="CP50" s="422"/>
      <c r="CQ50" s="422" t="str">
        <f>IF(CC50="","",IF(収録楽曲情報!$V$4=0,"",IF(LEN(収録楽曲情報!$W$4)=5,RIGHT(LEFT(収録楽曲情報!$W$4,4),1),LEFT(RIGHT(収録楽曲情報!$W$4,2),1))))</f>
        <v/>
      </c>
      <c r="CR50" s="422"/>
      <c r="CS50" s="422" t="str">
        <f>IF(CC50="","",IF(収録楽曲情報!$V$4=0,"",IF(LEN(収録楽曲情報!$W$4)=5,RIGHT(LEFT(収録楽曲情報!$W$4,5),1),RIGHT(収録楽曲情報!$W$4,1))))</f>
        <v/>
      </c>
      <c r="CT50" s="422"/>
      <c r="CW50" s="1">
        <v>1</v>
      </c>
    </row>
    <row r="51" spans="1:101" ht="6" customHeight="1" x14ac:dyDescent="0.15">
      <c r="A51" s="497" t="str">
        <f>IF(収録楽曲情報!S2="外国映画","　協会は、お申込者が、本書記載の内容に従い、管理著作物を映画上映利用することにつき、協会の定める利用許諾条項（外国映画上映）を順守することを条件に許諾します。","　本協会は、上記お申込者が、本書記載の内容に従い、本協会が管理する音楽著作物を映画録音利用または映画上映利用することにつき、本協会の定める「利用許諾条項」を順守することを条件に許諾します。なお、個人情報の利用目的については利用許諾条項に記載のとおりです。")</f>
        <v>　協会は、お申込者が、本書記載の内容に従い、管理著作物を映画上映利用することにつき、協会の定める利用許諾条項（外国映画上映）を順守することを条件に許諾します。</v>
      </c>
      <c r="B51" s="497"/>
      <c r="C51" s="497"/>
      <c r="D51" s="497"/>
      <c r="E51" s="497"/>
      <c r="F51" s="497"/>
      <c r="G51" s="497"/>
      <c r="H51" s="497"/>
      <c r="I51" s="497"/>
      <c r="J51" s="497"/>
      <c r="K51" s="497"/>
      <c r="L51" s="497"/>
      <c r="M51" s="497"/>
      <c r="N51" s="497"/>
      <c r="O51" s="497"/>
      <c r="P51" s="497"/>
      <c r="Q51" s="497"/>
      <c r="R51" s="497"/>
      <c r="S51" s="497"/>
      <c r="T51" s="497"/>
      <c r="U51" s="497"/>
      <c r="V51" s="497"/>
      <c r="W51" s="494" t="s">
        <v>68</v>
      </c>
      <c r="X51" s="494"/>
      <c r="Y51" s="494"/>
      <c r="Z51" s="498" t="s">
        <v>69</v>
      </c>
      <c r="AA51" s="498"/>
      <c r="AB51" s="498"/>
      <c r="AC51" s="498"/>
      <c r="AD51" s="498"/>
      <c r="AE51" s="498"/>
      <c r="AF51" s="498"/>
      <c r="AG51" s="498"/>
      <c r="AH51" s="498"/>
      <c r="AI51" s="498"/>
      <c r="AJ51" s="498"/>
      <c r="AK51" s="494" t="s">
        <v>55</v>
      </c>
      <c r="AL51" s="494"/>
      <c r="AM51" s="494"/>
      <c r="AN51" s="494"/>
      <c r="AO51" s="494"/>
      <c r="AQ51" s="423"/>
      <c r="AR51" s="423"/>
      <c r="AS51" s="423"/>
      <c r="AT51" s="423"/>
      <c r="AU51" s="423"/>
      <c r="AV51" s="423"/>
      <c r="AW51" s="520"/>
      <c r="AX51" s="433"/>
      <c r="AY51" s="433"/>
      <c r="AZ51" s="433"/>
      <c r="BA51" s="433"/>
      <c r="BB51" s="521"/>
      <c r="BE51" s="516"/>
      <c r="BF51" s="516"/>
      <c r="BG51" s="516"/>
      <c r="BH51" s="516"/>
      <c r="BI51" s="516"/>
      <c r="BJ51" s="516"/>
      <c r="BK51" s="516"/>
      <c r="BL51" s="516"/>
      <c r="BM51" s="428"/>
      <c r="BN51" s="426"/>
      <c r="BO51" s="506"/>
      <c r="BP51" s="502"/>
      <c r="BQ51" s="506"/>
      <c r="BR51" s="509"/>
      <c r="BS51" s="501"/>
      <c r="BT51" s="502"/>
      <c r="BU51" s="506"/>
      <c r="BV51" s="502"/>
      <c r="BW51" s="506"/>
      <c r="BX51" s="509"/>
      <c r="BY51" s="501"/>
      <c r="BZ51" s="502"/>
      <c r="CA51" s="506"/>
      <c r="CB51" s="502"/>
      <c r="CC51" s="506"/>
      <c r="CD51" s="509"/>
      <c r="CE51" s="422"/>
      <c r="CF51" s="422"/>
      <c r="CG51" s="422"/>
      <c r="CH51" s="422"/>
      <c r="CI51" s="422"/>
      <c r="CJ51" s="422"/>
      <c r="CK51" s="422"/>
      <c r="CL51" s="422"/>
      <c r="CM51" s="422"/>
      <c r="CN51" s="422"/>
      <c r="CO51" s="422"/>
      <c r="CP51" s="422"/>
      <c r="CQ51" s="422"/>
      <c r="CR51" s="422"/>
      <c r="CS51" s="422"/>
      <c r="CT51" s="422"/>
      <c r="CW51" s="1">
        <v>1</v>
      </c>
    </row>
    <row r="52" spans="1:101" ht="6" customHeight="1" x14ac:dyDescent="0.15">
      <c r="A52" s="497"/>
      <c r="B52" s="497"/>
      <c r="C52" s="497"/>
      <c r="D52" s="497"/>
      <c r="E52" s="497"/>
      <c r="F52" s="497"/>
      <c r="G52" s="497"/>
      <c r="H52" s="497"/>
      <c r="I52" s="497"/>
      <c r="J52" s="497"/>
      <c r="K52" s="497"/>
      <c r="L52" s="497"/>
      <c r="M52" s="497"/>
      <c r="N52" s="497"/>
      <c r="O52" s="497"/>
      <c r="P52" s="497"/>
      <c r="Q52" s="497"/>
      <c r="R52" s="497"/>
      <c r="S52" s="497"/>
      <c r="T52" s="497"/>
      <c r="U52" s="497"/>
      <c r="V52" s="497"/>
      <c r="W52" s="12"/>
      <c r="X52" s="12"/>
      <c r="Y52" s="12"/>
      <c r="Z52" s="494" t="s">
        <v>70</v>
      </c>
      <c r="AA52" s="494"/>
      <c r="AB52" s="494"/>
      <c r="AC52" s="494"/>
      <c r="AD52" s="494"/>
      <c r="AE52" s="494"/>
      <c r="AF52" s="494"/>
      <c r="AG52" s="494"/>
      <c r="AH52" s="494"/>
      <c r="AI52" s="494"/>
      <c r="AJ52" s="494"/>
      <c r="AK52" s="494" t="s">
        <v>71</v>
      </c>
      <c r="AL52" s="494"/>
      <c r="AM52" s="494"/>
      <c r="AN52" s="494"/>
      <c r="AO52" s="494"/>
      <c r="AQ52" s="423"/>
      <c r="AR52" s="423"/>
      <c r="AS52" s="423"/>
      <c r="AT52" s="423"/>
      <c r="AU52" s="423"/>
      <c r="AV52" s="423"/>
      <c r="AW52" s="520"/>
      <c r="AX52" s="433"/>
      <c r="AY52" s="433"/>
      <c r="AZ52" s="433"/>
      <c r="BA52" s="433"/>
      <c r="BB52" s="521"/>
      <c r="BE52" s="516"/>
      <c r="BF52" s="516"/>
      <c r="BG52" s="516"/>
      <c r="BH52" s="516"/>
      <c r="BI52" s="516"/>
      <c r="BJ52" s="516"/>
      <c r="BK52" s="516"/>
      <c r="BL52" s="516"/>
      <c r="BM52" s="428"/>
      <c r="BN52" s="426"/>
      <c r="BO52" s="506"/>
      <c r="BP52" s="502"/>
      <c r="BQ52" s="506"/>
      <c r="BR52" s="509"/>
      <c r="BS52" s="501"/>
      <c r="BT52" s="502"/>
      <c r="BU52" s="506"/>
      <c r="BV52" s="502"/>
      <c r="BW52" s="506"/>
      <c r="BX52" s="509"/>
      <c r="BY52" s="501"/>
      <c r="BZ52" s="502"/>
      <c r="CA52" s="506"/>
      <c r="CB52" s="502"/>
      <c r="CC52" s="506"/>
      <c r="CD52" s="509"/>
      <c r="CE52" s="422"/>
      <c r="CF52" s="422"/>
      <c r="CG52" s="422"/>
      <c r="CH52" s="422"/>
      <c r="CI52" s="422"/>
      <c r="CJ52" s="422"/>
      <c r="CK52" s="422"/>
      <c r="CL52" s="422"/>
      <c r="CM52" s="422"/>
      <c r="CN52" s="422"/>
      <c r="CO52" s="422"/>
      <c r="CP52" s="422"/>
      <c r="CQ52" s="422"/>
      <c r="CR52" s="422"/>
      <c r="CS52" s="422"/>
      <c r="CT52" s="422"/>
      <c r="CW52" s="1">
        <v>1</v>
      </c>
    </row>
    <row r="53" spans="1:101" ht="6" customHeight="1" x14ac:dyDescent="0.15">
      <c r="A53" s="497"/>
      <c r="B53" s="497"/>
      <c r="C53" s="497"/>
      <c r="D53" s="497"/>
      <c r="E53" s="497"/>
      <c r="F53" s="497"/>
      <c r="G53" s="497"/>
      <c r="H53" s="497"/>
      <c r="I53" s="497"/>
      <c r="J53" s="497"/>
      <c r="K53" s="497"/>
      <c r="L53" s="497"/>
      <c r="M53" s="497"/>
      <c r="N53" s="497"/>
      <c r="O53" s="497"/>
      <c r="P53" s="497"/>
      <c r="Q53" s="497"/>
      <c r="R53" s="497"/>
      <c r="S53" s="497"/>
      <c r="T53" s="497"/>
      <c r="U53" s="497"/>
      <c r="V53" s="497"/>
      <c r="W53" s="494" t="s">
        <v>72</v>
      </c>
      <c r="X53" s="494"/>
      <c r="Y53" s="494"/>
      <c r="Z53" s="494" t="s">
        <v>73</v>
      </c>
      <c r="AA53" s="494"/>
      <c r="AB53" s="494"/>
      <c r="AC53" s="494"/>
      <c r="AD53" s="494"/>
      <c r="AE53" s="494"/>
      <c r="AF53" s="494"/>
      <c r="AG53" s="494"/>
      <c r="AH53" s="494"/>
      <c r="AI53" s="494"/>
      <c r="AJ53" s="494"/>
      <c r="AK53" s="494" t="s">
        <v>56</v>
      </c>
      <c r="AL53" s="494"/>
      <c r="AM53" s="494"/>
      <c r="AN53" s="494"/>
      <c r="AO53" s="494"/>
      <c r="AQ53" s="423"/>
      <c r="AR53" s="423"/>
      <c r="AS53" s="423"/>
      <c r="AT53" s="423"/>
      <c r="AU53" s="423"/>
      <c r="AV53" s="423"/>
      <c r="AW53" s="520"/>
      <c r="AX53" s="433"/>
      <c r="AY53" s="433"/>
      <c r="AZ53" s="433"/>
      <c r="BA53" s="433"/>
      <c r="BB53" s="521"/>
      <c r="BE53" s="516"/>
      <c r="BF53" s="516"/>
      <c r="BG53" s="516"/>
      <c r="BH53" s="516"/>
      <c r="BI53" s="516"/>
      <c r="BJ53" s="516"/>
      <c r="BK53" s="516"/>
      <c r="BL53" s="516"/>
      <c r="BM53" s="428"/>
      <c r="BN53" s="426"/>
      <c r="BO53" s="506"/>
      <c r="BP53" s="502"/>
      <c r="BQ53" s="506"/>
      <c r="BR53" s="509"/>
      <c r="BS53" s="501"/>
      <c r="BT53" s="502"/>
      <c r="BU53" s="506"/>
      <c r="BV53" s="502"/>
      <c r="BW53" s="506"/>
      <c r="BX53" s="509"/>
      <c r="BY53" s="501"/>
      <c r="BZ53" s="502"/>
      <c r="CA53" s="506"/>
      <c r="CB53" s="502"/>
      <c r="CC53" s="506"/>
      <c r="CD53" s="509"/>
      <c r="CE53" s="422"/>
      <c r="CF53" s="422"/>
      <c r="CG53" s="422"/>
      <c r="CH53" s="422"/>
      <c r="CI53" s="422"/>
      <c r="CJ53" s="422"/>
      <c r="CK53" s="422"/>
      <c r="CL53" s="422"/>
      <c r="CM53" s="422"/>
      <c r="CN53" s="422"/>
      <c r="CO53" s="422"/>
      <c r="CP53" s="422"/>
      <c r="CQ53" s="422"/>
      <c r="CR53" s="422"/>
      <c r="CS53" s="422"/>
      <c r="CT53" s="422"/>
      <c r="CW53" s="1">
        <v>1</v>
      </c>
    </row>
    <row r="54" spans="1:101" ht="6" customHeight="1" x14ac:dyDescent="0.15">
      <c r="A54" s="497"/>
      <c r="B54" s="497"/>
      <c r="C54" s="497"/>
      <c r="D54" s="497"/>
      <c r="E54" s="497"/>
      <c r="F54" s="497"/>
      <c r="G54" s="497"/>
      <c r="H54" s="497"/>
      <c r="I54" s="497"/>
      <c r="J54" s="497"/>
      <c r="K54" s="497"/>
      <c r="L54" s="497"/>
      <c r="M54" s="497"/>
      <c r="N54" s="497"/>
      <c r="O54" s="497"/>
      <c r="P54" s="497"/>
      <c r="Q54" s="497"/>
      <c r="R54" s="497"/>
      <c r="S54" s="497"/>
      <c r="T54" s="497"/>
      <c r="U54" s="497"/>
      <c r="V54" s="497"/>
      <c r="W54" s="495" t="s">
        <v>74</v>
      </c>
      <c r="X54" s="495"/>
      <c r="Y54" s="495"/>
      <c r="Z54" s="495"/>
      <c r="AA54" s="496" t="s">
        <v>386</v>
      </c>
      <c r="AB54" s="496"/>
      <c r="AC54" s="496"/>
      <c r="AD54" s="496"/>
      <c r="AE54" s="496"/>
      <c r="AF54" s="496"/>
      <c r="AG54" s="496"/>
      <c r="AH54" s="496"/>
      <c r="AI54" s="496"/>
      <c r="AJ54" s="496"/>
      <c r="AK54" s="496"/>
      <c r="AL54" s="496"/>
      <c r="AM54" s="496"/>
      <c r="AN54" s="496"/>
      <c r="AO54" s="496"/>
      <c r="AQ54" s="423"/>
      <c r="AR54" s="423"/>
      <c r="AS54" s="423"/>
      <c r="AT54" s="423"/>
      <c r="AU54" s="423"/>
      <c r="AV54" s="423"/>
      <c r="AW54" s="522"/>
      <c r="AX54" s="523"/>
      <c r="AY54" s="523"/>
      <c r="AZ54" s="523"/>
      <c r="BA54" s="523"/>
      <c r="BB54" s="524"/>
      <c r="BE54" s="516"/>
      <c r="BF54" s="516"/>
      <c r="BG54" s="516"/>
      <c r="BH54" s="516"/>
      <c r="BI54" s="516"/>
      <c r="BJ54" s="516"/>
      <c r="BK54" s="516"/>
      <c r="BL54" s="516"/>
      <c r="BM54" s="428"/>
      <c r="BN54" s="426"/>
      <c r="BO54" s="507"/>
      <c r="BP54" s="504"/>
      <c r="BQ54" s="507"/>
      <c r="BR54" s="510"/>
      <c r="BS54" s="503"/>
      <c r="BT54" s="504"/>
      <c r="BU54" s="507"/>
      <c r="BV54" s="504"/>
      <c r="BW54" s="507"/>
      <c r="BX54" s="510"/>
      <c r="BY54" s="503"/>
      <c r="BZ54" s="504"/>
      <c r="CA54" s="507"/>
      <c r="CB54" s="504"/>
      <c r="CC54" s="507"/>
      <c r="CD54" s="510"/>
      <c r="CE54" s="422"/>
      <c r="CF54" s="422"/>
      <c r="CG54" s="422"/>
      <c r="CH54" s="422"/>
      <c r="CI54" s="422"/>
      <c r="CJ54" s="422"/>
      <c r="CK54" s="422"/>
      <c r="CL54" s="422"/>
      <c r="CM54" s="422"/>
      <c r="CN54" s="422"/>
      <c r="CO54" s="422"/>
      <c r="CP54" s="422"/>
      <c r="CQ54" s="422"/>
      <c r="CR54" s="422"/>
      <c r="CS54" s="422"/>
      <c r="CT54" s="422"/>
      <c r="CW54" s="1">
        <v>1</v>
      </c>
    </row>
    <row r="55" spans="1:101" ht="6" customHeight="1" x14ac:dyDescent="0.15">
      <c r="A55" s="497"/>
      <c r="B55" s="497"/>
      <c r="C55" s="497"/>
      <c r="D55" s="497"/>
      <c r="E55" s="497"/>
      <c r="F55" s="497"/>
      <c r="G55" s="497"/>
      <c r="H55" s="497"/>
      <c r="I55" s="497"/>
      <c r="J55" s="497"/>
      <c r="K55" s="497"/>
      <c r="L55" s="497"/>
      <c r="M55" s="497"/>
      <c r="N55" s="497"/>
      <c r="O55" s="497"/>
      <c r="P55" s="497"/>
      <c r="Q55" s="497"/>
      <c r="R55" s="497"/>
      <c r="S55" s="497"/>
      <c r="T55" s="497"/>
      <c r="U55" s="497"/>
      <c r="V55" s="497"/>
      <c r="CW55" s="1">
        <v>1</v>
      </c>
    </row>
    <row r="56" spans="1:101" ht="6" customHeight="1" x14ac:dyDescent="0.15">
      <c r="A56" s="497"/>
      <c r="B56" s="497"/>
      <c r="C56" s="497"/>
      <c r="D56" s="497"/>
      <c r="E56" s="497"/>
      <c r="F56" s="497"/>
      <c r="G56" s="497"/>
      <c r="H56" s="497"/>
      <c r="I56" s="497"/>
      <c r="J56" s="497"/>
      <c r="K56" s="497"/>
      <c r="L56" s="497"/>
      <c r="M56" s="497"/>
      <c r="N56" s="497"/>
      <c r="O56" s="497"/>
      <c r="P56" s="497"/>
      <c r="Q56" s="497"/>
      <c r="R56" s="497"/>
      <c r="S56" s="497"/>
      <c r="T56" s="497"/>
      <c r="U56" s="497"/>
      <c r="V56" s="497"/>
      <c r="CW56" s="1">
        <v>1</v>
      </c>
    </row>
    <row r="57" spans="1:101" ht="7.5" customHeight="1" x14ac:dyDescent="0.15">
      <c r="CW57" s="1">
        <f t="shared" ref="CW57:CW62" si="0">IF($A$71="","",1)</f>
        <v>1</v>
      </c>
    </row>
    <row r="58" spans="1:101" ht="7.5" customHeight="1" x14ac:dyDescent="0.15">
      <c r="CW58" s="1">
        <f t="shared" si="0"/>
        <v>1</v>
      </c>
    </row>
    <row r="59" spans="1:101" ht="7.5" customHeight="1" x14ac:dyDescent="0.15">
      <c r="CW59" s="1">
        <f t="shared" si="0"/>
        <v>1</v>
      </c>
    </row>
    <row r="60" spans="1:101" ht="7.5" customHeight="1" x14ac:dyDescent="0.15">
      <c r="CW60" s="1">
        <f t="shared" si="0"/>
        <v>1</v>
      </c>
    </row>
    <row r="61" spans="1:101" ht="7.5" customHeight="1" x14ac:dyDescent="0.15">
      <c r="CW61" s="1">
        <f t="shared" si="0"/>
        <v>1</v>
      </c>
    </row>
    <row r="62" spans="1:101" ht="7.5" customHeight="1" x14ac:dyDescent="0.15">
      <c r="CW62" s="1">
        <f t="shared" si="0"/>
        <v>1</v>
      </c>
    </row>
    <row r="63" spans="1:101" ht="6" customHeight="1" x14ac:dyDescent="0.15">
      <c r="CW63" s="1">
        <f>IF($A$99="","",1)</f>
        <v>1</v>
      </c>
    </row>
    <row r="64" spans="1:101" ht="13.5" x14ac:dyDescent="0.15">
      <c r="A64" s="1" t="s">
        <v>29</v>
      </c>
      <c r="CW64" s="1">
        <f t="shared" ref="CW64:CW90" si="1">IF($A$71="","",1)</f>
        <v>1</v>
      </c>
    </row>
    <row r="65" spans="1:101" ht="27" customHeight="1" x14ac:dyDescent="0.15">
      <c r="A65" s="459" t="str">
        <f>IF(収録楽曲情報!S2="外国映画","外国映画上映利用申込書","映画（録音・上映）利用申込書")</f>
        <v>外国映画上映利用申込書</v>
      </c>
      <c r="B65" s="459"/>
      <c r="C65" s="459"/>
      <c r="D65" s="459"/>
      <c r="E65" s="459"/>
      <c r="F65" s="459"/>
      <c r="G65" s="459"/>
      <c r="H65" s="459"/>
      <c r="I65" s="459"/>
      <c r="J65" s="459"/>
      <c r="K65" s="459"/>
      <c r="L65" s="459"/>
      <c r="M65" s="459"/>
      <c r="N65" s="459"/>
      <c r="O65" s="459"/>
      <c r="P65" s="459"/>
      <c r="Q65" s="459"/>
      <c r="R65" s="459"/>
      <c r="S65" s="459"/>
      <c r="T65" s="459"/>
      <c r="U65" s="459"/>
      <c r="V65" s="459"/>
      <c r="W65" s="459"/>
      <c r="X65" s="459"/>
      <c r="Y65" s="459"/>
      <c r="Z65" s="459"/>
      <c r="AA65" s="459"/>
      <c r="AB65" s="459"/>
      <c r="AC65" s="459"/>
      <c r="AD65" s="459"/>
      <c r="AE65" s="459"/>
      <c r="AF65" s="459"/>
      <c r="AG65" s="459"/>
      <c r="AH65" s="459"/>
      <c r="AI65" s="459"/>
      <c r="AJ65" s="459"/>
      <c r="AK65" s="459"/>
      <c r="AL65" s="459"/>
      <c r="AM65" s="459"/>
      <c r="AN65" s="459"/>
      <c r="AO65" s="459"/>
      <c r="AP65" s="459"/>
      <c r="AQ65" s="459"/>
      <c r="AR65" s="459"/>
      <c r="AS65" s="459"/>
      <c r="AT65" s="459"/>
      <c r="AU65" s="459"/>
      <c r="AV65" s="459"/>
      <c r="AW65" s="459"/>
      <c r="AX65" s="459"/>
      <c r="AY65" s="459"/>
      <c r="AZ65" s="459"/>
      <c r="BA65" s="459"/>
      <c r="BB65" s="459"/>
      <c r="BC65" s="459"/>
      <c r="BD65" s="459"/>
      <c r="BE65" s="459"/>
      <c r="BF65" s="459"/>
      <c r="BG65" s="459"/>
      <c r="BH65" s="459"/>
      <c r="BI65" s="459"/>
      <c r="BJ65" s="459"/>
      <c r="BK65" s="459"/>
      <c r="BL65" s="459"/>
      <c r="BM65" s="459"/>
      <c r="BN65" s="459"/>
      <c r="BO65" s="459"/>
      <c r="BP65" s="459"/>
      <c r="BQ65" s="459"/>
      <c r="BR65" s="459"/>
      <c r="BS65" s="459"/>
      <c r="BT65" s="459"/>
      <c r="BU65" s="459"/>
      <c r="BV65" s="459"/>
      <c r="BW65" s="459"/>
      <c r="BX65" s="459"/>
      <c r="BY65" s="459"/>
      <c r="BZ65" s="459"/>
      <c r="CA65" s="459"/>
      <c r="CB65" s="459"/>
      <c r="CC65" s="459"/>
      <c r="CD65" s="459"/>
      <c r="CE65" s="459"/>
      <c r="CF65" s="459"/>
      <c r="CG65" s="459"/>
      <c r="CH65" s="459"/>
      <c r="CI65" s="459"/>
      <c r="CJ65" s="459"/>
      <c r="CK65" s="459"/>
      <c r="CL65" s="459"/>
      <c r="CM65" s="459"/>
      <c r="CN65" s="459"/>
      <c r="CO65" s="459"/>
      <c r="CP65" s="459"/>
      <c r="CQ65" s="459"/>
      <c r="CR65" s="459"/>
      <c r="CS65" s="459"/>
      <c r="CT65" s="459"/>
      <c r="CU65" s="459"/>
      <c r="CV65" s="459"/>
      <c r="CW65" s="1">
        <f t="shared" si="1"/>
        <v>1</v>
      </c>
    </row>
    <row r="66" spans="1:101" ht="17.25" x14ac:dyDescent="0.15">
      <c r="A66" s="460" t="str">
        <f>"許諾　第　"&amp;収録楽曲情報!$T$2&amp;"　　　　　　号&lt;続き&gt;"</f>
        <v>許諾　第　0　　　　　　号&lt;続き&gt;</v>
      </c>
      <c r="B66" s="460"/>
      <c r="C66" s="460"/>
      <c r="D66" s="460"/>
      <c r="E66" s="460"/>
      <c r="F66" s="460"/>
      <c r="G66" s="460"/>
      <c r="H66" s="460"/>
      <c r="I66" s="460"/>
      <c r="J66" s="460"/>
      <c r="K66" s="460"/>
      <c r="L66" s="460"/>
      <c r="M66" s="460"/>
      <c r="N66" s="460"/>
      <c r="O66" s="460"/>
      <c r="P66" s="460"/>
      <c r="Q66" s="460"/>
      <c r="R66" s="460"/>
      <c r="S66" s="460"/>
      <c r="T66" s="460"/>
      <c r="U66" s="460"/>
      <c r="V66" s="460"/>
      <c r="W66" s="460"/>
      <c r="X66" s="460"/>
      <c r="Y66" s="460"/>
      <c r="Z66" s="460"/>
      <c r="AA66" s="460"/>
      <c r="AB66" s="460"/>
      <c r="AC66" s="460"/>
      <c r="AD66" s="460"/>
      <c r="AE66" s="460"/>
      <c r="AF66" s="460"/>
      <c r="AG66" s="460"/>
      <c r="AH66" s="460"/>
      <c r="AI66" s="460"/>
      <c r="AJ66" s="460"/>
      <c r="AK66" s="460"/>
      <c r="AL66" s="460"/>
      <c r="AM66" s="460"/>
      <c r="AN66" s="460"/>
      <c r="AO66" s="460"/>
      <c r="AP66" s="460"/>
      <c r="AQ66" s="460"/>
      <c r="AR66" s="460"/>
      <c r="AS66" s="460"/>
      <c r="AT66" s="460"/>
      <c r="AU66" s="460"/>
      <c r="AV66" s="460"/>
      <c r="AW66" s="460"/>
      <c r="AX66" s="460"/>
      <c r="AY66" s="460"/>
      <c r="AZ66" s="460"/>
      <c r="BA66" s="460"/>
      <c r="BB66" s="460"/>
      <c r="BC66" s="460"/>
      <c r="BD66" s="460"/>
      <c r="BE66" s="460"/>
      <c r="BF66" s="460"/>
      <c r="BG66" s="460"/>
      <c r="BH66" s="460"/>
      <c r="BI66" s="460"/>
      <c r="BJ66" s="460"/>
      <c r="BK66" s="460"/>
      <c r="BL66" s="460"/>
      <c r="BM66" s="460"/>
      <c r="BN66" s="460"/>
      <c r="BO66" s="460"/>
      <c r="BP66" s="460"/>
      <c r="BQ66" s="460"/>
      <c r="BR66" s="460"/>
      <c r="BS66" s="460"/>
      <c r="BT66" s="460"/>
      <c r="BU66" s="460"/>
      <c r="BV66" s="460"/>
      <c r="BW66" s="460"/>
      <c r="BX66" s="460"/>
      <c r="BY66" s="460"/>
      <c r="BZ66" s="460"/>
      <c r="CA66" s="460"/>
      <c r="CB66" s="460"/>
      <c r="CC66" s="460"/>
      <c r="CD66" s="460"/>
      <c r="CE66" s="460"/>
      <c r="CF66" s="460"/>
      <c r="CG66" s="460"/>
      <c r="CH66" s="460"/>
      <c r="CI66" s="460"/>
      <c r="CJ66" s="460"/>
      <c r="CK66" s="460"/>
      <c r="CL66" s="460"/>
      <c r="CM66" s="460"/>
      <c r="CN66" s="460"/>
      <c r="CO66" s="460"/>
      <c r="CP66" s="460"/>
      <c r="CQ66" s="460"/>
      <c r="CR66" s="460"/>
      <c r="CS66" s="460"/>
      <c r="CT66" s="460"/>
      <c r="CU66" s="460"/>
      <c r="CV66" s="460"/>
      <c r="CW66" s="1">
        <f t="shared" si="1"/>
        <v>1</v>
      </c>
    </row>
    <row r="67" spans="1:101" ht="30" customHeight="1" thickBot="1" x14ac:dyDescent="0.2">
      <c r="A67" s="13"/>
      <c r="B67" s="13"/>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
        <f t="shared" si="1"/>
        <v>1</v>
      </c>
    </row>
    <row r="68" spans="1:101" ht="13.5" customHeight="1" thickBot="1" x14ac:dyDescent="0.2">
      <c r="A68" s="461" t="s">
        <v>25</v>
      </c>
      <c r="B68" s="462"/>
      <c r="C68" s="462"/>
      <c r="D68" s="462"/>
      <c r="E68" s="462"/>
      <c r="F68" s="462"/>
      <c r="G68" s="463" t="str">
        <f>IF(外国映画情報入力!C6="","",外国映画情報入力!C6)</f>
        <v/>
      </c>
      <c r="H68" s="463"/>
      <c r="I68" s="463"/>
      <c r="J68" s="463"/>
      <c r="K68" s="463"/>
      <c r="L68" s="463"/>
      <c r="M68" s="463"/>
      <c r="N68" s="463"/>
      <c r="O68" s="463"/>
      <c r="P68" s="463"/>
      <c r="Q68" s="463"/>
      <c r="R68" s="464"/>
      <c r="CW68" s="1">
        <f t="shared" si="1"/>
        <v>1</v>
      </c>
    </row>
    <row r="69" spans="1:101" ht="7.5" customHeight="1" x14ac:dyDescent="0.15">
      <c r="A69" s="454"/>
      <c r="B69" s="455"/>
      <c r="C69" s="448" t="s">
        <v>37</v>
      </c>
      <c r="D69" s="448"/>
      <c r="E69" s="448"/>
      <c r="F69" s="448"/>
      <c r="G69" s="448"/>
      <c r="H69" s="448"/>
      <c r="I69" s="448"/>
      <c r="J69" s="448"/>
      <c r="K69" s="448"/>
      <c r="L69" s="448"/>
      <c r="M69" s="448"/>
      <c r="N69" s="448"/>
      <c r="O69" s="448"/>
      <c r="P69" s="448"/>
      <c r="Q69" s="448"/>
      <c r="R69" s="448"/>
      <c r="S69" s="448" t="s">
        <v>38</v>
      </c>
      <c r="T69" s="448"/>
      <c r="U69" s="448"/>
      <c r="V69" s="448"/>
      <c r="W69" s="448"/>
      <c r="X69" s="448"/>
      <c r="Y69" s="448"/>
      <c r="Z69" s="448"/>
      <c r="AA69" s="448"/>
      <c r="AB69" s="448"/>
      <c r="AC69" s="448"/>
      <c r="AD69" s="448"/>
      <c r="AE69" s="448"/>
      <c r="AF69" s="448"/>
      <c r="AG69" s="448"/>
      <c r="AH69" s="448"/>
      <c r="AI69" s="448"/>
      <c r="AJ69" s="448"/>
      <c r="AK69" s="458" t="s">
        <v>17</v>
      </c>
      <c r="AL69" s="458"/>
      <c r="AM69" s="458"/>
      <c r="AN69" s="458"/>
      <c r="AO69" s="458"/>
      <c r="AP69" s="458"/>
      <c r="AQ69" s="448" t="s">
        <v>41</v>
      </c>
      <c r="AR69" s="448"/>
      <c r="AS69" s="448"/>
      <c r="AT69" s="448"/>
      <c r="AU69" s="448"/>
      <c r="AV69" s="448" t="s">
        <v>42</v>
      </c>
      <c r="AW69" s="448"/>
      <c r="AX69" s="448"/>
      <c r="AY69" s="448"/>
      <c r="AZ69" s="448"/>
      <c r="BA69" s="448" t="s">
        <v>21</v>
      </c>
      <c r="BB69" s="449"/>
      <c r="BC69" s="452" t="s">
        <v>16</v>
      </c>
      <c r="BD69" s="450"/>
      <c r="BE69" s="450"/>
      <c r="BF69" s="450"/>
      <c r="BG69" s="450"/>
      <c r="BH69" s="450"/>
      <c r="BI69" s="450"/>
      <c r="BJ69" s="450"/>
      <c r="BK69" s="450"/>
      <c r="BL69" s="450"/>
      <c r="BM69" s="450" t="s">
        <v>43</v>
      </c>
      <c r="BN69" s="450"/>
      <c r="BO69" s="450"/>
      <c r="BP69" s="450"/>
      <c r="BQ69" s="450"/>
      <c r="BR69" s="450"/>
      <c r="BS69" s="450"/>
      <c r="BT69" s="450"/>
      <c r="BU69" s="450"/>
      <c r="BV69" s="450"/>
      <c r="BW69" s="450"/>
      <c r="BX69" s="450"/>
      <c r="BY69" s="450"/>
      <c r="BZ69" s="450"/>
      <c r="CA69" s="450"/>
      <c r="CB69" s="450"/>
      <c r="CC69" s="450"/>
      <c r="CD69" s="450"/>
      <c r="CE69" s="450" t="s">
        <v>22</v>
      </c>
      <c r="CF69" s="450"/>
      <c r="CG69" s="450"/>
      <c r="CH69" s="450"/>
      <c r="CI69" s="450"/>
      <c r="CJ69" s="450"/>
      <c r="CK69" s="450"/>
      <c r="CL69" s="450"/>
      <c r="CM69" s="450"/>
      <c r="CN69" s="450"/>
      <c r="CO69" s="450"/>
      <c r="CP69" s="450"/>
      <c r="CQ69" s="450"/>
      <c r="CR69" s="450"/>
      <c r="CS69" s="450"/>
      <c r="CT69" s="450"/>
      <c r="CU69" s="450" t="s">
        <v>65</v>
      </c>
      <c r="CV69" s="450"/>
      <c r="CW69" s="1">
        <f t="shared" si="1"/>
        <v>1</v>
      </c>
    </row>
    <row r="70" spans="1:101" ht="7.5" customHeight="1" x14ac:dyDescent="0.15">
      <c r="A70" s="456"/>
      <c r="B70" s="457"/>
      <c r="C70" s="450"/>
      <c r="D70" s="450"/>
      <c r="E70" s="450"/>
      <c r="F70" s="450"/>
      <c r="G70" s="450"/>
      <c r="H70" s="450"/>
      <c r="I70" s="450"/>
      <c r="J70" s="450"/>
      <c r="K70" s="450"/>
      <c r="L70" s="450"/>
      <c r="M70" s="450"/>
      <c r="N70" s="450"/>
      <c r="O70" s="450"/>
      <c r="P70" s="450"/>
      <c r="Q70" s="450"/>
      <c r="R70" s="450"/>
      <c r="S70" s="450"/>
      <c r="T70" s="450"/>
      <c r="U70" s="450"/>
      <c r="V70" s="450"/>
      <c r="W70" s="450"/>
      <c r="X70" s="450"/>
      <c r="Y70" s="450"/>
      <c r="Z70" s="450"/>
      <c r="AA70" s="450"/>
      <c r="AB70" s="450"/>
      <c r="AC70" s="450"/>
      <c r="AD70" s="450"/>
      <c r="AE70" s="450"/>
      <c r="AF70" s="450"/>
      <c r="AG70" s="450"/>
      <c r="AH70" s="450"/>
      <c r="AI70" s="450"/>
      <c r="AJ70" s="450"/>
      <c r="AK70" s="453" t="s">
        <v>39</v>
      </c>
      <c r="AL70" s="453"/>
      <c r="AM70" s="453"/>
      <c r="AN70" s="453" t="s">
        <v>40</v>
      </c>
      <c r="AO70" s="453"/>
      <c r="AP70" s="453"/>
      <c r="AQ70" s="450"/>
      <c r="AR70" s="450"/>
      <c r="AS70" s="450"/>
      <c r="AT70" s="450"/>
      <c r="AU70" s="450"/>
      <c r="AV70" s="450"/>
      <c r="AW70" s="450"/>
      <c r="AX70" s="450"/>
      <c r="AY70" s="450"/>
      <c r="AZ70" s="450"/>
      <c r="BA70" s="450"/>
      <c r="BB70" s="451"/>
      <c r="BC70" s="452"/>
      <c r="BD70" s="450"/>
      <c r="BE70" s="450"/>
      <c r="BF70" s="450"/>
      <c r="BG70" s="450"/>
      <c r="BH70" s="450"/>
      <c r="BI70" s="450"/>
      <c r="BJ70" s="450"/>
      <c r="BK70" s="450"/>
      <c r="BL70" s="450"/>
      <c r="BM70" s="450"/>
      <c r="BN70" s="450"/>
      <c r="BO70" s="450"/>
      <c r="BP70" s="450"/>
      <c r="BQ70" s="450"/>
      <c r="BR70" s="450"/>
      <c r="BS70" s="450"/>
      <c r="BT70" s="450"/>
      <c r="BU70" s="450"/>
      <c r="BV70" s="450"/>
      <c r="BW70" s="450"/>
      <c r="BX70" s="450"/>
      <c r="BY70" s="450"/>
      <c r="BZ70" s="450"/>
      <c r="CA70" s="450"/>
      <c r="CB70" s="450"/>
      <c r="CC70" s="450"/>
      <c r="CD70" s="450"/>
      <c r="CE70" s="450"/>
      <c r="CF70" s="450"/>
      <c r="CG70" s="450"/>
      <c r="CH70" s="450"/>
      <c r="CI70" s="450"/>
      <c r="CJ70" s="450"/>
      <c r="CK70" s="450"/>
      <c r="CL70" s="450"/>
      <c r="CM70" s="450"/>
      <c r="CN70" s="450"/>
      <c r="CO70" s="450"/>
      <c r="CP70" s="450"/>
      <c r="CQ70" s="450"/>
      <c r="CR70" s="450"/>
      <c r="CS70" s="450"/>
      <c r="CT70" s="450"/>
      <c r="CU70" s="450"/>
      <c r="CV70" s="450"/>
      <c r="CW70" s="1">
        <f t="shared" si="1"/>
        <v>1</v>
      </c>
    </row>
    <row r="71" spans="1:101" ht="30" customHeight="1" x14ac:dyDescent="0.15">
      <c r="A71" s="447">
        <f>IF(収録楽曲情報!B7="","",収録楽曲情報!B7)</f>
        <v>6</v>
      </c>
      <c r="B71" s="438"/>
      <c r="C71" s="436" t="str">
        <f>IF(収録楽曲情報!D7="","",収録楽曲情報!D7)</f>
        <v/>
      </c>
      <c r="D71" s="436"/>
      <c r="E71" s="436"/>
      <c r="F71" s="436"/>
      <c r="G71" s="436"/>
      <c r="H71" s="436"/>
      <c r="I71" s="436"/>
      <c r="J71" s="436"/>
      <c r="K71" s="436"/>
      <c r="L71" s="436"/>
      <c r="M71" s="436"/>
      <c r="N71" s="436"/>
      <c r="O71" s="436"/>
      <c r="P71" s="436"/>
      <c r="Q71" s="436"/>
      <c r="R71" s="436"/>
      <c r="S71" s="436" t="str">
        <f>IF(収録楽曲情報!E7="","",収録楽曲情報!E7 &amp; " ・ ") &amp; IF(収録楽曲情報!F7="","",収録楽曲情報!F7)</f>
        <v/>
      </c>
      <c r="T71" s="436"/>
      <c r="U71" s="436"/>
      <c r="V71" s="436"/>
      <c r="W71" s="436"/>
      <c r="X71" s="436"/>
      <c r="Y71" s="436"/>
      <c r="Z71" s="436"/>
      <c r="AA71" s="436"/>
      <c r="AB71" s="436"/>
      <c r="AC71" s="436"/>
      <c r="AD71" s="436"/>
      <c r="AE71" s="436"/>
      <c r="AF71" s="436"/>
      <c r="AG71" s="436"/>
      <c r="AH71" s="436"/>
      <c r="AI71" s="436"/>
      <c r="AJ71" s="436"/>
      <c r="AK71" s="437" t="str">
        <f>IF(算定シミュレーション!AO18=0,"",算定シミュレーション!AO18)</f>
        <v/>
      </c>
      <c r="AL71" s="437"/>
      <c r="AM71" s="437"/>
      <c r="AN71" s="437" t="str">
        <f>IF(算定シミュレーション!AP18=0,"",算定シミュレーション!AP18)</f>
        <v/>
      </c>
      <c r="AO71" s="437"/>
      <c r="AP71" s="437"/>
      <c r="AQ71" s="438" t="str">
        <f>IF(収録楽曲情報!J7="","",収録楽曲情報!J7)</f>
        <v/>
      </c>
      <c r="AR71" s="438"/>
      <c r="AS71" s="438"/>
      <c r="AT71" s="438"/>
      <c r="AU71" s="438"/>
      <c r="AV71" s="423" t="str">
        <f>IF(収録楽曲情報!K7="","",収録楽曲情報!K7)</f>
        <v/>
      </c>
      <c r="AW71" s="423"/>
      <c r="AX71" s="423"/>
      <c r="AY71" s="423"/>
      <c r="AZ71" s="423"/>
      <c r="BA71" s="423" t="str">
        <f>IF(収録楽曲情報!L7="","",収録楽曲情報!L7)</f>
        <v/>
      </c>
      <c r="BB71" s="434"/>
      <c r="BC71" s="443" t="str">
        <f>IF(収録楽曲情報!G7="","",収録楽曲情報!G7)</f>
        <v/>
      </c>
      <c r="BD71" s="444"/>
      <c r="BE71" s="444"/>
      <c r="BF71" s="444"/>
      <c r="BG71" s="444"/>
      <c r="BH71" s="444"/>
      <c r="BI71" s="444"/>
      <c r="BJ71" s="444"/>
      <c r="BK71" s="444"/>
      <c r="BL71" s="444"/>
      <c r="BM71" s="428"/>
      <c r="BN71" s="426"/>
      <c r="BO71" s="426"/>
      <c r="BP71" s="426"/>
      <c r="BQ71" s="426"/>
      <c r="BR71" s="427"/>
      <c r="BS71" s="418"/>
      <c r="BT71" s="419"/>
      <c r="BU71" s="420"/>
      <c r="BV71" s="419"/>
      <c r="BW71" s="420"/>
      <c r="BX71" s="421"/>
      <c r="BY71" s="418"/>
      <c r="BZ71" s="419"/>
      <c r="CA71" s="420"/>
      <c r="CB71" s="419"/>
      <c r="CC71" s="420"/>
      <c r="CD71" s="421"/>
      <c r="CE71" s="423" t="str">
        <f>LEFT(収録楽曲情報!C7,1)</f>
        <v/>
      </c>
      <c r="CF71" s="423"/>
      <c r="CG71" s="423" t="str">
        <f>MID(収録楽曲情報!C7,2,1)</f>
        <v/>
      </c>
      <c r="CH71" s="423"/>
      <c r="CI71" s="423" t="str">
        <f>MID(収録楽曲情報!C7,3,1)</f>
        <v/>
      </c>
      <c r="CJ71" s="423"/>
      <c r="CK71" s="423" t="str">
        <f>MID(収録楽曲情報!C7,4,1)</f>
        <v/>
      </c>
      <c r="CL71" s="423"/>
      <c r="CM71" s="423" t="str">
        <f>MID(収録楽曲情報!C7,5,1)</f>
        <v/>
      </c>
      <c r="CN71" s="423"/>
      <c r="CO71" s="423" t="str">
        <f>MID(収録楽曲情報!C7,6,1)</f>
        <v/>
      </c>
      <c r="CP71" s="423"/>
      <c r="CQ71" s="423" t="str">
        <f>MID(収録楽曲情報!C7,7,1)</f>
        <v/>
      </c>
      <c r="CR71" s="423"/>
      <c r="CS71" s="423" t="str">
        <f>MID(収録楽曲情報!C7,8,1)</f>
        <v/>
      </c>
      <c r="CT71" s="423"/>
      <c r="CU71" s="423"/>
      <c r="CV71" s="423"/>
      <c r="CW71" s="1">
        <f t="shared" si="1"/>
        <v>1</v>
      </c>
    </row>
    <row r="72" spans="1:101" ht="30" customHeight="1" x14ac:dyDescent="0.15">
      <c r="A72" s="445">
        <f>IF(収録楽曲情報!B8="","",収録楽曲情報!B8)</f>
        <v>7</v>
      </c>
      <c r="B72" s="446"/>
      <c r="C72" s="436" t="str">
        <f>IF(収録楽曲情報!D8="","",収録楽曲情報!D8)</f>
        <v/>
      </c>
      <c r="D72" s="436"/>
      <c r="E72" s="436"/>
      <c r="F72" s="436"/>
      <c r="G72" s="436"/>
      <c r="H72" s="436"/>
      <c r="I72" s="436"/>
      <c r="J72" s="436"/>
      <c r="K72" s="436"/>
      <c r="L72" s="436"/>
      <c r="M72" s="436"/>
      <c r="N72" s="436"/>
      <c r="O72" s="436"/>
      <c r="P72" s="436"/>
      <c r="Q72" s="436"/>
      <c r="R72" s="436"/>
      <c r="S72" s="489" t="str">
        <f>IF(収録楽曲情報!E8="","",収録楽曲情報!E8 &amp; " ・ ") &amp; IF(収録楽曲情報!F8="","",収録楽曲情報!F8)</f>
        <v/>
      </c>
      <c r="T72" s="490"/>
      <c r="U72" s="490"/>
      <c r="V72" s="490"/>
      <c r="W72" s="490"/>
      <c r="X72" s="490"/>
      <c r="Y72" s="490"/>
      <c r="Z72" s="490"/>
      <c r="AA72" s="490"/>
      <c r="AB72" s="490"/>
      <c r="AC72" s="490"/>
      <c r="AD72" s="490"/>
      <c r="AE72" s="490"/>
      <c r="AF72" s="490"/>
      <c r="AG72" s="490"/>
      <c r="AH72" s="490"/>
      <c r="AI72" s="490"/>
      <c r="AJ72" s="491"/>
      <c r="AK72" s="437" t="str">
        <f>IF(算定シミュレーション!AO19=0,"",算定シミュレーション!AO19)</f>
        <v/>
      </c>
      <c r="AL72" s="437"/>
      <c r="AM72" s="437"/>
      <c r="AN72" s="437" t="str">
        <f>IF(算定シミュレーション!AP19=0,"",算定シミュレーション!AP19)</f>
        <v/>
      </c>
      <c r="AO72" s="437"/>
      <c r="AP72" s="437"/>
      <c r="AQ72" s="492" t="str">
        <f>IF(収録楽曲情報!J8="","",収録楽曲情報!J8)</f>
        <v/>
      </c>
      <c r="AR72" s="493"/>
      <c r="AS72" s="493"/>
      <c r="AT72" s="493"/>
      <c r="AU72" s="446"/>
      <c r="AV72" s="418" t="str">
        <f>IF(収録楽曲情報!K8="","",収録楽曲情報!K8)</f>
        <v/>
      </c>
      <c r="AW72" s="487"/>
      <c r="AX72" s="487"/>
      <c r="AY72" s="487"/>
      <c r="AZ72" s="421"/>
      <c r="BA72" s="418" t="str">
        <f>IF(収録楽曲情報!L8="","",収録楽曲情報!L8)</f>
        <v/>
      </c>
      <c r="BB72" s="488"/>
      <c r="BC72" s="443" t="str">
        <f>IF(収録楽曲情報!G8="","",収録楽曲情報!G8)</f>
        <v/>
      </c>
      <c r="BD72" s="444"/>
      <c r="BE72" s="444"/>
      <c r="BF72" s="444"/>
      <c r="BG72" s="444"/>
      <c r="BH72" s="444"/>
      <c r="BI72" s="444"/>
      <c r="BJ72" s="444"/>
      <c r="BK72" s="444"/>
      <c r="BL72" s="444"/>
      <c r="BM72" s="428"/>
      <c r="BN72" s="426"/>
      <c r="BO72" s="426"/>
      <c r="BP72" s="426"/>
      <c r="BQ72" s="426"/>
      <c r="BR72" s="427"/>
      <c r="BS72" s="418"/>
      <c r="BT72" s="419"/>
      <c r="BU72" s="420"/>
      <c r="BV72" s="419"/>
      <c r="BW72" s="420"/>
      <c r="BX72" s="421"/>
      <c r="BY72" s="418"/>
      <c r="BZ72" s="419"/>
      <c r="CA72" s="420"/>
      <c r="CB72" s="419"/>
      <c r="CC72" s="420"/>
      <c r="CD72" s="421"/>
      <c r="CE72" s="418" t="str">
        <f>LEFT(収録楽曲情報!C8,1)</f>
        <v/>
      </c>
      <c r="CF72" s="421"/>
      <c r="CG72" s="418" t="str">
        <f>MID(収録楽曲情報!C8,2,1)</f>
        <v/>
      </c>
      <c r="CH72" s="421"/>
      <c r="CI72" s="418" t="str">
        <f>MID(収録楽曲情報!C8,3,1)</f>
        <v/>
      </c>
      <c r="CJ72" s="421"/>
      <c r="CK72" s="418" t="str">
        <f>MID(収録楽曲情報!C8,4,1)</f>
        <v/>
      </c>
      <c r="CL72" s="421"/>
      <c r="CM72" s="418" t="str">
        <f>MID(収録楽曲情報!C8,5,1)</f>
        <v/>
      </c>
      <c r="CN72" s="421"/>
      <c r="CO72" s="418" t="str">
        <f>MID(収録楽曲情報!C8,6,1)</f>
        <v/>
      </c>
      <c r="CP72" s="421"/>
      <c r="CQ72" s="418" t="str">
        <f>MID(収録楽曲情報!C8,7,1)</f>
        <v/>
      </c>
      <c r="CR72" s="421"/>
      <c r="CS72" s="418" t="str">
        <f>MID(収録楽曲情報!C8,8,1)</f>
        <v/>
      </c>
      <c r="CT72" s="421"/>
      <c r="CU72" s="423"/>
      <c r="CV72" s="423"/>
      <c r="CW72" s="1">
        <f t="shared" si="1"/>
        <v>1</v>
      </c>
    </row>
    <row r="73" spans="1:101" ht="30" customHeight="1" x14ac:dyDescent="0.15">
      <c r="A73" s="445">
        <f>IF(収録楽曲情報!B9="","",収録楽曲情報!B9)</f>
        <v>8</v>
      </c>
      <c r="B73" s="446"/>
      <c r="C73" s="436" t="str">
        <f>IF(収録楽曲情報!D9="","",収録楽曲情報!D9)</f>
        <v/>
      </c>
      <c r="D73" s="436"/>
      <c r="E73" s="436"/>
      <c r="F73" s="436"/>
      <c r="G73" s="436"/>
      <c r="H73" s="436"/>
      <c r="I73" s="436"/>
      <c r="J73" s="436"/>
      <c r="K73" s="436"/>
      <c r="L73" s="436"/>
      <c r="M73" s="436"/>
      <c r="N73" s="436"/>
      <c r="O73" s="436"/>
      <c r="P73" s="436"/>
      <c r="Q73" s="436"/>
      <c r="R73" s="436"/>
      <c r="S73" s="489" t="str">
        <f>IF(収録楽曲情報!E9="","",収録楽曲情報!E9 &amp; " ・ ") &amp; IF(収録楽曲情報!F9="","",収録楽曲情報!F9)</f>
        <v/>
      </c>
      <c r="T73" s="490"/>
      <c r="U73" s="490"/>
      <c r="V73" s="490"/>
      <c r="W73" s="490"/>
      <c r="X73" s="490"/>
      <c r="Y73" s="490"/>
      <c r="Z73" s="490"/>
      <c r="AA73" s="490"/>
      <c r="AB73" s="490"/>
      <c r="AC73" s="490"/>
      <c r="AD73" s="490"/>
      <c r="AE73" s="490"/>
      <c r="AF73" s="490"/>
      <c r="AG73" s="490"/>
      <c r="AH73" s="490"/>
      <c r="AI73" s="490"/>
      <c r="AJ73" s="491"/>
      <c r="AK73" s="437" t="str">
        <f>IF(算定シミュレーション!AO20=0,"",算定シミュレーション!AO20)</f>
        <v/>
      </c>
      <c r="AL73" s="437"/>
      <c r="AM73" s="437"/>
      <c r="AN73" s="437" t="str">
        <f>IF(算定シミュレーション!AP20=0,"",算定シミュレーション!AP20)</f>
        <v/>
      </c>
      <c r="AO73" s="437"/>
      <c r="AP73" s="437"/>
      <c r="AQ73" s="492" t="str">
        <f>IF(収録楽曲情報!J9="","",収録楽曲情報!J9)</f>
        <v/>
      </c>
      <c r="AR73" s="493"/>
      <c r="AS73" s="493"/>
      <c r="AT73" s="493"/>
      <c r="AU73" s="446"/>
      <c r="AV73" s="418" t="str">
        <f>IF(収録楽曲情報!K9="","",収録楽曲情報!K9)</f>
        <v/>
      </c>
      <c r="AW73" s="487"/>
      <c r="AX73" s="487"/>
      <c r="AY73" s="487"/>
      <c r="AZ73" s="421"/>
      <c r="BA73" s="418" t="str">
        <f>IF(収録楽曲情報!L9="","",収録楽曲情報!L9)</f>
        <v/>
      </c>
      <c r="BB73" s="488"/>
      <c r="BC73" s="443" t="str">
        <f>IF(収録楽曲情報!G9="","",収録楽曲情報!G9)</f>
        <v/>
      </c>
      <c r="BD73" s="444"/>
      <c r="BE73" s="444"/>
      <c r="BF73" s="444"/>
      <c r="BG73" s="444"/>
      <c r="BH73" s="444"/>
      <c r="BI73" s="444"/>
      <c r="BJ73" s="444"/>
      <c r="BK73" s="444"/>
      <c r="BL73" s="444"/>
      <c r="BM73" s="428"/>
      <c r="BN73" s="426"/>
      <c r="BO73" s="426"/>
      <c r="BP73" s="426"/>
      <c r="BQ73" s="426"/>
      <c r="BR73" s="427"/>
      <c r="BS73" s="418"/>
      <c r="BT73" s="419"/>
      <c r="BU73" s="420"/>
      <c r="BV73" s="419"/>
      <c r="BW73" s="420"/>
      <c r="BX73" s="421"/>
      <c r="BY73" s="418"/>
      <c r="BZ73" s="419"/>
      <c r="CA73" s="420"/>
      <c r="CB73" s="419"/>
      <c r="CC73" s="420"/>
      <c r="CD73" s="421"/>
      <c r="CE73" s="418" t="str">
        <f>LEFT(収録楽曲情報!C9,1)</f>
        <v/>
      </c>
      <c r="CF73" s="421"/>
      <c r="CG73" s="418" t="str">
        <f>MID(収録楽曲情報!C9,2,1)</f>
        <v/>
      </c>
      <c r="CH73" s="421"/>
      <c r="CI73" s="418" t="str">
        <f>MID(収録楽曲情報!C9,3,1)</f>
        <v/>
      </c>
      <c r="CJ73" s="421"/>
      <c r="CK73" s="418" t="str">
        <f>MID(収録楽曲情報!C9,4,1)</f>
        <v/>
      </c>
      <c r="CL73" s="421"/>
      <c r="CM73" s="418" t="str">
        <f>MID(収録楽曲情報!C9,5,1)</f>
        <v/>
      </c>
      <c r="CN73" s="421"/>
      <c r="CO73" s="418" t="str">
        <f>MID(収録楽曲情報!C9,6,1)</f>
        <v/>
      </c>
      <c r="CP73" s="421"/>
      <c r="CQ73" s="418" t="str">
        <f>MID(収録楽曲情報!C9,7,1)</f>
        <v/>
      </c>
      <c r="CR73" s="421"/>
      <c r="CS73" s="418" t="str">
        <f>MID(収録楽曲情報!C9,8,1)</f>
        <v/>
      </c>
      <c r="CT73" s="421"/>
      <c r="CU73" s="423"/>
      <c r="CV73" s="423"/>
      <c r="CW73" s="1">
        <f t="shared" si="1"/>
        <v>1</v>
      </c>
    </row>
    <row r="74" spans="1:101" ht="30" customHeight="1" x14ac:dyDescent="0.15">
      <c r="A74" s="445">
        <f>IF(収録楽曲情報!B10="","",収録楽曲情報!B10)</f>
        <v>9</v>
      </c>
      <c r="B74" s="446"/>
      <c r="C74" s="436" t="str">
        <f>IF(収録楽曲情報!D10="","",収録楽曲情報!D10)</f>
        <v/>
      </c>
      <c r="D74" s="436"/>
      <c r="E74" s="436"/>
      <c r="F74" s="436"/>
      <c r="G74" s="436"/>
      <c r="H74" s="436"/>
      <c r="I74" s="436"/>
      <c r="J74" s="436"/>
      <c r="K74" s="436"/>
      <c r="L74" s="436"/>
      <c r="M74" s="436"/>
      <c r="N74" s="436"/>
      <c r="O74" s="436"/>
      <c r="P74" s="436"/>
      <c r="Q74" s="436"/>
      <c r="R74" s="436"/>
      <c r="S74" s="489" t="str">
        <f>IF(収録楽曲情報!E10="","",収録楽曲情報!E10 &amp; " ・ ") &amp; IF(収録楽曲情報!F10="","",収録楽曲情報!F10)</f>
        <v/>
      </c>
      <c r="T74" s="490"/>
      <c r="U74" s="490"/>
      <c r="V74" s="490"/>
      <c r="W74" s="490"/>
      <c r="X74" s="490"/>
      <c r="Y74" s="490"/>
      <c r="Z74" s="490"/>
      <c r="AA74" s="490"/>
      <c r="AB74" s="490"/>
      <c r="AC74" s="490"/>
      <c r="AD74" s="490"/>
      <c r="AE74" s="490"/>
      <c r="AF74" s="490"/>
      <c r="AG74" s="490"/>
      <c r="AH74" s="490"/>
      <c r="AI74" s="490"/>
      <c r="AJ74" s="491"/>
      <c r="AK74" s="437" t="str">
        <f>IF(算定シミュレーション!AO21=0,"",算定シミュレーション!AO21)</f>
        <v/>
      </c>
      <c r="AL74" s="437"/>
      <c r="AM74" s="437"/>
      <c r="AN74" s="437" t="str">
        <f>IF(算定シミュレーション!AP21=0,"",算定シミュレーション!AP21)</f>
        <v/>
      </c>
      <c r="AO74" s="437"/>
      <c r="AP74" s="437"/>
      <c r="AQ74" s="492" t="str">
        <f>IF(収録楽曲情報!J10="","",収録楽曲情報!J10)</f>
        <v/>
      </c>
      <c r="AR74" s="493"/>
      <c r="AS74" s="493"/>
      <c r="AT74" s="493"/>
      <c r="AU74" s="446"/>
      <c r="AV74" s="418" t="str">
        <f>IF(収録楽曲情報!K10="","",収録楽曲情報!K10)</f>
        <v/>
      </c>
      <c r="AW74" s="487"/>
      <c r="AX74" s="487"/>
      <c r="AY74" s="487"/>
      <c r="AZ74" s="421"/>
      <c r="BA74" s="418" t="str">
        <f>IF(収録楽曲情報!L10="","",収録楽曲情報!L10)</f>
        <v/>
      </c>
      <c r="BB74" s="488"/>
      <c r="BC74" s="443" t="str">
        <f>IF(収録楽曲情報!G10="","",収録楽曲情報!G10)</f>
        <v/>
      </c>
      <c r="BD74" s="444"/>
      <c r="BE74" s="444"/>
      <c r="BF74" s="444"/>
      <c r="BG74" s="444"/>
      <c r="BH74" s="444"/>
      <c r="BI74" s="444"/>
      <c r="BJ74" s="444"/>
      <c r="BK74" s="444"/>
      <c r="BL74" s="444"/>
      <c r="BM74" s="428"/>
      <c r="BN74" s="426"/>
      <c r="BO74" s="426"/>
      <c r="BP74" s="426"/>
      <c r="BQ74" s="426"/>
      <c r="BR74" s="427"/>
      <c r="BS74" s="418"/>
      <c r="BT74" s="419"/>
      <c r="BU74" s="420"/>
      <c r="BV74" s="419"/>
      <c r="BW74" s="420"/>
      <c r="BX74" s="421"/>
      <c r="BY74" s="418"/>
      <c r="BZ74" s="419"/>
      <c r="CA74" s="420"/>
      <c r="CB74" s="419"/>
      <c r="CC74" s="420"/>
      <c r="CD74" s="421"/>
      <c r="CE74" s="418" t="str">
        <f>LEFT(収録楽曲情報!C10,1)</f>
        <v/>
      </c>
      <c r="CF74" s="421"/>
      <c r="CG74" s="418" t="str">
        <f>MID(収録楽曲情報!C10,2,1)</f>
        <v/>
      </c>
      <c r="CH74" s="421"/>
      <c r="CI74" s="418" t="str">
        <f>MID(収録楽曲情報!C10,3,1)</f>
        <v/>
      </c>
      <c r="CJ74" s="421"/>
      <c r="CK74" s="418" t="str">
        <f>MID(収録楽曲情報!C10,4,1)</f>
        <v/>
      </c>
      <c r="CL74" s="421"/>
      <c r="CM74" s="418" t="str">
        <f>MID(収録楽曲情報!C10,5,1)</f>
        <v/>
      </c>
      <c r="CN74" s="421"/>
      <c r="CO74" s="418" t="str">
        <f>MID(収録楽曲情報!C10,6,1)</f>
        <v/>
      </c>
      <c r="CP74" s="421"/>
      <c r="CQ74" s="418" t="str">
        <f>MID(収録楽曲情報!C10,7,1)</f>
        <v/>
      </c>
      <c r="CR74" s="421"/>
      <c r="CS74" s="418" t="str">
        <f>MID(収録楽曲情報!C10,8,1)</f>
        <v/>
      </c>
      <c r="CT74" s="421"/>
      <c r="CU74" s="423"/>
      <c r="CV74" s="423"/>
      <c r="CW74" s="1">
        <f t="shared" si="1"/>
        <v>1</v>
      </c>
    </row>
    <row r="75" spans="1:101" ht="30" customHeight="1" x14ac:dyDescent="0.15">
      <c r="A75" s="445">
        <f>IF(収録楽曲情報!B11="","",収録楽曲情報!B11)</f>
        <v>10</v>
      </c>
      <c r="B75" s="446"/>
      <c r="C75" s="436" t="str">
        <f>IF(収録楽曲情報!D11="","",収録楽曲情報!D11)</f>
        <v/>
      </c>
      <c r="D75" s="436"/>
      <c r="E75" s="436"/>
      <c r="F75" s="436"/>
      <c r="G75" s="436"/>
      <c r="H75" s="436"/>
      <c r="I75" s="436"/>
      <c r="J75" s="436"/>
      <c r="K75" s="436"/>
      <c r="L75" s="436"/>
      <c r="M75" s="436"/>
      <c r="N75" s="436"/>
      <c r="O75" s="436"/>
      <c r="P75" s="436"/>
      <c r="Q75" s="436"/>
      <c r="R75" s="436"/>
      <c r="S75" s="489" t="str">
        <f>IF(収録楽曲情報!E11="","",収録楽曲情報!E11 &amp; " ・ ") &amp; IF(収録楽曲情報!F11="","",収録楽曲情報!F11)</f>
        <v/>
      </c>
      <c r="T75" s="490"/>
      <c r="U75" s="490"/>
      <c r="V75" s="490"/>
      <c r="W75" s="490"/>
      <c r="X75" s="490"/>
      <c r="Y75" s="490"/>
      <c r="Z75" s="490"/>
      <c r="AA75" s="490"/>
      <c r="AB75" s="490"/>
      <c r="AC75" s="490"/>
      <c r="AD75" s="490"/>
      <c r="AE75" s="490"/>
      <c r="AF75" s="490"/>
      <c r="AG75" s="490"/>
      <c r="AH75" s="490"/>
      <c r="AI75" s="490"/>
      <c r="AJ75" s="491"/>
      <c r="AK75" s="437" t="str">
        <f>IF(算定シミュレーション!AO22=0,"",算定シミュレーション!AO22)</f>
        <v/>
      </c>
      <c r="AL75" s="437"/>
      <c r="AM75" s="437"/>
      <c r="AN75" s="437" t="str">
        <f>IF(算定シミュレーション!AP22=0,"",算定シミュレーション!AP22)</f>
        <v/>
      </c>
      <c r="AO75" s="437"/>
      <c r="AP75" s="437"/>
      <c r="AQ75" s="492" t="str">
        <f>IF(収録楽曲情報!J11="","",収録楽曲情報!J11)</f>
        <v/>
      </c>
      <c r="AR75" s="493"/>
      <c r="AS75" s="493"/>
      <c r="AT75" s="493"/>
      <c r="AU75" s="446"/>
      <c r="AV75" s="418" t="str">
        <f>IF(収録楽曲情報!K11="","",収録楽曲情報!K11)</f>
        <v/>
      </c>
      <c r="AW75" s="487"/>
      <c r="AX75" s="487"/>
      <c r="AY75" s="487"/>
      <c r="AZ75" s="421"/>
      <c r="BA75" s="418" t="str">
        <f>IF(収録楽曲情報!L11="","",収録楽曲情報!L11)</f>
        <v/>
      </c>
      <c r="BB75" s="488"/>
      <c r="BC75" s="443" t="str">
        <f>IF(収録楽曲情報!G11="","",収録楽曲情報!G11)</f>
        <v/>
      </c>
      <c r="BD75" s="444"/>
      <c r="BE75" s="444"/>
      <c r="BF75" s="444"/>
      <c r="BG75" s="444"/>
      <c r="BH75" s="444"/>
      <c r="BI75" s="444"/>
      <c r="BJ75" s="444"/>
      <c r="BK75" s="444"/>
      <c r="BL75" s="444"/>
      <c r="BM75" s="428"/>
      <c r="BN75" s="426"/>
      <c r="BO75" s="426"/>
      <c r="BP75" s="426"/>
      <c r="BQ75" s="426"/>
      <c r="BR75" s="427"/>
      <c r="BS75" s="418"/>
      <c r="BT75" s="419"/>
      <c r="BU75" s="420"/>
      <c r="BV75" s="419"/>
      <c r="BW75" s="420"/>
      <c r="BX75" s="421"/>
      <c r="BY75" s="418"/>
      <c r="BZ75" s="419"/>
      <c r="CA75" s="420"/>
      <c r="CB75" s="419"/>
      <c r="CC75" s="420"/>
      <c r="CD75" s="421"/>
      <c r="CE75" s="418" t="str">
        <f>LEFT(収録楽曲情報!C11,1)</f>
        <v/>
      </c>
      <c r="CF75" s="421"/>
      <c r="CG75" s="418" t="str">
        <f>MID(収録楽曲情報!C11,2,1)</f>
        <v/>
      </c>
      <c r="CH75" s="421"/>
      <c r="CI75" s="418" t="str">
        <f>MID(収録楽曲情報!C11,3,1)</f>
        <v/>
      </c>
      <c r="CJ75" s="421"/>
      <c r="CK75" s="418" t="str">
        <f>MID(収録楽曲情報!C11,4,1)</f>
        <v/>
      </c>
      <c r="CL75" s="421"/>
      <c r="CM75" s="418" t="str">
        <f>MID(収録楽曲情報!C11,5,1)</f>
        <v/>
      </c>
      <c r="CN75" s="421"/>
      <c r="CO75" s="418" t="str">
        <f>MID(収録楽曲情報!C11,6,1)</f>
        <v/>
      </c>
      <c r="CP75" s="421"/>
      <c r="CQ75" s="418" t="str">
        <f>MID(収録楽曲情報!C11,7,1)</f>
        <v/>
      </c>
      <c r="CR75" s="421"/>
      <c r="CS75" s="418" t="str">
        <f>MID(収録楽曲情報!C11,8,1)</f>
        <v/>
      </c>
      <c r="CT75" s="421"/>
      <c r="CU75" s="423"/>
      <c r="CV75" s="423"/>
      <c r="CW75" s="1">
        <f t="shared" si="1"/>
        <v>1</v>
      </c>
    </row>
    <row r="76" spans="1:101" ht="30" customHeight="1" x14ac:dyDescent="0.15">
      <c r="A76" s="445">
        <f>IF(収録楽曲情報!B12="","",収録楽曲情報!B12)</f>
        <v>11</v>
      </c>
      <c r="B76" s="446"/>
      <c r="C76" s="436" t="str">
        <f>IF(収録楽曲情報!D12="","",収録楽曲情報!D12)</f>
        <v/>
      </c>
      <c r="D76" s="436"/>
      <c r="E76" s="436"/>
      <c r="F76" s="436"/>
      <c r="G76" s="436"/>
      <c r="H76" s="436"/>
      <c r="I76" s="436"/>
      <c r="J76" s="436"/>
      <c r="K76" s="436"/>
      <c r="L76" s="436"/>
      <c r="M76" s="436"/>
      <c r="N76" s="436"/>
      <c r="O76" s="436"/>
      <c r="P76" s="436"/>
      <c r="Q76" s="436"/>
      <c r="R76" s="436"/>
      <c r="S76" s="489" t="str">
        <f>IF(収録楽曲情報!E12="","",収録楽曲情報!E12 &amp; " ・ ") &amp; IF(収録楽曲情報!F12="","",収録楽曲情報!F12)</f>
        <v/>
      </c>
      <c r="T76" s="490"/>
      <c r="U76" s="490"/>
      <c r="V76" s="490"/>
      <c r="W76" s="490"/>
      <c r="X76" s="490"/>
      <c r="Y76" s="490"/>
      <c r="Z76" s="490"/>
      <c r="AA76" s="490"/>
      <c r="AB76" s="490"/>
      <c r="AC76" s="490"/>
      <c r="AD76" s="490"/>
      <c r="AE76" s="490"/>
      <c r="AF76" s="490"/>
      <c r="AG76" s="490"/>
      <c r="AH76" s="490"/>
      <c r="AI76" s="490"/>
      <c r="AJ76" s="491"/>
      <c r="AK76" s="437" t="str">
        <f>IF(算定シミュレーション!AO23=0,"",算定シミュレーション!AO23)</f>
        <v/>
      </c>
      <c r="AL76" s="437"/>
      <c r="AM76" s="437"/>
      <c r="AN76" s="437" t="str">
        <f>IF(算定シミュレーション!AP23=0,"",算定シミュレーション!AP23)</f>
        <v/>
      </c>
      <c r="AO76" s="437"/>
      <c r="AP76" s="437"/>
      <c r="AQ76" s="492" t="str">
        <f>IF(収録楽曲情報!J12="","",収録楽曲情報!J12)</f>
        <v/>
      </c>
      <c r="AR76" s="493"/>
      <c r="AS76" s="493"/>
      <c r="AT76" s="493"/>
      <c r="AU76" s="446"/>
      <c r="AV76" s="418" t="str">
        <f>IF(収録楽曲情報!K12="","",収録楽曲情報!K12)</f>
        <v/>
      </c>
      <c r="AW76" s="487"/>
      <c r="AX76" s="487"/>
      <c r="AY76" s="487"/>
      <c r="AZ76" s="421"/>
      <c r="BA76" s="418" t="str">
        <f>IF(収録楽曲情報!L12="","",収録楽曲情報!L12)</f>
        <v/>
      </c>
      <c r="BB76" s="488"/>
      <c r="BC76" s="443" t="str">
        <f>IF(収録楽曲情報!G12="","",収録楽曲情報!G12)</f>
        <v/>
      </c>
      <c r="BD76" s="444"/>
      <c r="BE76" s="444"/>
      <c r="BF76" s="444"/>
      <c r="BG76" s="444"/>
      <c r="BH76" s="444"/>
      <c r="BI76" s="444"/>
      <c r="BJ76" s="444"/>
      <c r="BK76" s="444"/>
      <c r="BL76" s="444"/>
      <c r="BM76" s="428"/>
      <c r="BN76" s="426"/>
      <c r="BO76" s="426"/>
      <c r="BP76" s="426"/>
      <c r="BQ76" s="426"/>
      <c r="BR76" s="427"/>
      <c r="BS76" s="418"/>
      <c r="BT76" s="419"/>
      <c r="BU76" s="420"/>
      <c r="BV76" s="419"/>
      <c r="BW76" s="420"/>
      <c r="BX76" s="421"/>
      <c r="BY76" s="418"/>
      <c r="BZ76" s="419"/>
      <c r="CA76" s="420"/>
      <c r="CB76" s="419"/>
      <c r="CC76" s="420"/>
      <c r="CD76" s="421"/>
      <c r="CE76" s="418" t="str">
        <f>LEFT(収録楽曲情報!C12,1)</f>
        <v/>
      </c>
      <c r="CF76" s="421"/>
      <c r="CG76" s="418" t="str">
        <f>MID(収録楽曲情報!C12,2,1)</f>
        <v/>
      </c>
      <c r="CH76" s="421"/>
      <c r="CI76" s="418" t="str">
        <f>MID(収録楽曲情報!C12,3,1)</f>
        <v/>
      </c>
      <c r="CJ76" s="421"/>
      <c r="CK76" s="418" t="str">
        <f>MID(収録楽曲情報!C12,4,1)</f>
        <v/>
      </c>
      <c r="CL76" s="421"/>
      <c r="CM76" s="418" t="str">
        <f>MID(収録楽曲情報!C12,5,1)</f>
        <v/>
      </c>
      <c r="CN76" s="421"/>
      <c r="CO76" s="418" t="str">
        <f>MID(収録楽曲情報!C12,6,1)</f>
        <v/>
      </c>
      <c r="CP76" s="421"/>
      <c r="CQ76" s="418" t="str">
        <f>MID(収録楽曲情報!C12,7,1)</f>
        <v/>
      </c>
      <c r="CR76" s="421"/>
      <c r="CS76" s="418" t="str">
        <f>MID(収録楽曲情報!C12,8,1)</f>
        <v/>
      </c>
      <c r="CT76" s="421"/>
      <c r="CU76" s="423"/>
      <c r="CV76" s="423"/>
      <c r="CW76" s="1">
        <f t="shared" si="1"/>
        <v>1</v>
      </c>
    </row>
    <row r="77" spans="1:101" ht="30" customHeight="1" x14ac:dyDescent="0.15">
      <c r="A77" s="445">
        <f>IF(収録楽曲情報!B13="","",収録楽曲情報!B13)</f>
        <v>12</v>
      </c>
      <c r="B77" s="446"/>
      <c r="C77" s="436" t="str">
        <f>IF(収録楽曲情報!D13="","",収録楽曲情報!D13)</f>
        <v/>
      </c>
      <c r="D77" s="436"/>
      <c r="E77" s="436"/>
      <c r="F77" s="436"/>
      <c r="G77" s="436"/>
      <c r="H77" s="436"/>
      <c r="I77" s="436"/>
      <c r="J77" s="436"/>
      <c r="K77" s="436"/>
      <c r="L77" s="436"/>
      <c r="M77" s="436"/>
      <c r="N77" s="436"/>
      <c r="O77" s="436"/>
      <c r="P77" s="436"/>
      <c r="Q77" s="436"/>
      <c r="R77" s="436"/>
      <c r="S77" s="489" t="str">
        <f>IF(収録楽曲情報!E13="","",収録楽曲情報!E13 &amp; " ・ ") &amp; IF(収録楽曲情報!F13="","",収録楽曲情報!F13)</f>
        <v/>
      </c>
      <c r="T77" s="490"/>
      <c r="U77" s="490"/>
      <c r="V77" s="490"/>
      <c r="W77" s="490"/>
      <c r="X77" s="490"/>
      <c r="Y77" s="490"/>
      <c r="Z77" s="490"/>
      <c r="AA77" s="490"/>
      <c r="AB77" s="490"/>
      <c r="AC77" s="490"/>
      <c r="AD77" s="490"/>
      <c r="AE77" s="490"/>
      <c r="AF77" s="490"/>
      <c r="AG77" s="490"/>
      <c r="AH77" s="490"/>
      <c r="AI77" s="490"/>
      <c r="AJ77" s="491"/>
      <c r="AK77" s="437" t="str">
        <f>IF(算定シミュレーション!AO24=0,"",算定シミュレーション!AO24)</f>
        <v/>
      </c>
      <c r="AL77" s="437"/>
      <c r="AM77" s="437"/>
      <c r="AN77" s="437" t="str">
        <f>IF(算定シミュレーション!AP24=0,"",算定シミュレーション!AP24)</f>
        <v/>
      </c>
      <c r="AO77" s="437"/>
      <c r="AP77" s="437"/>
      <c r="AQ77" s="492" t="str">
        <f>IF(収録楽曲情報!J13="","",収録楽曲情報!J13)</f>
        <v/>
      </c>
      <c r="AR77" s="493"/>
      <c r="AS77" s="493"/>
      <c r="AT77" s="493"/>
      <c r="AU77" s="446"/>
      <c r="AV77" s="418" t="str">
        <f>IF(収録楽曲情報!K13="","",収録楽曲情報!K13)</f>
        <v/>
      </c>
      <c r="AW77" s="487"/>
      <c r="AX77" s="487"/>
      <c r="AY77" s="487"/>
      <c r="AZ77" s="421"/>
      <c r="BA77" s="418" t="str">
        <f>IF(収録楽曲情報!L13="","",収録楽曲情報!L13)</f>
        <v/>
      </c>
      <c r="BB77" s="488"/>
      <c r="BC77" s="443" t="str">
        <f>IF(収録楽曲情報!G13="","",収録楽曲情報!G13)</f>
        <v/>
      </c>
      <c r="BD77" s="444"/>
      <c r="BE77" s="444"/>
      <c r="BF77" s="444"/>
      <c r="BG77" s="444"/>
      <c r="BH77" s="444"/>
      <c r="BI77" s="444"/>
      <c r="BJ77" s="444"/>
      <c r="BK77" s="444"/>
      <c r="BL77" s="444"/>
      <c r="BM77" s="428"/>
      <c r="BN77" s="426"/>
      <c r="BO77" s="426"/>
      <c r="BP77" s="426"/>
      <c r="BQ77" s="426"/>
      <c r="BR77" s="427"/>
      <c r="BS77" s="418"/>
      <c r="BT77" s="419"/>
      <c r="BU77" s="420"/>
      <c r="BV77" s="419"/>
      <c r="BW77" s="420"/>
      <c r="BX77" s="421"/>
      <c r="BY77" s="418"/>
      <c r="BZ77" s="419"/>
      <c r="CA77" s="420"/>
      <c r="CB77" s="419"/>
      <c r="CC77" s="420"/>
      <c r="CD77" s="421"/>
      <c r="CE77" s="418" t="str">
        <f>LEFT(収録楽曲情報!C13,1)</f>
        <v/>
      </c>
      <c r="CF77" s="421"/>
      <c r="CG77" s="418" t="str">
        <f>MID(収録楽曲情報!C13,2,1)</f>
        <v/>
      </c>
      <c r="CH77" s="421"/>
      <c r="CI77" s="418" t="str">
        <f>MID(収録楽曲情報!C13,3,1)</f>
        <v/>
      </c>
      <c r="CJ77" s="421"/>
      <c r="CK77" s="418" t="str">
        <f>MID(収録楽曲情報!C13,4,1)</f>
        <v/>
      </c>
      <c r="CL77" s="421"/>
      <c r="CM77" s="418" t="str">
        <f>MID(収録楽曲情報!C13,5,1)</f>
        <v/>
      </c>
      <c r="CN77" s="421"/>
      <c r="CO77" s="418" t="str">
        <f>MID(収録楽曲情報!C13,6,1)</f>
        <v/>
      </c>
      <c r="CP77" s="421"/>
      <c r="CQ77" s="418" t="str">
        <f>MID(収録楽曲情報!C13,7,1)</f>
        <v/>
      </c>
      <c r="CR77" s="421"/>
      <c r="CS77" s="418" t="str">
        <f>MID(収録楽曲情報!C13,8,1)</f>
        <v/>
      </c>
      <c r="CT77" s="421"/>
      <c r="CU77" s="423"/>
      <c r="CV77" s="423"/>
      <c r="CW77" s="1">
        <f t="shared" si="1"/>
        <v>1</v>
      </c>
    </row>
    <row r="78" spans="1:101" ht="30" customHeight="1" x14ac:dyDescent="0.15">
      <c r="A78" s="445">
        <f>IF(収録楽曲情報!B14="","",収録楽曲情報!B14)</f>
        <v>13</v>
      </c>
      <c r="B78" s="446"/>
      <c r="C78" s="436" t="str">
        <f>IF(収録楽曲情報!D14="","",収録楽曲情報!D14)</f>
        <v/>
      </c>
      <c r="D78" s="436"/>
      <c r="E78" s="436"/>
      <c r="F78" s="436"/>
      <c r="G78" s="436"/>
      <c r="H78" s="436"/>
      <c r="I78" s="436"/>
      <c r="J78" s="436"/>
      <c r="K78" s="436"/>
      <c r="L78" s="436"/>
      <c r="M78" s="436"/>
      <c r="N78" s="436"/>
      <c r="O78" s="436"/>
      <c r="P78" s="436"/>
      <c r="Q78" s="436"/>
      <c r="R78" s="436"/>
      <c r="S78" s="489" t="str">
        <f>IF(収録楽曲情報!E14="","",収録楽曲情報!E14 &amp; " ・ ") &amp; IF(収録楽曲情報!F14="","",収録楽曲情報!F14)</f>
        <v/>
      </c>
      <c r="T78" s="490"/>
      <c r="U78" s="490"/>
      <c r="V78" s="490"/>
      <c r="W78" s="490"/>
      <c r="X78" s="490"/>
      <c r="Y78" s="490"/>
      <c r="Z78" s="490"/>
      <c r="AA78" s="490"/>
      <c r="AB78" s="490"/>
      <c r="AC78" s="490"/>
      <c r="AD78" s="490"/>
      <c r="AE78" s="490"/>
      <c r="AF78" s="490"/>
      <c r="AG78" s="490"/>
      <c r="AH78" s="490"/>
      <c r="AI78" s="490"/>
      <c r="AJ78" s="491"/>
      <c r="AK78" s="437" t="str">
        <f>IF(算定シミュレーション!AO25=0,"",算定シミュレーション!AO25)</f>
        <v/>
      </c>
      <c r="AL78" s="437"/>
      <c r="AM78" s="437"/>
      <c r="AN78" s="437" t="str">
        <f>IF(算定シミュレーション!AP25=0,"",算定シミュレーション!AP25)</f>
        <v/>
      </c>
      <c r="AO78" s="437"/>
      <c r="AP78" s="437"/>
      <c r="AQ78" s="492" t="str">
        <f>IF(収録楽曲情報!J14="","",収録楽曲情報!J14)</f>
        <v/>
      </c>
      <c r="AR78" s="493"/>
      <c r="AS78" s="493"/>
      <c r="AT78" s="493"/>
      <c r="AU78" s="446"/>
      <c r="AV78" s="418" t="str">
        <f>IF(収録楽曲情報!K14="","",収録楽曲情報!K14)</f>
        <v/>
      </c>
      <c r="AW78" s="487"/>
      <c r="AX78" s="487"/>
      <c r="AY78" s="487"/>
      <c r="AZ78" s="421"/>
      <c r="BA78" s="418" t="str">
        <f>IF(収録楽曲情報!L14="","",収録楽曲情報!L14)</f>
        <v/>
      </c>
      <c r="BB78" s="488"/>
      <c r="BC78" s="443" t="str">
        <f>IF(収録楽曲情報!G14="","",収録楽曲情報!G14)</f>
        <v/>
      </c>
      <c r="BD78" s="444"/>
      <c r="BE78" s="444"/>
      <c r="BF78" s="444"/>
      <c r="BG78" s="444"/>
      <c r="BH78" s="444"/>
      <c r="BI78" s="444"/>
      <c r="BJ78" s="444"/>
      <c r="BK78" s="444"/>
      <c r="BL78" s="444"/>
      <c r="BM78" s="428"/>
      <c r="BN78" s="426"/>
      <c r="BO78" s="426"/>
      <c r="BP78" s="426"/>
      <c r="BQ78" s="426"/>
      <c r="BR78" s="427"/>
      <c r="BS78" s="418"/>
      <c r="BT78" s="419"/>
      <c r="BU78" s="420"/>
      <c r="BV78" s="419"/>
      <c r="BW78" s="420"/>
      <c r="BX78" s="421"/>
      <c r="BY78" s="418"/>
      <c r="BZ78" s="419"/>
      <c r="CA78" s="420"/>
      <c r="CB78" s="419"/>
      <c r="CC78" s="420"/>
      <c r="CD78" s="421"/>
      <c r="CE78" s="418" t="str">
        <f>LEFT(収録楽曲情報!C14,1)</f>
        <v/>
      </c>
      <c r="CF78" s="421"/>
      <c r="CG78" s="418" t="str">
        <f>MID(収録楽曲情報!C14,2,1)</f>
        <v/>
      </c>
      <c r="CH78" s="421"/>
      <c r="CI78" s="418" t="str">
        <f>MID(収録楽曲情報!C14,3,1)</f>
        <v/>
      </c>
      <c r="CJ78" s="421"/>
      <c r="CK78" s="418" t="str">
        <f>MID(収録楽曲情報!C14,4,1)</f>
        <v/>
      </c>
      <c r="CL78" s="421"/>
      <c r="CM78" s="418" t="str">
        <f>MID(収録楽曲情報!C14,5,1)</f>
        <v/>
      </c>
      <c r="CN78" s="421"/>
      <c r="CO78" s="418" t="str">
        <f>MID(収録楽曲情報!C14,6,1)</f>
        <v/>
      </c>
      <c r="CP78" s="421"/>
      <c r="CQ78" s="418" t="str">
        <f>MID(収録楽曲情報!C14,7,1)</f>
        <v/>
      </c>
      <c r="CR78" s="421"/>
      <c r="CS78" s="418" t="str">
        <f>MID(収録楽曲情報!C14,8,1)</f>
        <v/>
      </c>
      <c r="CT78" s="421"/>
      <c r="CU78" s="423"/>
      <c r="CV78" s="423"/>
      <c r="CW78" s="1">
        <f t="shared" si="1"/>
        <v>1</v>
      </c>
    </row>
    <row r="79" spans="1:101" ht="30" customHeight="1" x14ac:dyDescent="0.15">
      <c r="A79" s="445">
        <f>IF(収録楽曲情報!B15="","",収録楽曲情報!B15)</f>
        <v>14</v>
      </c>
      <c r="B79" s="446"/>
      <c r="C79" s="436" t="str">
        <f>IF(収録楽曲情報!D15="","",収録楽曲情報!D15)</f>
        <v/>
      </c>
      <c r="D79" s="436"/>
      <c r="E79" s="436"/>
      <c r="F79" s="436"/>
      <c r="G79" s="436"/>
      <c r="H79" s="436"/>
      <c r="I79" s="436"/>
      <c r="J79" s="436"/>
      <c r="K79" s="436"/>
      <c r="L79" s="436"/>
      <c r="M79" s="436"/>
      <c r="N79" s="436"/>
      <c r="O79" s="436"/>
      <c r="P79" s="436"/>
      <c r="Q79" s="436"/>
      <c r="R79" s="436"/>
      <c r="S79" s="489" t="str">
        <f>IF(収録楽曲情報!E15="","",収録楽曲情報!E15 &amp; " ・ ") &amp; IF(収録楽曲情報!F15="","",収録楽曲情報!F15)</f>
        <v/>
      </c>
      <c r="T79" s="490"/>
      <c r="U79" s="490"/>
      <c r="V79" s="490"/>
      <c r="W79" s="490"/>
      <c r="X79" s="490"/>
      <c r="Y79" s="490"/>
      <c r="Z79" s="490"/>
      <c r="AA79" s="490"/>
      <c r="AB79" s="490"/>
      <c r="AC79" s="490"/>
      <c r="AD79" s="490"/>
      <c r="AE79" s="490"/>
      <c r="AF79" s="490"/>
      <c r="AG79" s="490"/>
      <c r="AH79" s="490"/>
      <c r="AI79" s="490"/>
      <c r="AJ79" s="491"/>
      <c r="AK79" s="437" t="str">
        <f>IF(算定シミュレーション!AO26=0,"",算定シミュレーション!AO26)</f>
        <v/>
      </c>
      <c r="AL79" s="437"/>
      <c r="AM79" s="437"/>
      <c r="AN79" s="437" t="str">
        <f>IF(算定シミュレーション!AP26=0,"",算定シミュレーション!AP26)</f>
        <v/>
      </c>
      <c r="AO79" s="437"/>
      <c r="AP79" s="437"/>
      <c r="AQ79" s="492" t="str">
        <f>IF(収録楽曲情報!J15="","",収録楽曲情報!J15)</f>
        <v/>
      </c>
      <c r="AR79" s="493"/>
      <c r="AS79" s="493"/>
      <c r="AT79" s="493"/>
      <c r="AU79" s="446"/>
      <c r="AV79" s="418" t="str">
        <f>IF(収録楽曲情報!K15="","",収録楽曲情報!K15)</f>
        <v/>
      </c>
      <c r="AW79" s="487"/>
      <c r="AX79" s="487"/>
      <c r="AY79" s="487"/>
      <c r="AZ79" s="421"/>
      <c r="BA79" s="418" t="str">
        <f>IF(収録楽曲情報!L15="","",収録楽曲情報!L15)</f>
        <v/>
      </c>
      <c r="BB79" s="488"/>
      <c r="BC79" s="443" t="str">
        <f>IF(収録楽曲情報!G15="","",収録楽曲情報!G15)</f>
        <v/>
      </c>
      <c r="BD79" s="444"/>
      <c r="BE79" s="444"/>
      <c r="BF79" s="444"/>
      <c r="BG79" s="444"/>
      <c r="BH79" s="444"/>
      <c r="BI79" s="444"/>
      <c r="BJ79" s="444"/>
      <c r="BK79" s="444"/>
      <c r="BL79" s="444"/>
      <c r="BM79" s="428"/>
      <c r="BN79" s="426"/>
      <c r="BO79" s="426"/>
      <c r="BP79" s="426"/>
      <c r="BQ79" s="426"/>
      <c r="BR79" s="427"/>
      <c r="BS79" s="418"/>
      <c r="BT79" s="419"/>
      <c r="BU79" s="420"/>
      <c r="BV79" s="419"/>
      <c r="BW79" s="420"/>
      <c r="BX79" s="421"/>
      <c r="BY79" s="418"/>
      <c r="BZ79" s="419"/>
      <c r="CA79" s="420"/>
      <c r="CB79" s="419"/>
      <c r="CC79" s="420"/>
      <c r="CD79" s="421"/>
      <c r="CE79" s="418" t="str">
        <f>LEFT(収録楽曲情報!C15,1)</f>
        <v/>
      </c>
      <c r="CF79" s="421"/>
      <c r="CG79" s="418" t="str">
        <f>MID(収録楽曲情報!C15,2,1)</f>
        <v/>
      </c>
      <c r="CH79" s="421"/>
      <c r="CI79" s="418" t="str">
        <f>MID(収録楽曲情報!C15,3,1)</f>
        <v/>
      </c>
      <c r="CJ79" s="421"/>
      <c r="CK79" s="418" t="str">
        <f>MID(収録楽曲情報!C15,4,1)</f>
        <v/>
      </c>
      <c r="CL79" s="421"/>
      <c r="CM79" s="418" t="str">
        <f>MID(収録楽曲情報!C15,5,1)</f>
        <v/>
      </c>
      <c r="CN79" s="421"/>
      <c r="CO79" s="418" t="str">
        <f>MID(収録楽曲情報!C15,6,1)</f>
        <v/>
      </c>
      <c r="CP79" s="421"/>
      <c r="CQ79" s="418" t="str">
        <f>MID(収録楽曲情報!C15,7,1)</f>
        <v/>
      </c>
      <c r="CR79" s="421"/>
      <c r="CS79" s="418" t="str">
        <f>MID(収録楽曲情報!C15,8,1)</f>
        <v/>
      </c>
      <c r="CT79" s="421"/>
      <c r="CU79" s="423"/>
      <c r="CV79" s="423"/>
      <c r="CW79" s="1">
        <f t="shared" si="1"/>
        <v>1</v>
      </c>
    </row>
    <row r="80" spans="1:101" ht="30" customHeight="1" thickBot="1" x14ac:dyDescent="0.2">
      <c r="A80" s="478">
        <f>IF(収録楽曲情報!B16="","",収録楽曲情報!B16)</f>
        <v>15</v>
      </c>
      <c r="B80" s="479"/>
      <c r="C80" s="436" t="str">
        <f>IF(収録楽曲情報!D16="","",収録楽曲情報!D16)</f>
        <v/>
      </c>
      <c r="D80" s="436"/>
      <c r="E80" s="436"/>
      <c r="F80" s="436"/>
      <c r="G80" s="436"/>
      <c r="H80" s="436"/>
      <c r="I80" s="436"/>
      <c r="J80" s="436"/>
      <c r="K80" s="436"/>
      <c r="L80" s="436"/>
      <c r="M80" s="436"/>
      <c r="N80" s="436"/>
      <c r="O80" s="436"/>
      <c r="P80" s="436"/>
      <c r="Q80" s="436"/>
      <c r="R80" s="436"/>
      <c r="S80" s="480" t="str">
        <f>IF(収録楽曲情報!E16="","",収録楽曲情報!E16 &amp; " ・ ") &amp; IF(収録楽曲情報!F16="","",収録楽曲情報!F16)</f>
        <v/>
      </c>
      <c r="T80" s="481"/>
      <c r="U80" s="481"/>
      <c r="V80" s="481"/>
      <c r="W80" s="481"/>
      <c r="X80" s="481"/>
      <c r="Y80" s="481"/>
      <c r="Z80" s="481"/>
      <c r="AA80" s="481"/>
      <c r="AB80" s="481"/>
      <c r="AC80" s="481"/>
      <c r="AD80" s="481"/>
      <c r="AE80" s="481"/>
      <c r="AF80" s="481"/>
      <c r="AG80" s="481"/>
      <c r="AH80" s="481"/>
      <c r="AI80" s="481"/>
      <c r="AJ80" s="482"/>
      <c r="AK80" s="441" t="str">
        <f>IF(算定シミュレーション!AO27=0,"",算定シミュレーション!AO27)</f>
        <v/>
      </c>
      <c r="AL80" s="441"/>
      <c r="AM80" s="441"/>
      <c r="AN80" s="441" t="str">
        <f>IF(算定シミュレーション!AP27=0,"",算定シミュレーション!AP27)</f>
        <v/>
      </c>
      <c r="AO80" s="441"/>
      <c r="AP80" s="441"/>
      <c r="AQ80" s="483" t="str">
        <f>IF(収録楽曲情報!J16="","",収録楽曲情報!J16)</f>
        <v/>
      </c>
      <c r="AR80" s="484"/>
      <c r="AS80" s="484"/>
      <c r="AT80" s="484"/>
      <c r="AU80" s="479"/>
      <c r="AV80" s="476" t="str">
        <f>IF(収録楽曲情報!K16="","",収録楽曲情報!K16)</f>
        <v/>
      </c>
      <c r="AW80" s="485"/>
      <c r="AX80" s="485"/>
      <c r="AY80" s="485"/>
      <c r="AZ80" s="486"/>
      <c r="BA80" s="476" t="str">
        <f>IF(収録楽曲情報!L16="","",収録楽曲情報!L16)</f>
        <v/>
      </c>
      <c r="BB80" s="477"/>
      <c r="BC80" s="443" t="str">
        <f>IF(収録楽曲情報!G16="","",収録楽曲情報!G16)</f>
        <v/>
      </c>
      <c r="BD80" s="444"/>
      <c r="BE80" s="444"/>
      <c r="BF80" s="444"/>
      <c r="BG80" s="444"/>
      <c r="BH80" s="444"/>
      <c r="BI80" s="444"/>
      <c r="BJ80" s="444"/>
      <c r="BK80" s="444"/>
      <c r="BL80" s="444"/>
      <c r="BM80" s="428"/>
      <c r="BN80" s="426"/>
      <c r="BO80" s="426"/>
      <c r="BP80" s="426"/>
      <c r="BQ80" s="426"/>
      <c r="BR80" s="427"/>
      <c r="BS80" s="418"/>
      <c r="BT80" s="419"/>
      <c r="BU80" s="420"/>
      <c r="BV80" s="419"/>
      <c r="BW80" s="420"/>
      <c r="BX80" s="421"/>
      <c r="BY80" s="418"/>
      <c r="BZ80" s="419"/>
      <c r="CA80" s="420"/>
      <c r="CB80" s="419"/>
      <c r="CC80" s="420"/>
      <c r="CD80" s="421"/>
      <c r="CE80" s="418" t="str">
        <f>LEFT(収録楽曲情報!C16,1)</f>
        <v/>
      </c>
      <c r="CF80" s="421"/>
      <c r="CG80" s="418" t="str">
        <f>MID(収録楽曲情報!C16,2,1)</f>
        <v/>
      </c>
      <c r="CH80" s="421"/>
      <c r="CI80" s="418" t="str">
        <f>MID(収録楽曲情報!C16,3,1)</f>
        <v/>
      </c>
      <c r="CJ80" s="421"/>
      <c r="CK80" s="418" t="str">
        <f>MID(収録楽曲情報!C16,4,1)</f>
        <v/>
      </c>
      <c r="CL80" s="421"/>
      <c r="CM80" s="418" t="str">
        <f>MID(収録楽曲情報!C16,5,1)</f>
        <v/>
      </c>
      <c r="CN80" s="421"/>
      <c r="CO80" s="418" t="str">
        <f>MID(収録楽曲情報!C16,6,1)</f>
        <v/>
      </c>
      <c r="CP80" s="421"/>
      <c r="CQ80" s="418" t="str">
        <f>MID(収録楽曲情報!C16,7,1)</f>
        <v/>
      </c>
      <c r="CR80" s="421"/>
      <c r="CS80" s="418" t="str">
        <f>MID(収録楽曲情報!C16,8,1)</f>
        <v/>
      </c>
      <c r="CT80" s="421"/>
      <c r="CU80" s="423"/>
      <c r="CV80" s="423"/>
      <c r="CW80" s="1">
        <f t="shared" si="1"/>
        <v>1</v>
      </c>
    </row>
    <row r="81" spans="1:101" ht="30" customHeight="1" x14ac:dyDescent="0.15">
      <c r="A81" s="424"/>
      <c r="B81" s="424"/>
      <c r="C81" s="424"/>
      <c r="D81" s="424"/>
      <c r="E81" s="424"/>
      <c r="F81" s="424"/>
      <c r="G81" s="424"/>
      <c r="H81" s="424"/>
      <c r="I81" s="424"/>
      <c r="J81" s="424"/>
      <c r="K81" s="424"/>
      <c r="L81" s="424"/>
      <c r="M81" s="424"/>
      <c r="N81" s="424"/>
      <c r="O81" s="424"/>
      <c r="P81" s="424"/>
      <c r="Q81" s="424"/>
      <c r="R81" s="424"/>
      <c r="S81" s="424"/>
      <c r="T81" s="424"/>
      <c r="U81" s="424"/>
      <c r="V81" s="424"/>
      <c r="W81" s="424"/>
      <c r="X81" s="424"/>
      <c r="Y81" s="424"/>
      <c r="Z81" s="424"/>
      <c r="AA81" s="424"/>
      <c r="AB81" s="424"/>
      <c r="AC81" s="424"/>
      <c r="AD81" s="424"/>
      <c r="AE81" s="424"/>
      <c r="AF81" s="424"/>
      <c r="AG81" s="424"/>
      <c r="AH81" s="424"/>
      <c r="AI81" s="424"/>
      <c r="AJ81" s="424"/>
      <c r="AK81" s="424"/>
      <c r="AL81" s="424"/>
      <c r="AM81" s="424"/>
      <c r="AN81" s="424"/>
      <c r="AO81" s="424"/>
      <c r="BE81" s="417" t="s">
        <v>44</v>
      </c>
      <c r="BF81" s="417"/>
      <c r="BG81" s="417"/>
      <c r="BH81" s="417"/>
      <c r="BI81" s="417"/>
      <c r="BJ81" s="417"/>
      <c r="BK81" s="417"/>
      <c r="BL81" s="417"/>
      <c r="BM81" s="428"/>
      <c r="BN81" s="426"/>
      <c r="BO81" s="426"/>
      <c r="BP81" s="426"/>
      <c r="BQ81" s="420"/>
      <c r="BR81" s="421"/>
      <c r="BS81" s="418"/>
      <c r="BT81" s="419"/>
      <c r="BU81" s="420"/>
      <c r="BV81" s="419"/>
      <c r="BW81" s="420"/>
      <c r="BX81" s="421"/>
      <c r="BY81" s="418"/>
      <c r="BZ81" s="419"/>
      <c r="CA81" s="420"/>
      <c r="CB81" s="419"/>
      <c r="CC81" s="420"/>
      <c r="CD81" s="421"/>
      <c r="CE81" s="423">
        <f>IF(CC83="",9,IF(収録楽曲情報!$V$4=0,9,""))</f>
        <v>9</v>
      </c>
      <c r="CF81" s="423"/>
      <c r="CG81" s="423">
        <f>IF(CC83="",9,IF(収録楽曲情報!$V$4=0,9,""))</f>
        <v>9</v>
      </c>
      <c r="CH81" s="423"/>
      <c r="CI81" s="423">
        <f>IF(CC83="",9,IF(収録楽曲情報!$V$4=0,9,RIGHT(LEFT(収録楽曲情報!$V$4,1),1)))</f>
        <v>9</v>
      </c>
      <c r="CJ81" s="423"/>
      <c r="CK81" s="423">
        <f>IF(CC83="",9,IF(収録楽曲情報!$V$4=0,9,RIGHT(LEFT(収録楽曲情報!$V$4,2),1)))</f>
        <v>9</v>
      </c>
      <c r="CL81" s="423"/>
      <c r="CM81" s="423">
        <f>IF(CC83="",9,IF(収録楽曲情報!$V$4=0,9,RIGHT(LEFT(収録楽曲情報!$V$4,3),1)))</f>
        <v>9</v>
      </c>
      <c r="CN81" s="423"/>
      <c r="CO81" s="423">
        <f>IF(CC83="",9,IF(収録楽曲情報!$V$4=0,9,RIGHT(LEFT(収録楽曲情報!$V$4,4),1)))</f>
        <v>9</v>
      </c>
      <c r="CP81" s="423"/>
      <c r="CQ81" s="423">
        <f>IF(CC83="",9,IF(収録楽曲情報!$V$4=0,9,RIGHT(LEFT(収録楽曲情報!$V$4,5),1)))</f>
        <v>9</v>
      </c>
      <c r="CR81" s="423"/>
      <c r="CS81" s="423">
        <f>IF(CC83="",9,IF(収録楽曲情報!$V$4=0,9,RIGHT(LEFT(収録楽曲情報!$V$4,6),1)))</f>
        <v>9</v>
      </c>
      <c r="CT81" s="423"/>
      <c r="CU81" s="423">
        <f>IF(CC83="",9,IF(収録楽曲情報!$V$4=0,9,""))</f>
        <v>9</v>
      </c>
      <c r="CV81" s="423"/>
      <c r="CW81" s="1">
        <f t="shared" si="1"/>
        <v>1</v>
      </c>
    </row>
    <row r="82" spans="1:101" ht="30" customHeight="1" x14ac:dyDescent="0.15">
      <c r="A82" s="425"/>
      <c r="B82" s="425"/>
      <c r="C82" s="425"/>
      <c r="D82" s="425"/>
      <c r="E82" s="425"/>
      <c r="F82" s="425"/>
      <c r="G82" s="425"/>
      <c r="H82" s="425"/>
      <c r="I82" s="425"/>
      <c r="J82" s="425"/>
      <c r="K82" s="425"/>
      <c r="L82" s="425"/>
      <c r="M82" s="425"/>
      <c r="N82" s="425"/>
      <c r="O82" s="425"/>
      <c r="P82" s="425"/>
      <c r="Q82" s="425"/>
      <c r="R82" s="425"/>
      <c r="S82" s="425"/>
      <c r="T82" s="425"/>
      <c r="U82" s="425"/>
      <c r="V82" s="425"/>
      <c r="W82" s="425"/>
      <c r="X82" s="425"/>
      <c r="Y82" s="425"/>
      <c r="Z82" s="425"/>
      <c r="AA82" s="425"/>
      <c r="AB82" s="425"/>
      <c r="AC82" s="425"/>
      <c r="AD82" s="425"/>
      <c r="AE82" s="425"/>
      <c r="AF82" s="425"/>
      <c r="AG82" s="425"/>
      <c r="AH82" s="425"/>
      <c r="AI82" s="425"/>
      <c r="AJ82" s="425"/>
      <c r="AK82" s="425"/>
      <c r="AL82" s="425"/>
      <c r="AM82" s="425"/>
      <c r="AN82" s="425"/>
      <c r="AO82" s="425"/>
      <c r="AW82" s="433"/>
      <c r="AX82" s="433"/>
      <c r="AY82" s="433"/>
      <c r="AZ82" s="433"/>
      <c r="BA82" s="433"/>
      <c r="BB82" s="433"/>
      <c r="BE82" s="417" t="str">
        <f>算定シミュレーション!BM5</f>
        <v>消費税相当額</v>
      </c>
      <c r="BF82" s="417"/>
      <c r="BG82" s="417"/>
      <c r="BH82" s="417"/>
      <c r="BI82" s="417"/>
      <c r="BJ82" s="417"/>
      <c r="BK82" s="417"/>
      <c r="BL82" s="417"/>
      <c r="BM82" s="418"/>
      <c r="BN82" s="419"/>
      <c r="BO82" s="420"/>
      <c r="BP82" s="419"/>
      <c r="BQ82" s="420"/>
      <c r="BR82" s="421"/>
      <c r="BS82" s="418"/>
      <c r="BT82" s="419"/>
      <c r="BU82" s="420"/>
      <c r="BV82" s="419"/>
      <c r="BW82" s="420"/>
      <c r="BX82" s="421"/>
      <c r="BY82" s="418"/>
      <c r="BZ82" s="419"/>
      <c r="CA82" s="420"/>
      <c r="CB82" s="419"/>
      <c r="CC82" s="420"/>
      <c r="CD82" s="421"/>
      <c r="CE82" s="422" t="str">
        <f>IF(CC83="","",IF(収録楽曲情報!$V$4=0,"",""))</f>
        <v/>
      </c>
      <c r="CF82" s="422"/>
      <c r="CG82" s="422" t="str">
        <f>IF(CC83="","",IF(収録楽曲情報!$V$4=0,"",""))</f>
        <v/>
      </c>
      <c r="CH82" s="422"/>
      <c r="CI82" s="422" t="str">
        <f>IF(CC83="","",IF(収録楽曲情報!$V$4=0,"",IF(LEN(収録楽曲情報!$W$3)=5,"",LEFT(収録楽曲情報!$W$3,1))))</f>
        <v/>
      </c>
      <c r="CJ82" s="422"/>
      <c r="CK82" s="422" t="str">
        <f>IF(CC83="","",IF(収録楽曲情報!$V$4=0,"",IF(LEN(収録楽曲情報!$W$3)=5,LEFT(収録楽曲情報!$W$3,1),RIGHT(LEFT(収録楽曲情報!$W$3,2),1))))</f>
        <v/>
      </c>
      <c r="CL82" s="422"/>
      <c r="CM82" s="422" t="str">
        <f>IF(CC83="","",IF(収録楽曲情報!$V$4=0,"",IF(LEN(収録楽曲情報!$W$3)=5,RIGHT(LEFT(収録楽曲情報!$W$3,2),1),RIGHT(LEFT(収録楽曲情報!$W$3,3),1))))</f>
        <v/>
      </c>
      <c r="CN82" s="422"/>
      <c r="CO82" s="422" t="str">
        <f>IF(CC83="","",IF(収録楽曲情報!$V$4=0,"",IF(LEN(収録楽曲情報!$W$3)=5,RIGHT(LEFT(収録楽曲情報!$W$3,3),1),RIGHT(LEFT(収録楽曲情報!$W$3,4),1))))</f>
        <v/>
      </c>
      <c r="CP82" s="422"/>
      <c r="CQ82" s="422" t="str">
        <f>IF(CC83="","",IF(収録楽曲情報!$V$4=0,"",IF(LEN(収録楽曲情報!$W$3)=5,RIGHT(LEFT(収録楽曲情報!$W$3,4),1),RIGHT(LEFT(収録楽曲情報!$W$3,4),1))))</f>
        <v/>
      </c>
      <c r="CR82" s="422"/>
      <c r="CS82" s="422" t="str">
        <f>IF(CC83="","",IF(収録楽曲情報!$V$4=0,"",IF(LEN(収録楽曲情報!$W$3)=5,RIGHT(LEFT(収録楽曲情報!$W$3,5),1),RIGHT(LEFT(収録楽曲情報!$W$3,4),1))))</f>
        <v/>
      </c>
      <c r="CT82" s="422"/>
      <c r="CW82" s="1">
        <f t="shared" si="1"/>
        <v>1</v>
      </c>
    </row>
    <row r="83" spans="1:101" ht="30" customHeight="1" x14ac:dyDescent="0.15">
      <c r="A83" s="425"/>
      <c r="B83" s="425"/>
      <c r="C83" s="425"/>
      <c r="D83" s="425"/>
      <c r="E83" s="425"/>
      <c r="F83" s="425"/>
      <c r="G83" s="425"/>
      <c r="H83" s="425"/>
      <c r="I83" s="425"/>
      <c r="J83" s="425"/>
      <c r="K83" s="425"/>
      <c r="L83" s="425"/>
      <c r="M83" s="425"/>
      <c r="N83" s="425"/>
      <c r="O83" s="425"/>
      <c r="P83" s="425"/>
      <c r="Q83" s="425"/>
      <c r="R83" s="425"/>
      <c r="S83" s="425"/>
      <c r="T83" s="425"/>
      <c r="U83" s="425"/>
      <c r="V83" s="425"/>
      <c r="W83" s="425"/>
      <c r="X83" s="425"/>
      <c r="Y83" s="425"/>
      <c r="Z83" s="425"/>
      <c r="AA83" s="425"/>
      <c r="AB83" s="425"/>
      <c r="AC83" s="425"/>
      <c r="AD83" s="425"/>
      <c r="AE83" s="425"/>
      <c r="AF83" s="425"/>
      <c r="AG83" s="425"/>
      <c r="AH83" s="425"/>
      <c r="AI83" s="425"/>
      <c r="AJ83" s="425"/>
      <c r="AK83" s="425"/>
      <c r="AL83" s="425"/>
      <c r="AM83" s="425"/>
      <c r="AN83" s="425"/>
      <c r="AO83" s="425"/>
      <c r="AW83" s="433"/>
      <c r="AX83" s="433"/>
      <c r="AY83" s="433"/>
      <c r="AZ83" s="433"/>
      <c r="BA83" s="433"/>
      <c r="BB83" s="433"/>
      <c r="BE83" s="417" t="s">
        <v>45</v>
      </c>
      <c r="BF83" s="417"/>
      <c r="BG83" s="417"/>
      <c r="BH83" s="417"/>
      <c r="BI83" s="417"/>
      <c r="BJ83" s="417"/>
      <c r="BK83" s="417"/>
      <c r="BL83" s="417"/>
      <c r="BM83" s="418"/>
      <c r="BN83" s="419"/>
      <c r="BO83" s="420"/>
      <c r="BP83" s="419"/>
      <c r="BQ83" s="420"/>
      <c r="BR83" s="421"/>
      <c r="BS83" s="418"/>
      <c r="BT83" s="419"/>
      <c r="BU83" s="420"/>
      <c r="BV83" s="419"/>
      <c r="BW83" s="420"/>
      <c r="BX83" s="421"/>
      <c r="BY83" s="418"/>
      <c r="BZ83" s="419"/>
      <c r="CA83" s="420"/>
      <c r="CB83" s="419"/>
      <c r="CC83" s="420"/>
      <c r="CD83" s="421"/>
      <c r="CE83" s="422" t="str">
        <f>IF(CC83="","",IF(収録楽曲情報!$V$4=0,"",""))</f>
        <v/>
      </c>
      <c r="CF83" s="422"/>
      <c r="CG83" s="422" t="str">
        <f>IF(CC83="","",IF(収録楽曲情報!$V$4=0,"","\"))</f>
        <v/>
      </c>
      <c r="CH83" s="422"/>
      <c r="CI83" s="422" t="str">
        <f>IF(CC83="","",IF(収録楽曲情報!$V$4=0,"",IF(LEN(収録楽曲情報!$W$4)=5,"",LEFT(収録楽曲情報!$W$4,1))))</f>
        <v/>
      </c>
      <c r="CJ83" s="422"/>
      <c r="CK83" s="422" t="str">
        <f>IF(CC83="","",IF(収録楽曲情報!$V$4=0,"",IF(LEN(収録楽曲情報!$W$4)=5,LEFT(収録楽曲情報!$W$4,1),RIGHT(LEFT(収録楽曲情報!$W$4,2),1))))</f>
        <v/>
      </c>
      <c r="CL83" s="422"/>
      <c r="CM83" s="422" t="str">
        <f>IF(CC83="","",IF(収録楽曲情報!$V$4=0,"",IF(LEN(収録楽曲情報!$W$4)=5,RIGHT(LEFT(収録楽曲情報!$W$4,2),1),RIGHT(LEFT(収録楽曲情報!$W$4,3),1))))</f>
        <v/>
      </c>
      <c r="CN83" s="422"/>
      <c r="CO83" s="422" t="str">
        <f>IF(CC83="","",IF(収録楽曲情報!$V$4=0,"",IF(LEN(収録楽曲情報!$W$4)=5,RIGHT(LEFT(収録楽曲情報!$W$4,3),1),RIGHT(LEFT(収録楽曲情報!$W$4,4),1))))</f>
        <v/>
      </c>
      <c r="CP83" s="422"/>
      <c r="CQ83" s="422" t="str">
        <f>IF(CC83="","",IF(収録楽曲情報!$V$4=0,"",IF(LEN(収録楽曲情報!$W$4)=5,RIGHT(LEFT(収録楽曲情報!$W$4,4),1),LEFT(RIGHT(収録楽曲情報!$W$4,2),1))))</f>
        <v/>
      </c>
      <c r="CR83" s="422"/>
      <c r="CS83" s="422" t="str">
        <f>IF(CC83="","",IF(収録楽曲情報!$V$4=0,"",IF(LEN(収録楽曲情報!$W$4)=5,RIGHT(LEFT(収録楽曲情報!$W$4,5),1),RIGHT(収録楽曲情報!$W$4,1))))</f>
        <v/>
      </c>
      <c r="CT83" s="422"/>
      <c r="CW83" s="1">
        <f t="shared" si="1"/>
        <v>1</v>
      </c>
    </row>
    <row r="84" spans="1:101" ht="7.5" customHeight="1" x14ac:dyDescent="0.15">
      <c r="CW84" s="1">
        <f t="shared" si="1"/>
        <v>1</v>
      </c>
    </row>
    <row r="85" spans="1:101" ht="7.5" customHeight="1" x14ac:dyDescent="0.15">
      <c r="CW85" s="1">
        <f t="shared" si="1"/>
        <v>1</v>
      </c>
    </row>
    <row r="86" spans="1:101" ht="7.5" customHeight="1" x14ac:dyDescent="0.15">
      <c r="CW86" s="1">
        <f t="shared" si="1"/>
        <v>1</v>
      </c>
    </row>
    <row r="87" spans="1:101" ht="7.5" customHeight="1" x14ac:dyDescent="0.15">
      <c r="CW87" s="1">
        <f t="shared" si="1"/>
        <v>1</v>
      </c>
    </row>
    <row r="88" spans="1:101" ht="7.5" customHeight="1" x14ac:dyDescent="0.15">
      <c r="CW88" s="1">
        <f t="shared" si="1"/>
        <v>1</v>
      </c>
    </row>
    <row r="89" spans="1:101" ht="7.5" customHeight="1" x14ac:dyDescent="0.15">
      <c r="CW89" s="1">
        <f t="shared" si="1"/>
        <v>1</v>
      </c>
    </row>
    <row r="90" spans="1:101" ht="7.5" customHeight="1" x14ac:dyDescent="0.15">
      <c r="CW90" s="1">
        <f t="shared" si="1"/>
        <v>1</v>
      </c>
    </row>
    <row r="91" spans="1:101" ht="6" customHeight="1" x14ac:dyDescent="0.15">
      <c r="CW91" s="1">
        <f>IF($A$99="","",1)</f>
        <v>1</v>
      </c>
    </row>
    <row r="92" spans="1:101" ht="13.5" x14ac:dyDescent="0.15">
      <c r="A92" s="1" t="s">
        <v>29</v>
      </c>
      <c r="CW92" s="1">
        <f t="shared" ref="CW92:CW118" si="2">IF($A$99="","",1)</f>
        <v>1</v>
      </c>
    </row>
    <row r="93" spans="1:101" ht="27" customHeight="1" x14ac:dyDescent="0.15">
      <c r="A93" s="459" t="str">
        <f>IF(収録楽曲情報!S2="外国映画","外国映画上映利用申込書","映画（録音・上映）利用申込書")</f>
        <v>外国映画上映利用申込書</v>
      </c>
      <c r="B93" s="459"/>
      <c r="C93" s="459"/>
      <c r="D93" s="459"/>
      <c r="E93" s="459"/>
      <c r="F93" s="459"/>
      <c r="G93" s="459"/>
      <c r="H93" s="459"/>
      <c r="I93" s="459"/>
      <c r="J93" s="459"/>
      <c r="K93" s="459"/>
      <c r="L93" s="459"/>
      <c r="M93" s="459"/>
      <c r="N93" s="459"/>
      <c r="O93" s="459"/>
      <c r="P93" s="459"/>
      <c r="Q93" s="459"/>
      <c r="R93" s="459"/>
      <c r="S93" s="459"/>
      <c r="T93" s="459"/>
      <c r="U93" s="459"/>
      <c r="V93" s="459"/>
      <c r="W93" s="459"/>
      <c r="X93" s="459"/>
      <c r="Y93" s="459"/>
      <c r="Z93" s="459"/>
      <c r="AA93" s="459"/>
      <c r="AB93" s="459"/>
      <c r="AC93" s="459"/>
      <c r="AD93" s="459"/>
      <c r="AE93" s="459"/>
      <c r="AF93" s="459"/>
      <c r="AG93" s="459"/>
      <c r="AH93" s="459"/>
      <c r="AI93" s="459"/>
      <c r="AJ93" s="459"/>
      <c r="AK93" s="459"/>
      <c r="AL93" s="459"/>
      <c r="AM93" s="459"/>
      <c r="AN93" s="459"/>
      <c r="AO93" s="459"/>
      <c r="AP93" s="459"/>
      <c r="AQ93" s="459"/>
      <c r="AR93" s="459"/>
      <c r="AS93" s="459"/>
      <c r="AT93" s="459"/>
      <c r="AU93" s="459"/>
      <c r="AV93" s="459"/>
      <c r="AW93" s="459"/>
      <c r="AX93" s="459"/>
      <c r="AY93" s="459"/>
      <c r="AZ93" s="459"/>
      <c r="BA93" s="459"/>
      <c r="BB93" s="459"/>
      <c r="BC93" s="459"/>
      <c r="BD93" s="459"/>
      <c r="BE93" s="459"/>
      <c r="BF93" s="459"/>
      <c r="BG93" s="459"/>
      <c r="BH93" s="459"/>
      <c r="BI93" s="459"/>
      <c r="BJ93" s="459"/>
      <c r="BK93" s="459"/>
      <c r="BL93" s="459"/>
      <c r="BM93" s="459"/>
      <c r="BN93" s="459"/>
      <c r="BO93" s="459"/>
      <c r="BP93" s="459"/>
      <c r="BQ93" s="459"/>
      <c r="BR93" s="459"/>
      <c r="BS93" s="459"/>
      <c r="BT93" s="459"/>
      <c r="BU93" s="459"/>
      <c r="BV93" s="459"/>
      <c r="BW93" s="459"/>
      <c r="BX93" s="459"/>
      <c r="BY93" s="459"/>
      <c r="BZ93" s="459"/>
      <c r="CA93" s="459"/>
      <c r="CB93" s="459"/>
      <c r="CC93" s="459"/>
      <c r="CD93" s="459"/>
      <c r="CE93" s="459"/>
      <c r="CF93" s="459"/>
      <c r="CG93" s="459"/>
      <c r="CH93" s="459"/>
      <c r="CI93" s="459"/>
      <c r="CJ93" s="459"/>
      <c r="CK93" s="459"/>
      <c r="CL93" s="459"/>
      <c r="CM93" s="459"/>
      <c r="CN93" s="459"/>
      <c r="CO93" s="459"/>
      <c r="CP93" s="459"/>
      <c r="CQ93" s="459"/>
      <c r="CR93" s="459"/>
      <c r="CS93" s="459"/>
      <c r="CT93" s="459"/>
      <c r="CU93" s="459"/>
      <c r="CV93" s="459"/>
      <c r="CW93" s="1">
        <f t="shared" si="2"/>
        <v>1</v>
      </c>
    </row>
    <row r="94" spans="1:101" ht="17.25" x14ac:dyDescent="0.15">
      <c r="A94" s="460" t="str">
        <f>"許諾　第　"&amp;収録楽曲情報!$T$2&amp;"　　　　　　号&lt;続き&gt;"</f>
        <v>許諾　第　0　　　　　　号&lt;続き&gt;</v>
      </c>
      <c r="B94" s="460"/>
      <c r="C94" s="460"/>
      <c r="D94" s="460"/>
      <c r="E94" s="460"/>
      <c r="F94" s="460"/>
      <c r="G94" s="460"/>
      <c r="H94" s="460"/>
      <c r="I94" s="460"/>
      <c r="J94" s="460"/>
      <c r="K94" s="460"/>
      <c r="L94" s="460"/>
      <c r="M94" s="460"/>
      <c r="N94" s="460"/>
      <c r="O94" s="460"/>
      <c r="P94" s="460"/>
      <c r="Q94" s="460"/>
      <c r="R94" s="460"/>
      <c r="S94" s="460"/>
      <c r="T94" s="460"/>
      <c r="U94" s="460"/>
      <c r="V94" s="460"/>
      <c r="W94" s="460"/>
      <c r="X94" s="460"/>
      <c r="Y94" s="460"/>
      <c r="Z94" s="460"/>
      <c r="AA94" s="460"/>
      <c r="AB94" s="460"/>
      <c r="AC94" s="460"/>
      <c r="AD94" s="460"/>
      <c r="AE94" s="460"/>
      <c r="AF94" s="460"/>
      <c r="AG94" s="460"/>
      <c r="AH94" s="460"/>
      <c r="AI94" s="460"/>
      <c r="AJ94" s="460"/>
      <c r="AK94" s="460"/>
      <c r="AL94" s="460"/>
      <c r="AM94" s="460"/>
      <c r="AN94" s="460"/>
      <c r="AO94" s="460"/>
      <c r="AP94" s="460"/>
      <c r="AQ94" s="460"/>
      <c r="AR94" s="460"/>
      <c r="AS94" s="460"/>
      <c r="AT94" s="460"/>
      <c r="AU94" s="460"/>
      <c r="AV94" s="460"/>
      <c r="AW94" s="460"/>
      <c r="AX94" s="460"/>
      <c r="AY94" s="460"/>
      <c r="AZ94" s="460"/>
      <c r="BA94" s="460"/>
      <c r="BB94" s="460"/>
      <c r="BC94" s="460"/>
      <c r="BD94" s="460"/>
      <c r="BE94" s="460"/>
      <c r="BF94" s="460"/>
      <c r="BG94" s="460"/>
      <c r="BH94" s="460"/>
      <c r="BI94" s="460"/>
      <c r="BJ94" s="460"/>
      <c r="BK94" s="460"/>
      <c r="BL94" s="460"/>
      <c r="BM94" s="460"/>
      <c r="BN94" s="460"/>
      <c r="BO94" s="460"/>
      <c r="BP94" s="460"/>
      <c r="BQ94" s="460"/>
      <c r="BR94" s="460"/>
      <c r="BS94" s="460"/>
      <c r="BT94" s="460"/>
      <c r="BU94" s="460"/>
      <c r="BV94" s="460"/>
      <c r="BW94" s="460"/>
      <c r="BX94" s="460"/>
      <c r="BY94" s="460"/>
      <c r="BZ94" s="460"/>
      <c r="CA94" s="460"/>
      <c r="CB94" s="460"/>
      <c r="CC94" s="460"/>
      <c r="CD94" s="460"/>
      <c r="CE94" s="460"/>
      <c r="CF94" s="460"/>
      <c r="CG94" s="460"/>
      <c r="CH94" s="460"/>
      <c r="CI94" s="460"/>
      <c r="CJ94" s="460"/>
      <c r="CK94" s="460"/>
      <c r="CL94" s="460"/>
      <c r="CM94" s="460"/>
      <c r="CN94" s="460"/>
      <c r="CO94" s="460"/>
      <c r="CP94" s="460"/>
      <c r="CQ94" s="460"/>
      <c r="CR94" s="460"/>
      <c r="CS94" s="460"/>
      <c r="CT94" s="460"/>
      <c r="CU94" s="460"/>
      <c r="CV94" s="460"/>
      <c r="CW94" s="1">
        <f t="shared" si="2"/>
        <v>1</v>
      </c>
    </row>
    <row r="95" spans="1:101" ht="30" customHeight="1" thickBot="1" x14ac:dyDescent="0.2">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3"/>
      <c r="CT95" s="13"/>
      <c r="CU95" s="13"/>
      <c r="CV95" s="13"/>
      <c r="CW95" s="1">
        <f t="shared" si="2"/>
        <v>1</v>
      </c>
    </row>
    <row r="96" spans="1:101" ht="13.5" customHeight="1" thickBot="1" x14ac:dyDescent="0.2">
      <c r="A96" s="461" t="s">
        <v>25</v>
      </c>
      <c r="B96" s="462"/>
      <c r="C96" s="462"/>
      <c r="D96" s="462"/>
      <c r="E96" s="462"/>
      <c r="F96" s="462"/>
      <c r="G96" s="463" t="str">
        <f>IF(外国映画情報入力!C6="","",外国映画情報入力!C6)</f>
        <v/>
      </c>
      <c r="H96" s="463"/>
      <c r="I96" s="463"/>
      <c r="J96" s="463"/>
      <c r="K96" s="463"/>
      <c r="L96" s="463"/>
      <c r="M96" s="463"/>
      <c r="N96" s="463"/>
      <c r="O96" s="463"/>
      <c r="P96" s="463"/>
      <c r="Q96" s="463"/>
      <c r="R96" s="464"/>
      <c r="CW96" s="1">
        <f t="shared" si="2"/>
        <v>1</v>
      </c>
    </row>
    <row r="97" spans="1:101" ht="7.5" customHeight="1" x14ac:dyDescent="0.15">
      <c r="A97" s="454"/>
      <c r="B97" s="455"/>
      <c r="C97" s="448" t="s">
        <v>37</v>
      </c>
      <c r="D97" s="448"/>
      <c r="E97" s="448"/>
      <c r="F97" s="448"/>
      <c r="G97" s="448"/>
      <c r="H97" s="448"/>
      <c r="I97" s="448"/>
      <c r="J97" s="448"/>
      <c r="K97" s="448"/>
      <c r="L97" s="448"/>
      <c r="M97" s="448"/>
      <c r="N97" s="448"/>
      <c r="O97" s="448"/>
      <c r="P97" s="448"/>
      <c r="Q97" s="448"/>
      <c r="R97" s="448"/>
      <c r="S97" s="448" t="s">
        <v>38</v>
      </c>
      <c r="T97" s="448"/>
      <c r="U97" s="448"/>
      <c r="V97" s="448"/>
      <c r="W97" s="448"/>
      <c r="X97" s="448"/>
      <c r="Y97" s="448"/>
      <c r="Z97" s="448"/>
      <c r="AA97" s="448"/>
      <c r="AB97" s="448"/>
      <c r="AC97" s="448"/>
      <c r="AD97" s="448"/>
      <c r="AE97" s="448"/>
      <c r="AF97" s="448"/>
      <c r="AG97" s="448"/>
      <c r="AH97" s="448"/>
      <c r="AI97" s="448"/>
      <c r="AJ97" s="448"/>
      <c r="AK97" s="458" t="s">
        <v>17</v>
      </c>
      <c r="AL97" s="458"/>
      <c r="AM97" s="458"/>
      <c r="AN97" s="458"/>
      <c r="AO97" s="458"/>
      <c r="AP97" s="458"/>
      <c r="AQ97" s="448" t="s">
        <v>41</v>
      </c>
      <c r="AR97" s="448"/>
      <c r="AS97" s="448"/>
      <c r="AT97" s="448"/>
      <c r="AU97" s="448"/>
      <c r="AV97" s="448" t="s">
        <v>42</v>
      </c>
      <c r="AW97" s="448"/>
      <c r="AX97" s="448"/>
      <c r="AY97" s="448"/>
      <c r="AZ97" s="448"/>
      <c r="BA97" s="448" t="s">
        <v>21</v>
      </c>
      <c r="BB97" s="449"/>
      <c r="BC97" s="452" t="s">
        <v>16</v>
      </c>
      <c r="BD97" s="450"/>
      <c r="BE97" s="450"/>
      <c r="BF97" s="450"/>
      <c r="BG97" s="450"/>
      <c r="BH97" s="450"/>
      <c r="BI97" s="450"/>
      <c r="BJ97" s="450"/>
      <c r="BK97" s="450"/>
      <c r="BL97" s="450"/>
      <c r="BM97" s="450" t="s">
        <v>43</v>
      </c>
      <c r="BN97" s="450"/>
      <c r="BO97" s="450"/>
      <c r="BP97" s="450"/>
      <c r="BQ97" s="450"/>
      <c r="BR97" s="450"/>
      <c r="BS97" s="450"/>
      <c r="BT97" s="450"/>
      <c r="BU97" s="450"/>
      <c r="BV97" s="450"/>
      <c r="BW97" s="450"/>
      <c r="BX97" s="450"/>
      <c r="BY97" s="450"/>
      <c r="BZ97" s="450"/>
      <c r="CA97" s="450"/>
      <c r="CB97" s="450"/>
      <c r="CC97" s="450"/>
      <c r="CD97" s="450"/>
      <c r="CE97" s="450" t="s">
        <v>22</v>
      </c>
      <c r="CF97" s="450"/>
      <c r="CG97" s="450"/>
      <c r="CH97" s="450"/>
      <c r="CI97" s="450"/>
      <c r="CJ97" s="450"/>
      <c r="CK97" s="450"/>
      <c r="CL97" s="450"/>
      <c r="CM97" s="450"/>
      <c r="CN97" s="450"/>
      <c r="CO97" s="450"/>
      <c r="CP97" s="450"/>
      <c r="CQ97" s="450"/>
      <c r="CR97" s="450"/>
      <c r="CS97" s="450"/>
      <c r="CT97" s="450"/>
      <c r="CU97" s="450" t="s">
        <v>65</v>
      </c>
      <c r="CV97" s="450"/>
      <c r="CW97" s="1">
        <f t="shared" si="2"/>
        <v>1</v>
      </c>
    </row>
    <row r="98" spans="1:101" ht="7.5" customHeight="1" x14ac:dyDescent="0.15">
      <c r="A98" s="456"/>
      <c r="B98" s="457"/>
      <c r="C98" s="450"/>
      <c r="D98" s="450"/>
      <c r="E98" s="450"/>
      <c r="F98" s="450"/>
      <c r="G98" s="450"/>
      <c r="H98" s="450"/>
      <c r="I98" s="450"/>
      <c r="J98" s="450"/>
      <c r="K98" s="450"/>
      <c r="L98" s="450"/>
      <c r="M98" s="450"/>
      <c r="N98" s="450"/>
      <c r="O98" s="450"/>
      <c r="P98" s="450"/>
      <c r="Q98" s="450"/>
      <c r="R98" s="450"/>
      <c r="S98" s="450"/>
      <c r="T98" s="450"/>
      <c r="U98" s="450"/>
      <c r="V98" s="450"/>
      <c r="W98" s="450"/>
      <c r="X98" s="450"/>
      <c r="Y98" s="450"/>
      <c r="Z98" s="450"/>
      <c r="AA98" s="450"/>
      <c r="AB98" s="450"/>
      <c r="AC98" s="450"/>
      <c r="AD98" s="450"/>
      <c r="AE98" s="450"/>
      <c r="AF98" s="450"/>
      <c r="AG98" s="450"/>
      <c r="AH98" s="450"/>
      <c r="AI98" s="450"/>
      <c r="AJ98" s="450"/>
      <c r="AK98" s="453" t="s">
        <v>39</v>
      </c>
      <c r="AL98" s="453"/>
      <c r="AM98" s="453"/>
      <c r="AN98" s="453" t="s">
        <v>40</v>
      </c>
      <c r="AO98" s="453"/>
      <c r="AP98" s="453"/>
      <c r="AQ98" s="450"/>
      <c r="AR98" s="450"/>
      <c r="AS98" s="450"/>
      <c r="AT98" s="450"/>
      <c r="AU98" s="450"/>
      <c r="AV98" s="450"/>
      <c r="AW98" s="450"/>
      <c r="AX98" s="450"/>
      <c r="AY98" s="450"/>
      <c r="AZ98" s="450"/>
      <c r="BA98" s="450"/>
      <c r="BB98" s="451"/>
      <c r="BC98" s="452"/>
      <c r="BD98" s="450"/>
      <c r="BE98" s="450"/>
      <c r="BF98" s="450"/>
      <c r="BG98" s="450"/>
      <c r="BH98" s="450"/>
      <c r="BI98" s="450"/>
      <c r="BJ98" s="450"/>
      <c r="BK98" s="450"/>
      <c r="BL98" s="450"/>
      <c r="BM98" s="450"/>
      <c r="BN98" s="450"/>
      <c r="BO98" s="450"/>
      <c r="BP98" s="450"/>
      <c r="BQ98" s="450"/>
      <c r="BR98" s="450"/>
      <c r="BS98" s="450"/>
      <c r="BT98" s="450"/>
      <c r="BU98" s="450"/>
      <c r="BV98" s="450"/>
      <c r="BW98" s="450"/>
      <c r="BX98" s="450"/>
      <c r="BY98" s="450"/>
      <c r="BZ98" s="450"/>
      <c r="CA98" s="450"/>
      <c r="CB98" s="450"/>
      <c r="CC98" s="450"/>
      <c r="CD98" s="450"/>
      <c r="CE98" s="450"/>
      <c r="CF98" s="450"/>
      <c r="CG98" s="450"/>
      <c r="CH98" s="450"/>
      <c r="CI98" s="450"/>
      <c r="CJ98" s="450"/>
      <c r="CK98" s="450"/>
      <c r="CL98" s="450"/>
      <c r="CM98" s="450"/>
      <c r="CN98" s="450"/>
      <c r="CO98" s="450"/>
      <c r="CP98" s="450"/>
      <c r="CQ98" s="450"/>
      <c r="CR98" s="450"/>
      <c r="CS98" s="450"/>
      <c r="CT98" s="450"/>
      <c r="CU98" s="450"/>
      <c r="CV98" s="450"/>
      <c r="CW98" s="1">
        <f t="shared" si="2"/>
        <v>1</v>
      </c>
    </row>
    <row r="99" spans="1:101" ht="30" customHeight="1" x14ac:dyDescent="0.15">
      <c r="A99" s="447">
        <f>IF(収録楽曲情報!B17="","",収録楽曲情報!B17)</f>
        <v>16</v>
      </c>
      <c r="B99" s="438"/>
      <c r="C99" s="436" t="str">
        <f>IF(収録楽曲情報!D17="","",収録楽曲情報!D17)</f>
        <v/>
      </c>
      <c r="D99" s="436"/>
      <c r="E99" s="436"/>
      <c r="F99" s="436"/>
      <c r="G99" s="436"/>
      <c r="H99" s="436"/>
      <c r="I99" s="436"/>
      <c r="J99" s="436"/>
      <c r="K99" s="436"/>
      <c r="L99" s="436"/>
      <c r="M99" s="436"/>
      <c r="N99" s="436"/>
      <c r="O99" s="436"/>
      <c r="P99" s="436"/>
      <c r="Q99" s="436"/>
      <c r="R99" s="436"/>
      <c r="S99" s="436" t="str">
        <f>IF(収録楽曲情報!E17="","",収録楽曲情報!E17 &amp; " ・ ") &amp; IF(収録楽曲情報!F17="","",収録楽曲情報!F17)</f>
        <v/>
      </c>
      <c r="T99" s="436"/>
      <c r="U99" s="436"/>
      <c r="V99" s="436"/>
      <c r="W99" s="436"/>
      <c r="X99" s="436"/>
      <c r="Y99" s="436"/>
      <c r="Z99" s="436"/>
      <c r="AA99" s="436"/>
      <c r="AB99" s="436"/>
      <c r="AC99" s="436"/>
      <c r="AD99" s="436"/>
      <c r="AE99" s="436"/>
      <c r="AF99" s="436"/>
      <c r="AG99" s="436"/>
      <c r="AH99" s="436"/>
      <c r="AI99" s="436"/>
      <c r="AJ99" s="436"/>
      <c r="AK99" s="437" t="str">
        <f>IF(算定シミュレーション!AO28=0,"",算定シミュレーション!AO28)</f>
        <v/>
      </c>
      <c r="AL99" s="437"/>
      <c r="AM99" s="437"/>
      <c r="AN99" s="437" t="str">
        <f>IF(算定シミュレーション!AP28=0,"",算定シミュレーション!AP28)</f>
        <v/>
      </c>
      <c r="AO99" s="437"/>
      <c r="AP99" s="437"/>
      <c r="AQ99" s="438" t="str">
        <f>IF(収録楽曲情報!J17="","",収録楽曲情報!J17)</f>
        <v/>
      </c>
      <c r="AR99" s="438"/>
      <c r="AS99" s="438"/>
      <c r="AT99" s="438"/>
      <c r="AU99" s="438"/>
      <c r="AV99" s="423" t="str">
        <f>IF(収録楽曲情報!K17="","",収録楽曲情報!K17)</f>
        <v/>
      </c>
      <c r="AW99" s="423"/>
      <c r="AX99" s="423"/>
      <c r="AY99" s="423"/>
      <c r="AZ99" s="423"/>
      <c r="BA99" s="423" t="str">
        <f>IF(収録楽曲情報!L17="","",収録楽曲情報!L17)</f>
        <v/>
      </c>
      <c r="BB99" s="434"/>
      <c r="BC99" s="443" t="str">
        <f>IF(収録楽曲情報!G17="","",収録楽曲情報!G17)</f>
        <v/>
      </c>
      <c r="BD99" s="444"/>
      <c r="BE99" s="444"/>
      <c r="BF99" s="444"/>
      <c r="BG99" s="444"/>
      <c r="BH99" s="444"/>
      <c r="BI99" s="444"/>
      <c r="BJ99" s="444"/>
      <c r="BK99" s="444"/>
      <c r="BL99" s="444"/>
      <c r="BM99" s="428"/>
      <c r="BN99" s="426"/>
      <c r="BO99" s="426"/>
      <c r="BP99" s="426"/>
      <c r="BQ99" s="426"/>
      <c r="BR99" s="427"/>
      <c r="BS99" s="418"/>
      <c r="BT99" s="419"/>
      <c r="BU99" s="420"/>
      <c r="BV99" s="419"/>
      <c r="BW99" s="420"/>
      <c r="BX99" s="421"/>
      <c r="BY99" s="418"/>
      <c r="BZ99" s="419"/>
      <c r="CA99" s="420"/>
      <c r="CB99" s="419"/>
      <c r="CC99" s="420"/>
      <c r="CD99" s="421"/>
      <c r="CE99" s="423" t="str">
        <f>LEFT(収録楽曲情報!C17,1)</f>
        <v/>
      </c>
      <c r="CF99" s="423"/>
      <c r="CG99" s="423" t="str">
        <f>MID(収録楽曲情報!C17,2,1)</f>
        <v/>
      </c>
      <c r="CH99" s="423"/>
      <c r="CI99" s="423" t="str">
        <f>MID(収録楽曲情報!C17,3,1)</f>
        <v/>
      </c>
      <c r="CJ99" s="423"/>
      <c r="CK99" s="423" t="str">
        <f>MID(収録楽曲情報!C17,4,1)</f>
        <v/>
      </c>
      <c r="CL99" s="423"/>
      <c r="CM99" s="423" t="str">
        <f>MID(収録楽曲情報!C17,5,1)</f>
        <v/>
      </c>
      <c r="CN99" s="423"/>
      <c r="CO99" s="423" t="str">
        <f>MID(収録楽曲情報!C17,6,1)</f>
        <v/>
      </c>
      <c r="CP99" s="423"/>
      <c r="CQ99" s="423" t="str">
        <f>MID(収録楽曲情報!C17,7,1)</f>
        <v/>
      </c>
      <c r="CR99" s="423"/>
      <c r="CS99" s="423" t="str">
        <f>MID(収録楽曲情報!C17,8,1)</f>
        <v/>
      </c>
      <c r="CT99" s="423"/>
      <c r="CU99" s="423"/>
      <c r="CV99" s="423"/>
      <c r="CW99" s="1">
        <f t="shared" si="2"/>
        <v>1</v>
      </c>
    </row>
    <row r="100" spans="1:101" ht="30" customHeight="1" x14ac:dyDescent="0.15">
      <c r="A100" s="445">
        <f>IF(収録楽曲情報!B18="","",収録楽曲情報!B18)</f>
        <v>17</v>
      </c>
      <c r="B100" s="446"/>
      <c r="C100" s="436" t="str">
        <f>IF(収録楽曲情報!D18="","",収録楽曲情報!D18)</f>
        <v/>
      </c>
      <c r="D100" s="436"/>
      <c r="E100" s="436"/>
      <c r="F100" s="436"/>
      <c r="G100" s="436"/>
      <c r="H100" s="436"/>
      <c r="I100" s="436"/>
      <c r="J100" s="436"/>
      <c r="K100" s="436"/>
      <c r="L100" s="436"/>
      <c r="M100" s="436"/>
      <c r="N100" s="436"/>
      <c r="O100" s="436"/>
      <c r="P100" s="436"/>
      <c r="Q100" s="436"/>
      <c r="R100" s="436"/>
      <c r="S100" s="489" t="str">
        <f>IF(収録楽曲情報!E18="","",収録楽曲情報!E18 &amp; " ・ ") &amp; IF(収録楽曲情報!F18="","",収録楽曲情報!F18)</f>
        <v/>
      </c>
      <c r="T100" s="490"/>
      <c r="U100" s="490"/>
      <c r="V100" s="490"/>
      <c r="W100" s="490"/>
      <c r="X100" s="490"/>
      <c r="Y100" s="490"/>
      <c r="Z100" s="490"/>
      <c r="AA100" s="490"/>
      <c r="AB100" s="490"/>
      <c r="AC100" s="490"/>
      <c r="AD100" s="490"/>
      <c r="AE100" s="490"/>
      <c r="AF100" s="490"/>
      <c r="AG100" s="490"/>
      <c r="AH100" s="490"/>
      <c r="AI100" s="490"/>
      <c r="AJ100" s="491"/>
      <c r="AK100" s="437" t="str">
        <f>IF(算定シミュレーション!AO29=0,"",算定シミュレーション!AO29)</f>
        <v/>
      </c>
      <c r="AL100" s="437"/>
      <c r="AM100" s="437"/>
      <c r="AN100" s="437" t="str">
        <f>IF(算定シミュレーション!AP29=0,"",算定シミュレーション!AP29)</f>
        <v/>
      </c>
      <c r="AO100" s="437"/>
      <c r="AP100" s="437"/>
      <c r="AQ100" s="492" t="str">
        <f>IF(収録楽曲情報!J18="","",収録楽曲情報!J18)</f>
        <v/>
      </c>
      <c r="AR100" s="493"/>
      <c r="AS100" s="493"/>
      <c r="AT100" s="493"/>
      <c r="AU100" s="446"/>
      <c r="AV100" s="418" t="str">
        <f>IF(収録楽曲情報!K18="","",収録楽曲情報!K18)</f>
        <v/>
      </c>
      <c r="AW100" s="487"/>
      <c r="AX100" s="487"/>
      <c r="AY100" s="487"/>
      <c r="AZ100" s="421"/>
      <c r="BA100" s="418" t="str">
        <f>IF(収録楽曲情報!L18="","",収録楽曲情報!L18)</f>
        <v/>
      </c>
      <c r="BB100" s="488"/>
      <c r="BC100" s="443" t="str">
        <f>IF(収録楽曲情報!G18="","",収録楽曲情報!G18)</f>
        <v/>
      </c>
      <c r="BD100" s="444"/>
      <c r="BE100" s="444"/>
      <c r="BF100" s="444"/>
      <c r="BG100" s="444"/>
      <c r="BH100" s="444"/>
      <c r="BI100" s="444"/>
      <c r="BJ100" s="444"/>
      <c r="BK100" s="444"/>
      <c r="BL100" s="444"/>
      <c r="BM100" s="428"/>
      <c r="BN100" s="426"/>
      <c r="BO100" s="426"/>
      <c r="BP100" s="426"/>
      <c r="BQ100" s="426"/>
      <c r="BR100" s="427"/>
      <c r="BS100" s="418"/>
      <c r="BT100" s="419"/>
      <c r="BU100" s="420"/>
      <c r="BV100" s="419"/>
      <c r="BW100" s="420"/>
      <c r="BX100" s="421"/>
      <c r="BY100" s="418"/>
      <c r="BZ100" s="419"/>
      <c r="CA100" s="420"/>
      <c r="CB100" s="419"/>
      <c r="CC100" s="420"/>
      <c r="CD100" s="421"/>
      <c r="CE100" s="418" t="str">
        <f>LEFT(収録楽曲情報!C18,1)</f>
        <v/>
      </c>
      <c r="CF100" s="421"/>
      <c r="CG100" s="418" t="str">
        <f>MID(収録楽曲情報!C18,2,1)</f>
        <v/>
      </c>
      <c r="CH100" s="421"/>
      <c r="CI100" s="418" t="str">
        <f>MID(収録楽曲情報!C18,3,1)</f>
        <v/>
      </c>
      <c r="CJ100" s="421"/>
      <c r="CK100" s="418" t="str">
        <f>MID(収録楽曲情報!C18,4,1)</f>
        <v/>
      </c>
      <c r="CL100" s="421"/>
      <c r="CM100" s="418" t="str">
        <f>MID(収録楽曲情報!C18,5,1)</f>
        <v/>
      </c>
      <c r="CN100" s="421"/>
      <c r="CO100" s="418" t="str">
        <f>MID(収録楽曲情報!C18,6,1)</f>
        <v/>
      </c>
      <c r="CP100" s="421"/>
      <c r="CQ100" s="418" t="str">
        <f>MID(収録楽曲情報!C18,7,1)</f>
        <v/>
      </c>
      <c r="CR100" s="421"/>
      <c r="CS100" s="418" t="str">
        <f>MID(収録楽曲情報!C18,8,1)</f>
        <v/>
      </c>
      <c r="CT100" s="421"/>
      <c r="CU100" s="423"/>
      <c r="CV100" s="423"/>
      <c r="CW100" s="1">
        <f t="shared" si="2"/>
        <v>1</v>
      </c>
    </row>
    <row r="101" spans="1:101" ht="30" customHeight="1" x14ac:dyDescent="0.15">
      <c r="A101" s="445">
        <f>IF(収録楽曲情報!B19="","",収録楽曲情報!B19)</f>
        <v>18</v>
      </c>
      <c r="B101" s="446"/>
      <c r="C101" s="436" t="str">
        <f>IF(収録楽曲情報!D19="","",収録楽曲情報!D19)</f>
        <v/>
      </c>
      <c r="D101" s="436"/>
      <c r="E101" s="436"/>
      <c r="F101" s="436"/>
      <c r="G101" s="436"/>
      <c r="H101" s="436"/>
      <c r="I101" s="436"/>
      <c r="J101" s="436"/>
      <c r="K101" s="436"/>
      <c r="L101" s="436"/>
      <c r="M101" s="436"/>
      <c r="N101" s="436"/>
      <c r="O101" s="436"/>
      <c r="P101" s="436"/>
      <c r="Q101" s="436"/>
      <c r="R101" s="436"/>
      <c r="S101" s="489" t="str">
        <f>IF(収録楽曲情報!E19="","",収録楽曲情報!E19 &amp; " ・ ") &amp; IF(収録楽曲情報!F19="","",収録楽曲情報!F19)</f>
        <v/>
      </c>
      <c r="T101" s="490"/>
      <c r="U101" s="490"/>
      <c r="V101" s="490"/>
      <c r="W101" s="490"/>
      <c r="X101" s="490"/>
      <c r="Y101" s="490"/>
      <c r="Z101" s="490"/>
      <c r="AA101" s="490"/>
      <c r="AB101" s="490"/>
      <c r="AC101" s="490"/>
      <c r="AD101" s="490"/>
      <c r="AE101" s="490"/>
      <c r="AF101" s="490"/>
      <c r="AG101" s="490"/>
      <c r="AH101" s="490"/>
      <c r="AI101" s="490"/>
      <c r="AJ101" s="491"/>
      <c r="AK101" s="437" t="str">
        <f>IF(算定シミュレーション!AO30=0,"",算定シミュレーション!AO30)</f>
        <v/>
      </c>
      <c r="AL101" s="437"/>
      <c r="AM101" s="437"/>
      <c r="AN101" s="437" t="str">
        <f>IF(算定シミュレーション!AP30=0,"",算定シミュレーション!AP30)</f>
        <v/>
      </c>
      <c r="AO101" s="437"/>
      <c r="AP101" s="437"/>
      <c r="AQ101" s="492" t="str">
        <f>IF(収録楽曲情報!J19="","",収録楽曲情報!J19)</f>
        <v/>
      </c>
      <c r="AR101" s="493"/>
      <c r="AS101" s="493"/>
      <c r="AT101" s="493"/>
      <c r="AU101" s="446"/>
      <c r="AV101" s="418" t="str">
        <f>IF(収録楽曲情報!K19="","",収録楽曲情報!K19)</f>
        <v/>
      </c>
      <c r="AW101" s="487"/>
      <c r="AX101" s="487"/>
      <c r="AY101" s="487"/>
      <c r="AZ101" s="421"/>
      <c r="BA101" s="418" t="str">
        <f>IF(収録楽曲情報!L19="","",収録楽曲情報!L19)</f>
        <v/>
      </c>
      <c r="BB101" s="488"/>
      <c r="BC101" s="443" t="str">
        <f>IF(収録楽曲情報!G19="","",収録楽曲情報!G19)</f>
        <v/>
      </c>
      <c r="BD101" s="444"/>
      <c r="BE101" s="444"/>
      <c r="BF101" s="444"/>
      <c r="BG101" s="444"/>
      <c r="BH101" s="444"/>
      <c r="BI101" s="444"/>
      <c r="BJ101" s="444"/>
      <c r="BK101" s="444"/>
      <c r="BL101" s="444"/>
      <c r="BM101" s="428"/>
      <c r="BN101" s="426"/>
      <c r="BO101" s="426"/>
      <c r="BP101" s="426"/>
      <c r="BQ101" s="426"/>
      <c r="BR101" s="427"/>
      <c r="BS101" s="418"/>
      <c r="BT101" s="419"/>
      <c r="BU101" s="420"/>
      <c r="BV101" s="419"/>
      <c r="BW101" s="420"/>
      <c r="BX101" s="421"/>
      <c r="BY101" s="418"/>
      <c r="BZ101" s="419"/>
      <c r="CA101" s="420"/>
      <c r="CB101" s="419"/>
      <c r="CC101" s="420"/>
      <c r="CD101" s="421"/>
      <c r="CE101" s="418" t="str">
        <f>LEFT(収録楽曲情報!C19,1)</f>
        <v/>
      </c>
      <c r="CF101" s="421"/>
      <c r="CG101" s="418" t="str">
        <f>MID(収録楽曲情報!C19,2,1)</f>
        <v/>
      </c>
      <c r="CH101" s="421"/>
      <c r="CI101" s="418" t="str">
        <f>MID(収録楽曲情報!C19,3,1)</f>
        <v/>
      </c>
      <c r="CJ101" s="421"/>
      <c r="CK101" s="418" t="str">
        <f>MID(収録楽曲情報!C19,4,1)</f>
        <v/>
      </c>
      <c r="CL101" s="421"/>
      <c r="CM101" s="418" t="str">
        <f>MID(収録楽曲情報!C19,5,1)</f>
        <v/>
      </c>
      <c r="CN101" s="421"/>
      <c r="CO101" s="418" t="str">
        <f>MID(収録楽曲情報!C19,6,1)</f>
        <v/>
      </c>
      <c r="CP101" s="421"/>
      <c r="CQ101" s="418" t="str">
        <f>MID(収録楽曲情報!C19,7,1)</f>
        <v/>
      </c>
      <c r="CR101" s="421"/>
      <c r="CS101" s="418" t="str">
        <f>MID(収録楽曲情報!C19,8,1)</f>
        <v/>
      </c>
      <c r="CT101" s="421"/>
      <c r="CU101" s="423"/>
      <c r="CV101" s="423"/>
      <c r="CW101" s="1">
        <f t="shared" si="2"/>
        <v>1</v>
      </c>
    </row>
    <row r="102" spans="1:101" ht="30" customHeight="1" x14ac:dyDescent="0.15">
      <c r="A102" s="445">
        <f>IF(収録楽曲情報!B20="","",収録楽曲情報!B20)</f>
        <v>19</v>
      </c>
      <c r="B102" s="446"/>
      <c r="C102" s="436" t="str">
        <f>IF(収録楽曲情報!D20="","",収録楽曲情報!D20)</f>
        <v/>
      </c>
      <c r="D102" s="436"/>
      <c r="E102" s="436"/>
      <c r="F102" s="436"/>
      <c r="G102" s="436"/>
      <c r="H102" s="436"/>
      <c r="I102" s="436"/>
      <c r="J102" s="436"/>
      <c r="K102" s="436"/>
      <c r="L102" s="436"/>
      <c r="M102" s="436"/>
      <c r="N102" s="436"/>
      <c r="O102" s="436"/>
      <c r="P102" s="436"/>
      <c r="Q102" s="436"/>
      <c r="R102" s="436"/>
      <c r="S102" s="489" t="str">
        <f>IF(収録楽曲情報!E20="","",収録楽曲情報!E20 &amp; " ・ ") &amp; IF(収録楽曲情報!F20="","",収録楽曲情報!F20)</f>
        <v/>
      </c>
      <c r="T102" s="490"/>
      <c r="U102" s="490"/>
      <c r="V102" s="490"/>
      <c r="W102" s="490"/>
      <c r="X102" s="490"/>
      <c r="Y102" s="490"/>
      <c r="Z102" s="490"/>
      <c r="AA102" s="490"/>
      <c r="AB102" s="490"/>
      <c r="AC102" s="490"/>
      <c r="AD102" s="490"/>
      <c r="AE102" s="490"/>
      <c r="AF102" s="490"/>
      <c r="AG102" s="490"/>
      <c r="AH102" s="490"/>
      <c r="AI102" s="490"/>
      <c r="AJ102" s="491"/>
      <c r="AK102" s="437" t="str">
        <f>IF(算定シミュレーション!AO31=0,"",算定シミュレーション!AO31)</f>
        <v/>
      </c>
      <c r="AL102" s="437"/>
      <c r="AM102" s="437"/>
      <c r="AN102" s="437" t="str">
        <f>IF(算定シミュレーション!AP31=0,"",算定シミュレーション!AP31)</f>
        <v/>
      </c>
      <c r="AO102" s="437"/>
      <c r="AP102" s="437"/>
      <c r="AQ102" s="492" t="str">
        <f>IF(収録楽曲情報!J20="","",収録楽曲情報!J20)</f>
        <v/>
      </c>
      <c r="AR102" s="493"/>
      <c r="AS102" s="493"/>
      <c r="AT102" s="493"/>
      <c r="AU102" s="446"/>
      <c r="AV102" s="418" t="str">
        <f>IF(収録楽曲情報!K20="","",収録楽曲情報!K20)</f>
        <v/>
      </c>
      <c r="AW102" s="487"/>
      <c r="AX102" s="487"/>
      <c r="AY102" s="487"/>
      <c r="AZ102" s="421"/>
      <c r="BA102" s="418" t="str">
        <f>IF(収録楽曲情報!L20="","",収録楽曲情報!L20)</f>
        <v/>
      </c>
      <c r="BB102" s="488"/>
      <c r="BC102" s="443" t="str">
        <f>IF(収録楽曲情報!G20="","",収録楽曲情報!G20)</f>
        <v/>
      </c>
      <c r="BD102" s="444"/>
      <c r="BE102" s="444"/>
      <c r="BF102" s="444"/>
      <c r="BG102" s="444"/>
      <c r="BH102" s="444"/>
      <c r="BI102" s="444"/>
      <c r="BJ102" s="444"/>
      <c r="BK102" s="444"/>
      <c r="BL102" s="444"/>
      <c r="BM102" s="428"/>
      <c r="BN102" s="426"/>
      <c r="BO102" s="426"/>
      <c r="BP102" s="426"/>
      <c r="BQ102" s="426"/>
      <c r="BR102" s="427"/>
      <c r="BS102" s="418"/>
      <c r="BT102" s="419"/>
      <c r="BU102" s="420"/>
      <c r="BV102" s="419"/>
      <c r="BW102" s="420"/>
      <c r="BX102" s="421"/>
      <c r="BY102" s="418"/>
      <c r="BZ102" s="419"/>
      <c r="CA102" s="420"/>
      <c r="CB102" s="419"/>
      <c r="CC102" s="420"/>
      <c r="CD102" s="421"/>
      <c r="CE102" s="418" t="str">
        <f>LEFT(収録楽曲情報!C20,1)</f>
        <v/>
      </c>
      <c r="CF102" s="421"/>
      <c r="CG102" s="418" t="str">
        <f>MID(収録楽曲情報!C20,2,1)</f>
        <v/>
      </c>
      <c r="CH102" s="421"/>
      <c r="CI102" s="418" t="str">
        <f>MID(収録楽曲情報!C20,3,1)</f>
        <v/>
      </c>
      <c r="CJ102" s="421"/>
      <c r="CK102" s="418" t="str">
        <f>MID(収録楽曲情報!C20,4,1)</f>
        <v/>
      </c>
      <c r="CL102" s="421"/>
      <c r="CM102" s="418" t="str">
        <f>MID(収録楽曲情報!C20,5,1)</f>
        <v/>
      </c>
      <c r="CN102" s="421"/>
      <c r="CO102" s="418" t="str">
        <f>MID(収録楽曲情報!C20,6,1)</f>
        <v/>
      </c>
      <c r="CP102" s="421"/>
      <c r="CQ102" s="418" t="str">
        <f>MID(収録楽曲情報!C20,7,1)</f>
        <v/>
      </c>
      <c r="CR102" s="421"/>
      <c r="CS102" s="418" t="str">
        <f>MID(収録楽曲情報!C20,8,1)</f>
        <v/>
      </c>
      <c r="CT102" s="421"/>
      <c r="CU102" s="423"/>
      <c r="CV102" s="423"/>
      <c r="CW102" s="1">
        <f t="shared" si="2"/>
        <v>1</v>
      </c>
    </row>
    <row r="103" spans="1:101" ht="30" customHeight="1" x14ac:dyDescent="0.15">
      <c r="A103" s="445">
        <f>IF(収録楽曲情報!B21="","",収録楽曲情報!B21)</f>
        <v>20</v>
      </c>
      <c r="B103" s="446"/>
      <c r="C103" s="436" t="str">
        <f>IF(収録楽曲情報!D21="","",収録楽曲情報!D21)</f>
        <v/>
      </c>
      <c r="D103" s="436"/>
      <c r="E103" s="436"/>
      <c r="F103" s="436"/>
      <c r="G103" s="436"/>
      <c r="H103" s="436"/>
      <c r="I103" s="436"/>
      <c r="J103" s="436"/>
      <c r="K103" s="436"/>
      <c r="L103" s="436"/>
      <c r="M103" s="436"/>
      <c r="N103" s="436"/>
      <c r="O103" s="436"/>
      <c r="P103" s="436"/>
      <c r="Q103" s="436"/>
      <c r="R103" s="436"/>
      <c r="S103" s="489" t="str">
        <f>IF(収録楽曲情報!E21="","",収録楽曲情報!E21 &amp; " ・ ") &amp; IF(収録楽曲情報!F21="","",収録楽曲情報!F21)</f>
        <v/>
      </c>
      <c r="T103" s="490"/>
      <c r="U103" s="490"/>
      <c r="V103" s="490"/>
      <c r="W103" s="490"/>
      <c r="X103" s="490"/>
      <c r="Y103" s="490"/>
      <c r="Z103" s="490"/>
      <c r="AA103" s="490"/>
      <c r="AB103" s="490"/>
      <c r="AC103" s="490"/>
      <c r="AD103" s="490"/>
      <c r="AE103" s="490"/>
      <c r="AF103" s="490"/>
      <c r="AG103" s="490"/>
      <c r="AH103" s="490"/>
      <c r="AI103" s="490"/>
      <c r="AJ103" s="491"/>
      <c r="AK103" s="437" t="str">
        <f>IF(算定シミュレーション!AO32=0,"",算定シミュレーション!AO32)</f>
        <v/>
      </c>
      <c r="AL103" s="437"/>
      <c r="AM103" s="437"/>
      <c r="AN103" s="437" t="str">
        <f>IF(算定シミュレーション!AP32=0,"",算定シミュレーション!AP32)</f>
        <v/>
      </c>
      <c r="AO103" s="437"/>
      <c r="AP103" s="437"/>
      <c r="AQ103" s="492" t="str">
        <f>IF(収録楽曲情報!J21="","",収録楽曲情報!J21)</f>
        <v/>
      </c>
      <c r="AR103" s="493"/>
      <c r="AS103" s="493"/>
      <c r="AT103" s="493"/>
      <c r="AU103" s="446"/>
      <c r="AV103" s="418" t="str">
        <f>IF(収録楽曲情報!K21="","",収録楽曲情報!K21)</f>
        <v/>
      </c>
      <c r="AW103" s="487"/>
      <c r="AX103" s="487"/>
      <c r="AY103" s="487"/>
      <c r="AZ103" s="421"/>
      <c r="BA103" s="418" t="str">
        <f>IF(収録楽曲情報!L21="","",収録楽曲情報!L21)</f>
        <v/>
      </c>
      <c r="BB103" s="488"/>
      <c r="BC103" s="443" t="str">
        <f>IF(収録楽曲情報!G21="","",収録楽曲情報!G21)</f>
        <v/>
      </c>
      <c r="BD103" s="444"/>
      <c r="BE103" s="444"/>
      <c r="BF103" s="444"/>
      <c r="BG103" s="444"/>
      <c r="BH103" s="444"/>
      <c r="BI103" s="444"/>
      <c r="BJ103" s="444"/>
      <c r="BK103" s="444"/>
      <c r="BL103" s="444"/>
      <c r="BM103" s="428"/>
      <c r="BN103" s="426"/>
      <c r="BO103" s="426"/>
      <c r="BP103" s="426"/>
      <c r="BQ103" s="426"/>
      <c r="BR103" s="427"/>
      <c r="BS103" s="418"/>
      <c r="BT103" s="419"/>
      <c r="BU103" s="420"/>
      <c r="BV103" s="419"/>
      <c r="BW103" s="420"/>
      <c r="BX103" s="421"/>
      <c r="BY103" s="418"/>
      <c r="BZ103" s="419"/>
      <c r="CA103" s="420"/>
      <c r="CB103" s="419"/>
      <c r="CC103" s="420"/>
      <c r="CD103" s="421"/>
      <c r="CE103" s="418" t="str">
        <f>LEFT(収録楽曲情報!C21,1)</f>
        <v/>
      </c>
      <c r="CF103" s="421"/>
      <c r="CG103" s="418" t="str">
        <f>MID(収録楽曲情報!C21,2,1)</f>
        <v/>
      </c>
      <c r="CH103" s="421"/>
      <c r="CI103" s="418" t="str">
        <f>MID(収録楽曲情報!C21,3,1)</f>
        <v/>
      </c>
      <c r="CJ103" s="421"/>
      <c r="CK103" s="418" t="str">
        <f>MID(収録楽曲情報!C21,4,1)</f>
        <v/>
      </c>
      <c r="CL103" s="421"/>
      <c r="CM103" s="418" t="str">
        <f>MID(収録楽曲情報!C21,5,1)</f>
        <v/>
      </c>
      <c r="CN103" s="421"/>
      <c r="CO103" s="418" t="str">
        <f>MID(収録楽曲情報!C21,6,1)</f>
        <v/>
      </c>
      <c r="CP103" s="421"/>
      <c r="CQ103" s="418" t="str">
        <f>MID(収録楽曲情報!C21,7,1)</f>
        <v/>
      </c>
      <c r="CR103" s="421"/>
      <c r="CS103" s="418" t="str">
        <f>MID(収録楽曲情報!C21,8,1)</f>
        <v/>
      </c>
      <c r="CT103" s="421"/>
      <c r="CU103" s="423"/>
      <c r="CV103" s="423"/>
      <c r="CW103" s="1">
        <f t="shared" si="2"/>
        <v>1</v>
      </c>
    </row>
    <row r="104" spans="1:101" ht="30" customHeight="1" x14ac:dyDescent="0.15">
      <c r="A104" s="445">
        <f>IF(収録楽曲情報!B22="","",収録楽曲情報!B22)</f>
        <v>21</v>
      </c>
      <c r="B104" s="446"/>
      <c r="C104" s="436" t="str">
        <f>IF(収録楽曲情報!D22="","",収録楽曲情報!D22)</f>
        <v/>
      </c>
      <c r="D104" s="436"/>
      <c r="E104" s="436"/>
      <c r="F104" s="436"/>
      <c r="G104" s="436"/>
      <c r="H104" s="436"/>
      <c r="I104" s="436"/>
      <c r="J104" s="436"/>
      <c r="K104" s="436"/>
      <c r="L104" s="436"/>
      <c r="M104" s="436"/>
      <c r="N104" s="436"/>
      <c r="O104" s="436"/>
      <c r="P104" s="436"/>
      <c r="Q104" s="436"/>
      <c r="R104" s="436"/>
      <c r="S104" s="489" t="str">
        <f>IF(収録楽曲情報!E22="","",収録楽曲情報!E22 &amp; " ・ ") &amp; IF(収録楽曲情報!F22="","",収録楽曲情報!F22)</f>
        <v/>
      </c>
      <c r="T104" s="490"/>
      <c r="U104" s="490"/>
      <c r="V104" s="490"/>
      <c r="W104" s="490"/>
      <c r="X104" s="490"/>
      <c r="Y104" s="490"/>
      <c r="Z104" s="490"/>
      <c r="AA104" s="490"/>
      <c r="AB104" s="490"/>
      <c r="AC104" s="490"/>
      <c r="AD104" s="490"/>
      <c r="AE104" s="490"/>
      <c r="AF104" s="490"/>
      <c r="AG104" s="490"/>
      <c r="AH104" s="490"/>
      <c r="AI104" s="490"/>
      <c r="AJ104" s="491"/>
      <c r="AK104" s="437" t="str">
        <f>IF(算定シミュレーション!AO33=0,"",算定シミュレーション!AO33)</f>
        <v/>
      </c>
      <c r="AL104" s="437"/>
      <c r="AM104" s="437"/>
      <c r="AN104" s="437" t="str">
        <f>IF(算定シミュレーション!AP33=0,"",算定シミュレーション!AP33)</f>
        <v/>
      </c>
      <c r="AO104" s="437"/>
      <c r="AP104" s="437"/>
      <c r="AQ104" s="492" t="str">
        <f>IF(収録楽曲情報!J22="","",収録楽曲情報!J22)</f>
        <v/>
      </c>
      <c r="AR104" s="493"/>
      <c r="AS104" s="493"/>
      <c r="AT104" s="493"/>
      <c r="AU104" s="446"/>
      <c r="AV104" s="418" t="str">
        <f>IF(収録楽曲情報!K22="","",収録楽曲情報!K22)</f>
        <v/>
      </c>
      <c r="AW104" s="487"/>
      <c r="AX104" s="487"/>
      <c r="AY104" s="487"/>
      <c r="AZ104" s="421"/>
      <c r="BA104" s="418" t="str">
        <f>IF(収録楽曲情報!L22="","",収録楽曲情報!L22)</f>
        <v/>
      </c>
      <c r="BB104" s="488"/>
      <c r="BC104" s="443" t="str">
        <f>IF(収録楽曲情報!G22="","",収録楽曲情報!G22)</f>
        <v/>
      </c>
      <c r="BD104" s="444"/>
      <c r="BE104" s="444"/>
      <c r="BF104" s="444"/>
      <c r="BG104" s="444"/>
      <c r="BH104" s="444"/>
      <c r="BI104" s="444"/>
      <c r="BJ104" s="444"/>
      <c r="BK104" s="444"/>
      <c r="BL104" s="444"/>
      <c r="BM104" s="428"/>
      <c r="BN104" s="426"/>
      <c r="BO104" s="426"/>
      <c r="BP104" s="426"/>
      <c r="BQ104" s="426"/>
      <c r="BR104" s="427"/>
      <c r="BS104" s="418"/>
      <c r="BT104" s="419"/>
      <c r="BU104" s="420"/>
      <c r="BV104" s="419"/>
      <c r="BW104" s="420"/>
      <c r="BX104" s="421"/>
      <c r="BY104" s="418"/>
      <c r="BZ104" s="419"/>
      <c r="CA104" s="420"/>
      <c r="CB104" s="419"/>
      <c r="CC104" s="420"/>
      <c r="CD104" s="421"/>
      <c r="CE104" s="418" t="str">
        <f>LEFT(収録楽曲情報!C22,1)</f>
        <v/>
      </c>
      <c r="CF104" s="421"/>
      <c r="CG104" s="418" t="str">
        <f>MID(収録楽曲情報!C22,2,1)</f>
        <v/>
      </c>
      <c r="CH104" s="421"/>
      <c r="CI104" s="418" t="str">
        <f>MID(収録楽曲情報!C22,3,1)</f>
        <v/>
      </c>
      <c r="CJ104" s="421"/>
      <c r="CK104" s="418" t="str">
        <f>MID(収録楽曲情報!C22,4,1)</f>
        <v/>
      </c>
      <c r="CL104" s="421"/>
      <c r="CM104" s="418" t="str">
        <f>MID(収録楽曲情報!C22,5,1)</f>
        <v/>
      </c>
      <c r="CN104" s="421"/>
      <c r="CO104" s="418" t="str">
        <f>MID(収録楽曲情報!C22,6,1)</f>
        <v/>
      </c>
      <c r="CP104" s="421"/>
      <c r="CQ104" s="418" t="str">
        <f>MID(収録楽曲情報!C22,7,1)</f>
        <v/>
      </c>
      <c r="CR104" s="421"/>
      <c r="CS104" s="418" t="str">
        <f>MID(収録楽曲情報!C22,8,1)</f>
        <v/>
      </c>
      <c r="CT104" s="421"/>
      <c r="CU104" s="423"/>
      <c r="CV104" s="423"/>
      <c r="CW104" s="1">
        <f t="shared" si="2"/>
        <v>1</v>
      </c>
    </row>
    <row r="105" spans="1:101" ht="30" customHeight="1" x14ac:dyDescent="0.15">
      <c r="A105" s="445">
        <f>IF(収録楽曲情報!B23="","",収録楽曲情報!B23)</f>
        <v>22</v>
      </c>
      <c r="B105" s="446"/>
      <c r="C105" s="436" t="str">
        <f>IF(収録楽曲情報!D23="","",収録楽曲情報!D23)</f>
        <v/>
      </c>
      <c r="D105" s="436"/>
      <c r="E105" s="436"/>
      <c r="F105" s="436"/>
      <c r="G105" s="436"/>
      <c r="H105" s="436"/>
      <c r="I105" s="436"/>
      <c r="J105" s="436"/>
      <c r="K105" s="436"/>
      <c r="L105" s="436"/>
      <c r="M105" s="436"/>
      <c r="N105" s="436"/>
      <c r="O105" s="436"/>
      <c r="P105" s="436"/>
      <c r="Q105" s="436"/>
      <c r="R105" s="436"/>
      <c r="S105" s="489" t="str">
        <f>IF(収録楽曲情報!E23="","",収録楽曲情報!E23 &amp; " ・ ") &amp; IF(収録楽曲情報!F23="","",収録楽曲情報!F23)</f>
        <v/>
      </c>
      <c r="T105" s="490"/>
      <c r="U105" s="490"/>
      <c r="V105" s="490"/>
      <c r="W105" s="490"/>
      <c r="X105" s="490"/>
      <c r="Y105" s="490"/>
      <c r="Z105" s="490"/>
      <c r="AA105" s="490"/>
      <c r="AB105" s="490"/>
      <c r="AC105" s="490"/>
      <c r="AD105" s="490"/>
      <c r="AE105" s="490"/>
      <c r="AF105" s="490"/>
      <c r="AG105" s="490"/>
      <c r="AH105" s="490"/>
      <c r="AI105" s="490"/>
      <c r="AJ105" s="491"/>
      <c r="AK105" s="437" t="str">
        <f>IF(算定シミュレーション!AO34=0,"",算定シミュレーション!AO34)</f>
        <v/>
      </c>
      <c r="AL105" s="437"/>
      <c r="AM105" s="437"/>
      <c r="AN105" s="437" t="str">
        <f>IF(算定シミュレーション!AP34=0,"",算定シミュレーション!AP34)</f>
        <v/>
      </c>
      <c r="AO105" s="437"/>
      <c r="AP105" s="437"/>
      <c r="AQ105" s="492" t="str">
        <f>IF(収録楽曲情報!J23="","",収録楽曲情報!J23)</f>
        <v/>
      </c>
      <c r="AR105" s="493"/>
      <c r="AS105" s="493"/>
      <c r="AT105" s="493"/>
      <c r="AU105" s="446"/>
      <c r="AV105" s="418" t="str">
        <f>IF(収録楽曲情報!K23="","",収録楽曲情報!K23)</f>
        <v/>
      </c>
      <c r="AW105" s="487"/>
      <c r="AX105" s="487"/>
      <c r="AY105" s="487"/>
      <c r="AZ105" s="421"/>
      <c r="BA105" s="418" t="str">
        <f>IF(収録楽曲情報!L23="","",収録楽曲情報!L23)</f>
        <v/>
      </c>
      <c r="BB105" s="488"/>
      <c r="BC105" s="443" t="str">
        <f>IF(収録楽曲情報!G23="","",収録楽曲情報!G23)</f>
        <v/>
      </c>
      <c r="BD105" s="444"/>
      <c r="BE105" s="444"/>
      <c r="BF105" s="444"/>
      <c r="BG105" s="444"/>
      <c r="BH105" s="444"/>
      <c r="BI105" s="444"/>
      <c r="BJ105" s="444"/>
      <c r="BK105" s="444"/>
      <c r="BL105" s="444"/>
      <c r="BM105" s="428"/>
      <c r="BN105" s="426"/>
      <c r="BO105" s="426"/>
      <c r="BP105" s="426"/>
      <c r="BQ105" s="426"/>
      <c r="BR105" s="427"/>
      <c r="BS105" s="418"/>
      <c r="BT105" s="419"/>
      <c r="BU105" s="420"/>
      <c r="BV105" s="419"/>
      <c r="BW105" s="420"/>
      <c r="BX105" s="421"/>
      <c r="BY105" s="418"/>
      <c r="BZ105" s="419"/>
      <c r="CA105" s="420"/>
      <c r="CB105" s="419"/>
      <c r="CC105" s="420"/>
      <c r="CD105" s="421"/>
      <c r="CE105" s="418" t="str">
        <f>LEFT(収録楽曲情報!C23,1)</f>
        <v/>
      </c>
      <c r="CF105" s="421"/>
      <c r="CG105" s="418" t="str">
        <f>MID(収録楽曲情報!C23,2,1)</f>
        <v/>
      </c>
      <c r="CH105" s="421"/>
      <c r="CI105" s="418" t="str">
        <f>MID(収録楽曲情報!C23,3,1)</f>
        <v/>
      </c>
      <c r="CJ105" s="421"/>
      <c r="CK105" s="418" t="str">
        <f>MID(収録楽曲情報!C23,4,1)</f>
        <v/>
      </c>
      <c r="CL105" s="421"/>
      <c r="CM105" s="418" t="str">
        <f>MID(収録楽曲情報!C23,5,1)</f>
        <v/>
      </c>
      <c r="CN105" s="421"/>
      <c r="CO105" s="418" t="str">
        <f>MID(収録楽曲情報!C23,6,1)</f>
        <v/>
      </c>
      <c r="CP105" s="421"/>
      <c r="CQ105" s="418" t="str">
        <f>MID(収録楽曲情報!C23,7,1)</f>
        <v/>
      </c>
      <c r="CR105" s="421"/>
      <c r="CS105" s="418" t="str">
        <f>MID(収録楽曲情報!C23,8,1)</f>
        <v/>
      </c>
      <c r="CT105" s="421"/>
      <c r="CU105" s="423"/>
      <c r="CV105" s="423"/>
      <c r="CW105" s="1">
        <f t="shared" si="2"/>
        <v>1</v>
      </c>
    </row>
    <row r="106" spans="1:101" ht="30" customHeight="1" x14ac:dyDescent="0.15">
      <c r="A106" s="445">
        <f>IF(収録楽曲情報!B24="","",収録楽曲情報!B24)</f>
        <v>23</v>
      </c>
      <c r="B106" s="446"/>
      <c r="C106" s="436" t="str">
        <f>IF(収録楽曲情報!D24="","",収録楽曲情報!D24)</f>
        <v/>
      </c>
      <c r="D106" s="436"/>
      <c r="E106" s="436"/>
      <c r="F106" s="436"/>
      <c r="G106" s="436"/>
      <c r="H106" s="436"/>
      <c r="I106" s="436"/>
      <c r="J106" s="436"/>
      <c r="K106" s="436"/>
      <c r="L106" s="436"/>
      <c r="M106" s="436"/>
      <c r="N106" s="436"/>
      <c r="O106" s="436"/>
      <c r="P106" s="436"/>
      <c r="Q106" s="436"/>
      <c r="R106" s="436"/>
      <c r="S106" s="489" t="str">
        <f>IF(収録楽曲情報!E24="","",収録楽曲情報!E24 &amp; " ・ ") &amp; IF(収録楽曲情報!F24="","",収録楽曲情報!F24)</f>
        <v/>
      </c>
      <c r="T106" s="490"/>
      <c r="U106" s="490"/>
      <c r="V106" s="490"/>
      <c r="W106" s="490"/>
      <c r="X106" s="490"/>
      <c r="Y106" s="490"/>
      <c r="Z106" s="490"/>
      <c r="AA106" s="490"/>
      <c r="AB106" s="490"/>
      <c r="AC106" s="490"/>
      <c r="AD106" s="490"/>
      <c r="AE106" s="490"/>
      <c r="AF106" s="490"/>
      <c r="AG106" s="490"/>
      <c r="AH106" s="490"/>
      <c r="AI106" s="490"/>
      <c r="AJ106" s="491"/>
      <c r="AK106" s="437" t="str">
        <f>IF(算定シミュレーション!AO35=0,"",算定シミュレーション!AO35)</f>
        <v/>
      </c>
      <c r="AL106" s="437"/>
      <c r="AM106" s="437"/>
      <c r="AN106" s="437" t="str">
        <f>IF(算定シミュレーション!AP35=0,"",算定シミュレーション!AP35)</f>
        <v/>
      </c>
      <c r="AO106" s="437"/>
      <c r="AP106" s="437"/>
      <c r="AQ106" s="492" t="str">
        <f>IF(収録楽曲情報!J24="","",収録楽曲情報!J24)</f>
        <v/>
      </c>
      <c r="AR106" s="493"/>
      <c r="AS106" s="493"/>
      <c r="AT106" s="493"/>
      <c r="AU106" s="446"/>
      <c r="AV106" s="418" t="str">
        <f>IF(収録楽曲情報!K24="","",収録楽曲情報!K24)</f>
        <v/>
      </c>
      <c r="AW106" s="487"/>
      <c r="AX106" s="487"/>
      <c r="AY106" s="487"/>
      <c r="AZ106" s="421"/>
      <c r="BA106" s="418" t="str">
        <f>IF(収録楽曲情報!L24="","",収録楽曲情報!L24)</f>
        <v/>
      </c>
      <c r="BB106" s="488"/>
      <c r="BC106" s="443" t="str">
        <f>IF(収録楽曲情報!G24="","",収録楽曲情報!G24)</f>
        <v/>
      </c>
      <c r="BD106" s="444"/>
      <c r="BE106" s="444"/>
      <c r="BF106" s="444"/>
      <c r="BG106" s="444"/>
      <c r="BH106" s="444"/>
      <c r="BI106" s="444"/>
      <c r="BJ106" s="444"/>
      <c r="BK106" s="444"/>
      <c r="BL106" s="444"/>
      <c r="BM106" s="428"/>
      <c r="BN106" s="426"/>
      <c r="BO106" s="426"/>
      <c r="BP106" s="426"/>
      <c r="BQ106" s="426"/>
      <c r="BR106" s="427"/>
      <c r="BS106" s="418"/>
      <c r="BT106" s="419"/>
      <c r="BU106" s="420"/>
      <c r="BV106" s="419"/>
      <c r="BW106" s="420"/>
      <c r="BX106" s="421"/>
      <c r="BY106" s="418"/>
      <c r="BZ106" s="419"/>
      <c r="CA106" s="420"/>
      <c r="CB106" s="419"/>
      <c r="CC106" s="420"/>
      <c r="CD106" s="421"/>
      <c r="CE106" s="418" t="str">
        <f>LEFT(収録楽曲情報!C24,1)</f>
        <v/>
      </c>
      <c r="CF106" s="421"/>
      <c r="CG106" s="418" t="str">
        <f>MID(収録楽曲情報!C24,2,1)</f>
        <v/>
      </c>
      <c r="CH106" s="421"/>
      <c r="CI106" s="418" t="str">
        <f>MID(収録楽曲情報!C24,3,1)</f>
        <v/>
      </c>
      <c r="CJ106" s="421"/>
      <c r="CK106" s="418" t="str">
        <f>MID(収録楽曲情報!C24,4,1)</f>
        <v/>
      </c>
      <c r="CL106" s="421"/>
      <c r="CM106" s="418" t="str">
        <f>MID(収録楽曲情報!C24,5,1)</f>
        <v/>
      </c>
      <c r="CN106" s="421"/>
      <c r="CO106" s="418" t="str">
        <f>MID(収録楽曲情報!C24,6,1)</f>
        <v/>
      </c>
      <c r="CP106" s="421"/>
      <c r="CQ106" s="418" t="str">
        <f>MID(収録楽曲情報!C24,7,1)</f>
        <v/>
      </c>
      <c r="CR106" s="421"/>
      <c r="CS106" s="418" t="str">
        <f>MID(収録楽曲情報!C24,8,1)</f>
        <v/>
      </c>
      <c r="CT106" s="421"/>
      <c r="CU106" s="423"/>
      <c r="CV106" s="423"/>
      <c r="CW106" s="1">
        <f t="shared" si="2"/>
        <v>1</v>
      </c>
    </row>
    <row r="107" spans="1:101" ht="30" customHeight="1" x14ac:dyDescent="0.15">
      <c r="A107" s="445">
        <f>IF(収録楽曲情報!B25="","",収録楽曲情報!B25)</f>
        <v>24</v>
      </c>
      <c r="B107" s="446"/>
      <c r="C107" s="436" t="str">
        <f>IF(収録楽曲情報!D25="","",収録楽曲情報!D25)</f>
        <v/>
      </c>
      <c r="D107" s="436"/>
      <c r="E107" s="436"/>
      <c r="F107" s="436"/>
      <c r="G107" s="436"/>
      <c r="H107" s="436"/>
      <c r="I107" s="436"/>
      <c r="J107" s="436"/>
      <c r="K107" s="436"/>
      <c r="L107" s="436"/>
      <c r="M107" s="436"/>
      <c r="N107" s="436"/>
      <c r="O107" s="436"/>
      <c r="P107" s="436"/>
      <c r="Q107" s="436"/>
      <c r="R107" s="436"/>
      <c r="S107" s="489" t="str">
        <f>IF(収録楽曲情報!E25="","",収録楽曲情報!E25 &amp; " ・ ") &amp; IF(収録楽曲情報!F25="","",収録楽曲情報!F25)</f>
        <v/>
      </c>
      <c r="T107" s="490"/>
      <c r="U107" s="490"/>
      <c r="V107" s="490"/>
      <c r="W107" s="490"/>
      <c r="X107" s="490"/>
      <c r="Y107" s="490"/>
      <c r="Z107" s="490"/>
      <c r="AA107" s="490"/>
      <c r="AB107" s="490"/>
      <c r="AC107" s="490"/>
      <c r="AD107" s="490"/>
      <c r="AE107" s="490"/>
      <c r="AF107" s="490"/>
      <c r="AG107" s="490"/>
      <c r="AH107" s="490"/>
      <c r="AI107" s="490"/>
      <c r="AJ107" s="491"/>
      <c r="AK107" s="437" t="str">
        <f>IF(算定シミュレーション!AO36=0,"",算定シミュレーション!AO36)</f>
        <v/>
      </c>
      <c r="AL107" s="437"/>
      <c r="AM107" s="437"/>
      <c r="AN107" s="437" t="str">
        <f>IF(算定シミュレーション!AP36=0,"",算定シミュレーション!AP36)</f>
        <v/>
      </c>
      <c r="AO107" s="437"/>
      <c r="AP107" s="437"/>
      <c r="AQ107" s="492" t="str">
        <f>IF(収録楽曲情報!J25="","",収録楽曲情報!J25)</f>
        <v/>
      </c>
      <c r="AR107" s="493"/>
      <c r="AS107" s="493"/>
      <c r="AT107" s="493"/>
      <c r="AU107" s="446"/>
      <c r="AV107" s="418" t="str">
        <f>IF(収録楽曲情報!K25="","",収録楽曲情報!K25)</f>
        <v/>
      </c>
      <c r="AW107" s="487"/>
      <c r="AX107" s="487"/>
      <c r="AY107" s="487"/>
      <c r="AZ107" s="421"/>
      <c r="BA107" s="418" t="str">
        <f>IF(収録楽曲情報!L25="","",収録楽曲情報!L25)</f>
        <v/>
      </c>
      <c r="BB107" s="488"/>
      <c r="BC107" s="443" t="str">
        <f>IF(収録楽曲情報!G25="","",収録楽曲情報!G25)</f>
        <v/>
      </c>
      <c r="BD107" s="444"/>
      <c r="BE107" s="444"/>
      <c r="BF107" s="444"/>
      <c r="BG107" s="444"/>
      <c r="BH107" s="444"/>
      <c r="BI107" s="444"/>
      <c r="BJ107" s="444"/>
      <c r="BK107" s="444"/>
      <c r="BL107" s="444"/>
      <c r="BM107" s="428"/>
      <c r="BN107" s="426"/>
      <c r="BO107" s="426"/>
      <c r="BP107" s="426"/>
      <c r="BQ107" s="426"/>
      <c r="BR107" s="427"/>
      <c r="BS107" s="418"/>
      <c r="BT107" s="419"/>
      <c r="BU107" s="420"/>
      <c r="BV107" s="419"/>
      <c r="BW107" s="420"/>
      <c r="BX107" s="421"/>
      <c r="BY107" s="418"/>
      <c r="BZ107" s="419"/>
      <c r="CA107" s="420"/>
      <c r="CB107" s="419"/>
      <c r="CC107" s="420"/>
      <c r="CD107" s="421"/>
      <c r="CE107" s="418" t="str">
        <f>LEFT(収録楽曲情報!C25,1)</f>
        <v/>
      </c>
      <c r="CF107" s="421"/>
      <c r="CG107" s="418" t="str">
        <f>MID(収録楽曲情報!C25,2,1)</f>
        <v/>
      </c>
      <c r="CH107" s="421"/>
      <c r="CI107" s="418" t="str">
        <f>MID(収録楽曲情報!C25,3,1)</f>
        <v/>
      </c>
      <c r="CJ107" s="421"/>
      <c r="CK107" s="418" t="str">
        <f>MID(収録楽曲情報!C25,4,1)</f>
        <v/>
      </c>
      <c r="CL107" s="421"/>
      <c r="CM107" s="418" t="str">
        <f>MID(収録楽曲情報!C25,5,1)</f>
        <v/>
      </c>
      <c r="CN107" s="421"/>
      <c r="CO107" s="418" t="str">
        <f>MID(収録楽曲情報!C25,6,1)</f>
        <v/>
      </c>
      <c r="CP107" s="421"/>
      <c r="CQ107" s="418" t="str">
        <f>MID(収録楽曲情報!C25,7,1)</f>
        <v/>
      </c>
      <c r="CR107" s="421"/>
      <c r="CS107" s="418" t="str">
        <f>MID(収録楽曲情報!C25,8,1)</f>
        <v/>
      </c>
      <c r="CT107" s="421"/>
      <c r="CU107" s="423"/>
      <c r="CV107" s="423"/>
      <c r="CW107" s="1">
        <f t="shared" si="2"/>
        <v>1</v>
      </c>
    </row>
    <row r="108" spans="1:101" ht="30" customHeight="1" thickBot="1" x14ac:dyDescent="0.2">
      <c r="A108" s="478">
        <f>IF(収録楽曲情報!B26="","",収録楽曲情報!B26)</f>
        <v>25</v>
      </c>
      <c r="B108" s="479"/>
      <c r="C108" s="436" t="str">
        <f>IF(収録楽曲情報!D26="","",収録楽曲情報!D26)</f>
        <v/>
      </c>
      <c r="D108" s="436"/>
      <c r="E108" s="436"/>
      <c r="F108" s="436"/>
      <c r="G108" s="436"/>
      <c r="H108" s="436"/>
      <c r="I108" s="436"/>
      <c r="J108" s="436"/>
      <c r="K108" s="436"/>
      <c r="L108" s="436"/>
      <c r="M108" s="436"/>
      <c r="N108" s="436"/>
      <c r="O108" s="436"/>
      <c r="P108" s="436"/>
      <c r="Q108" s="436"/>
      <c r="R108" s="436"/>
      <c r="S108" s="480" t="str">
        <f>IF(収録楽曲情報!E26="","",収録楽曲情報!E26 &amp; " ・ ") &amp; IF(収録楽曲情報!F26="","",収録楽曲情報!F26)</f>
        <v/>
      </c>
      <c r="T108" s="481"/>
      <c r="U108" s="481"/>
      <c r="V108" s="481"/>
      <c r="W108" s="481"/>
      <c r="X108" s="481"/>
      <c r="Y108" s="481"/>
      <c r="Z108" s="481"/>
      <c r="AA108" s="481"/>
      <c r="AB108" s="481"/>
      <c r="AC108" s="481"/>
      <c r="AD108" s="481"/>
      <c r="AE108" s="481"/>
      <c r="AF108" s="481"/>
      <c r="AG108" s="481"/>
      <c r="AH108" s="481"/>
      <c r="AI108" s="481"/>
      <c r="AJ108" s="482"/>
      <c r="AK108" s="441" t="str">
        <f>IF(算定シミュレーション!AO37=0,"",算定シミュレーション!AO37)</f>
        <v/>
      </c>
      <c r="AL108" s="441"/>
      <c r="AM108" s="441"/>
      <c r="AN108" s="441" t="str">
        <f>IF(算定シミュレーション!AP37=0,"",算定シミュレーション!AP37)</f>
        <v/>
      </c>
      <c r="AO108" s="441"/>
      <c r="AP108" s="441"/>
      <c r="AQ108" s="483" t="str">
        <f>IF(収録楽曲情報!J26="","",収録楽曲情報!J26)</f>
        <v/>
      </c>
      <c r="AR108" s="484"/>
      <c r="AS108" s="484"/>
      <c r="AT108" s="484"/>
      <c r="AU108" s="479"/>
      <c r="AV108" s="476" t="str">
        <f>IF(収録楽曲情報!K26="","",収録楽曲情報!K26)</f>
        <v/>
      </c>
      <c r="AW108" s="485"/>
      <c r="AX108" s="485"/>
      <c r="AY108" s="485"/>
      <c r="AZ108" s="486"/>
      <c r="BA108" s="476" t="str">
        <f>IF(収録楽曲情報!L26="","",収録楽曲情報!L26)</f>
        <v/>
      </c>
      <c r="BB108" s="477"/>
      <c r="BC108" s="443" t="str">
        <f>IF(収録楽曲情報!G26="","",収録楽曲情報!G26)</f>
        <v/>
      </c>
      <c r="BD108" s="444"/>
      <c r="BE108" s="444"/>
      <c r="BF108" s="444"/>
      <c r="BG108" s="444"/>
      <c r="BH108" s="444"/>
      <c r="BI108" s="444"/>
      <c r="BJ108" s="444"/>
      <c r="BK108" s="444"/>
      <c r="BL108" s="444"/>
      <c r="BM108" s="428"/>
      <c r="BN108" s="426"/>
      <c r="BO108" s="426"/>
      <c r="BP108" s="426"/>
      <c r="BQ108" s="426"/>
      <c r="BR108" s="427"/>
      <c r="BS108" s="418"/>
      <c r="BT108" s="419"/>
      <c r="BU108" s="420"/>
      <c r="BV108" s="419"/>
      <c r="BW108" s="420"/>
      <c r="BX108" s="421"/>
      <c r="BY108" s="418"/>
      <c r="BZ108" s="419"/>
      <c r="CA108" s="420"/>
      <c r="CB108" s="419"/>
      <c r="CC108" s="420"/>
      <c r="CD108" s="421"/>
      <c r="CE108" s="418" t="str">
        <f>LEFT(収録楽曲情報!C26,1)</f>
        <v/>
      </c>
      <c r="CF108" s="421"/>
      <c r="CG108" s="418" t="str">
        <f>MID(収録楽曲情報!C26,2,1)</f>
        <v/>
      </c>
      <c r="CH108" s="421"/>
      <c r="CI108" s="418" t="str">
        <f>MID(収録楽曲情報!C26,3,1)</f>
        <v/>
      </c>
      <c r="CJ108" s="421"/>
      <c r="CK108" s="418" t="str">
        <f>MID(収録楽曲情報!C26,4,1)</f>
        <v/>
      </c>
      <c r="CL108" s="421"/>
      <c r="CM108" s="418" t="str">
        <f>MID(収録楽曲情報!C26,5,1)</f>
        <v/>
      </c>
      <c r="CN108" s="421"/>
      <c r="CO108" s="418" t="str">
        <f>MID(収録楽曲情報!C26,6,1)</f>
        <v/>
      </c>
      <c r="CP108" s="421"/>
      <c r="CQ108" s="418" t="str">
        <f>MID(収録楽曲情報!C26,7,1)</f>
        <v/>
      </c>
      <c r="CR108" s="421"/>
      <c r="CS108" s="418" t="str">
        <f>MID(収録楽曲情報!C26,8,1)</f>
        <v/>
      </c>
      <c r="CT108" s="421"/>
      <c r="CU108" s="423"/>
      <c r="CV108" s="423"/>
      <c r="CW108" s="1">
        <f t="shared" si="2"/>
        <v>1</v>
      </c>
    </row>
    <row r="109" spans="1:101" ht="30" customHeight="1" x14ac:dyDescent="0.15">
      <c r="A109" s="424"/>
      <c r="B109" s="424"/>
      <c r="C109" s="424"/>
      <c r="D109" s="424"/>
      <c r="E109" s="424"/>
      <c r="F109" s="424"/>
      <c r="G109" s="424"/>
      <c r="H109" s="424"/>
      <c r="I109" s="424"/>
      <c r="J109" s="424"/>
      <c r="K109" s="424"/>
      <c r="L109" s="424"/>
      <c r="M109" s="424"/>
      <c r="N109" s="424"/>
      <c r="O109" s="424"/>
      <c r="P109" s="424"/>
      <c r="Q109" s="424"/>
      <c r="R109" s="424"/>
      <c r="S109" s="424"/>
      <c r="T109" s="424"/>
      <c r="U109" s="424"/>
      <c r="V109" s="424"/>
      <c r="W109" s="424"/>
      <c r="X109" s="424"/>
      <c r="Y109" s="424"/>
      <c r="Z109" s="424"/>
      <c r="AA109" s="424"/>
      <c r="AB109" s="424"/>
      <c r="AC109" s="424"/>
      <c r="AD109" s="424"/>
      <c r="AE109" s="424"/>
      <c r="AF109" s="424"/>
      <c r="AG109" s="424"/>
      <c r="AH109" s="424"/>
      <c r="AI109" s="424"/>
      <c r="AJ109" s="424"/>
      <c r="AK109" s="424"/>
      <c r="AL109" s="424"/>
      <c r="AM109" s="424"/>
      <c r="AN109" s="424"/>
      <c r="AO109" s="424"/>
      <c r="BE109" s="417" t="s">
        <v>44</v>
      </c>
      <c r="BF109" s="417"/>
      <c r="BG109" s="417"/>
      <c r="BH109" s="417"/>
      <c r="BI109" s="417"/>
      <c r="BJ109" s="417"/>
      <c r="BK109" s="417"/>
      <c r="BL109" s="417"/>
      <c r="BM109" s="428"/>
      <c r="BN109" s="426"/>
      <c r="BO109" s="426"/>
      <c r="BP109" s="426"/>
      <c r="BQ109" s="420"/>
      <c r="BR109" s="421"/>
      <c r="BS109" s="418"/>
      <c r="BT109" s="419"/>
      <c r="BU109" s="420"/>
      <c r="BV109" s="419"/>
      <c r="BW109" s="420"/>
      <c r="BX109" s="421"/>
      <c r="BY109" s="418"/>
      <c r="BZ109" s="419"/>
      <c r="CA109" s="420"/>
      <c r="CB109" s="419"/>
      <c r="CC109" s="420"/>
      <c r="CD109" s="421"/>
      <c r="CE109" s="423">
        <f>IF(CC111="",9,IF(収録楽曲情報!$V$4=0,9,""))</f>
        <v>9</v>
      </c>
      <c r="CF109" s="423"/>
      <c r="CG109" s="423">
        <f>IF(CC111="",9,IF(収録楽曲情報!$V$4=0,9,""))</f>
        <v>9</v>
      </c>
      <c r="CH109" s="423"/>
      <c r="CI109" s="423">
        <f>IF(CC111="",9,IF(収録楽曲情報!$V$4=0,9,RIGHT(LEFT(収録楽曲情報!$V$4,1),1)))</f>
        <v>9</v>
      </c>
      <c r="CJ109" s="423"/>
      <c r="CK109" s="423">
        <f>IF(CC111="",9,IF(収録楽曲情報!$V$4=0,9,RIGHT(LEFT(収録楽曲情報!$V$4,2),1)))</f>
        <v>9</v>
      </c>
      <c r="CL109" s="423"/>
      <c r="CM109" s="423">
        <f>IF(CC111="",9,IF(収録楽曲情報!$V$4=0,9,RIGHT(LEFT(収録楽曲情報!$V$4,3),1)))</f>
        <v>9</v>
      </c>
      <c r="CN109" s="423"/>
      <c r="CO109" s="423">
        <f>IF(CC111="",9,IF(収録楽曲情報!$V$4=0,9,RIGHT(LEFT(収録楽曲情報!$V$4,4),1)))</f>
        <v>9</v>
      </c>
      <c r="CP109" s="423"/>
      <c r="CQ109" s="423">
        <f>IF(CC111="",9,IF(収録楽曲情報!$V$4=0,9,RIGHT(LEFT(収録楽曲情報!$V$4,5),1)))</f>
        <v>9</v>
      </c>
      <c r="CR109" s="423"/>
      <c r="CS109" s="423">
        <f>IF(CC111="",9,IF(収録楽曲情報!$V$4=0,9,RIGHT(LEFT(収録楽曲情報!$V$4,6),1)))</f>
        <v>9</v>
      </c>
      <c r="CT109" s="423"/>
      <c r="CU109" s="423">
        <f>IF(CC111="",9,IF(収録楽曲情報!$V$4=0,9,""))</f>
        <v>9</v>
      </c>
      <c r="CV109" s="423"/>
      <c r="CW109" s="1">
        <f t="shared" si="2"/>
        <v>1</v>
      </c>
    </row>
    <row r="110" spans="1:101" ht="30" customHeight="1" x14ac:dyDescent="0.15">
      <c r="A110" s="425"/>
      <c r="B110" s="425"/>
      <c r="C110" s="425"/>
      <c r="D110" s="425"/>
      <c r="E110" s="425"/>
      <c r="F110" s="425"/>
      <c r="G110" s="425"/>
      <c r="H110" s="425"/>
      <c r="I110" s="425"/>
      <c r="J110" s="425"/>
      <c r="K110" s="425"/>
      <c r="L110" s="425"/>
      <c r="M110" s="425"/>
      <c r="N110" s="425"/>
      <c r="O110" s="425"/>
      <c r="P110" s="425"/>
      <c r="Q110" s="425"/>
      <c r="R110" s="425"/>
      <c r="S110" s="425"/>
      <c r="T110" s="425"/>
      <c r="U110" s="425"/>
      <c r="V110" s="425"/>
      <c r="W110" s="425"/>
      <c r="X110" s="425"/>
      <c r="Y110" s="425"/>
      <c r="Z110" s="425"/>
      <c r="AA110" s="425"/>
      <c r="AB110" s="425"/>
      <c r="AC110" s="425"/>
      <c r="AD110" s="425"/>
      <c r="AE110" s="425"/>
      <c r="AF110" s="425"/>
      <c r="AG110" s="425"/>
      <c r="AH110" s="425"/>
      <c r="AI110" s="425"/>
      <c r="AJ110" s="425"/>
      <c r="AK110" s="425"/>
      <c r="AL110" s="425"/>
      <c r="AM110" s="425"/>
      <c r="AN110" s="425"/>
      <c r="AO110" s="425"/>
      <c r="AW110" s="433"/>
      <c r="AX110" s="433"/>
      <c r="AY110" s="433"/>
      <c r="AZ110" s="433"/>
      <c r="BA110" s="433"/>
      <c r="BB110" s="433"/>
      <c r="BE110" s="417" t="str">
        <f>算定シミュレーション!BM6</f>
        <v>消費税相当額</v>
      </c>
      <c r="BF110" s="417"/>
      <c r="BG110" s="417"/>
      <c r="BH110" s="417"/>
      <c r="BI110" s="417"/>
      <c r="BJ110" s="417"/>
      <c r="BK110" s="417"/>
      <c r="BL110" s="417"/>
      <c r="BM110" s="418"/>
      <c r="BN110" s="419"/>
      <c r="BO110" s="420"/>
      <c r="BP110" s="419"/>
      <c r="BQ110" s="420"/>
      <c r="BR110" s="421"/>
      <c r="BS110" s="418"/>
      <c r="BT110" s="419"/>
      <c r="BU110" s="420"/>
      <c r="BV110" s="419"/>
      <c r="BW110" s="420"/>
      <c r="BX110" s="421"/>
      <c r="BY110" s="418"/>
      <c r="BZ110" s="419"/>
      <c r="CA110" s="420"/>
      <c r="CB110" s="419"/>
      <c r="CC110" s="420"/>
      <c r="CD110" s="421"/>
      <c r="CE110" s="422" t="str">
        <f>IF(CC111="","",IF(収録楽曲情報!$V$4=0,"",""))</f>
        <v/>
      </c>
      <c r="CF110" s="422"/>
      <c r="CG110" s="422" t="str">
        <f>IF(CC111="","",IF(収録楽曲情報!$V$4=0,"",""))</f>
        <v/>
      </c>
      <c r="CH110" s="422"/>
      <c r="CI110" s="422" t="str">
        <f>IF(CC111="","",IF(収録楽曲情報!$V$4=0,"",IF(LEN(収録楽曲情報!$W$3)=5,"",LEFT(収録楽曲情報!$W$3,1))))</f>
        <v/>
      </c>
      <c r="CJ110" s="422"/>
      <c r="CK110" s="422" t="str">
        <f>IF(CC111="","",IF(収録楽曲情報!$V$4=0,"",IF(LEN(収録楽曲情報!$W$3)=5,LEFT(収録楽曲情報!$W$3,1),RIGHT(LEFT(収録楽曲情報!$W$3,2),1))))</f>
        <v/>
      </c>
      <c r="CL110" s="422"/>
      <c r="CM110" s="422" t="str">
        <f>IF(CC111="","",IF(収録楽曲情報!$V$4=0,"",IF(LEN(収録楽曲情報!$W$3)=5,RIGHT(LEFT(収録楽曲情報!$W$3,2),1),RIGHT(LEFT(収録楽曲情報!$W$3,3),1))))</f>
        <v/>
      </c>
      <c r="CN110" s="422"/>
      <c r="CO110" s="422" t="str">
        <f>IF(CC111="","",IF(収録楽曲情報!$V$4=0,"",IF(LEN(収録楽曲情報!$W$3)=5,RIGHT(LEFT(収録楽曲情報!$W$3,3),1),RIGHT(LEFT(収録楽曲情報!$W$3,4),1))))</f>
        <v/>
      </c>
      <c r="CP110" s="422"/>
      <c r="CQ110" s="422" t="str">
        <f>IF(CC111="","",IF(収録楽曲情報!$V$4=0,"",IF(LEN(収録楽曲情報!$W$3)=5,RIGHT(LEFT(収録楽曲情報!$W$3,4),1),RIGHT(LEFT(収録楽曲情報!$W$3,4),1))))</f>
        <v/>
      </c>
      <c r="CR110" s="422"/>
      <c r="CS110" s="422" t="str">
        <f>IF(CC111="","",IF(収録楽曲情報!$V$4=0,"",IF(LEN(収録楽曲情報!$W$3)=5,RIGHT(LEFT(収録楽曲情報!$W$3,5),1),RIGHT(LEFT(収録楽曲情報!$W$3,4),1))))</f>
        <v/>
      </c>
      <c r="CT110" s="422"/>
      <c r="CW110" s="1">
        <f t="shared" si="2"/>
        <v>1</v>
      </c>
    </row>
    <row r="111" spans="1:101" ht="30" customHeight="1" x14ac:dyDescent="0.15">
      <c r="A111" s="425"/>
      <c r="B111" s="425"/>
      <c r="C111" s="425"/>
      <c r="D111" s="425"/>
      <c r="E111" s="425"/>
      <c r="F111" s="425"/>
      <c r="G111" s="425"/>
      <c r="H111" s="425"/>
      <c r="I111" s="425"/>
      <c r="J111" s="425"/>
      <c r="K111" s="425"/>
      <c r="L111" s="425"/>
      <c r="M111" s="425"/>
      <c r="N111" s="425"/>
      <c r="O111" s="425"/>
      <c r="P111" s="425"/>
      <c r="Q111" s="425"/>
      <c r="R111" s="425"/>
      <c r="S111" s="425"/>
      <c r="T111" s="425"/>
      <c r="U111" s="425"/>
      <c r="V111" s="425"/>
      <c r="W111" s="425"/>
      <c r="X111" s="425"/>
      <c r="Y111" s="425"/>
      <c r="Z111" s="425"/>
      <c r="AA111" s="425"/>
      <c r="AB111" s="425"/>
      <c r="AC111" s="425"/>
      <c r="AD111" s="425"/>
      <c r="AE111" s="425"/>
      <c r="AF111" s="425"/>
      <c r="AG111" s="425"/>
      <c r="AH111" s="425"/>
      <c r="AI111" s="425"/>
      <c r="AJ111" s="425"/>
      <c r="AK111" s="425"/>
      <c r="AL111" s="425"/>
      <c r="AM111" s="425"/>
      <c r="AN111" s="425"/>
      <c r="AO111" s="425"/>
      <c r="AW111" s="433"/>
      <c r="AX111" s="433"/>
      <c r="AY111" s="433"/>
      <c r="AZ111" s="433"/>
      <c r="BA111" s="433"/>
      <c r="BB111" s="433"/>
      <c r="BE111" s="417" t="s">
        <v>45</v>
      </c>
      <c r="BF111" s="417"/>
      <c r="BG111" s="417"/>
      <c r="BH111" s="417"/>
      <c r="BI111" s="417"/>
      <c r="BJ111" s="417"/>
      <c r="BK111" s="417"/>
      <c r="BL111" s="417"/>
      <c r="BM111" s="418"/>
      <c r="BN111" s="419"/>
      <c r="BO111" s="420"/>
      <c r="BP111" s="419"/>
      <c r="BQ111" s="420"/>
      <c r="BR111" s="421"/>
      <c r="BS111" s="418"/>
      <c r="BT111" s="419"/>
      <c r="BU111" s="420"/>
      <c r="BV111" s="419"/>
      <c r="BW111" s="420"/>
      <c r="BX111" s="421"/>
      <c r="BY111" s="418"/>
      <c r="BZ111" s="419"/>
      <c r="CA111" s="420"/>
      <c r="CB111" s="419"/>
      <c r="CC111" s="420"/>
      <c r="CD111" s="421"/>
      <c r="CE111" s="422" t="str">
        <f>IF(CC111="","",IF(収録楽曲情報!$V$4=0,"",""))</f>
        <v/>
      </c>
      <c r="CF111" s="422"/>
      <c r="CG111" s="422" t="str">
        <f>IF(CC111="","",IF(収録楽曲情報!$V$4=0,"","\"))</f>
        <v/>
      </c>
      <c r="CH111" s="422"/>
      <c r="CI111" s="422" t="str">
        <f>IF(CC111="","",IF(収録楽曲情報!$V$4=0,"",IF(LEN(収録楽曲情報!$W$4)=5,"",LEFT(収録楽曲情報!$W$4,1))))</f>
        <v/>
      </c>
      <c r="CJ111" s="422"/>
      <c r="CK111" s="422" t="str">
        <f>IF(CC111="","",IF(収録楽曲情報!$V$4=0,"",IF(LEN(収録楽曲情報!$W$4)=5,LEFT(収録楽曲情報!$W$4,1),RIGHT(LEFT(収録楽曲情報!$W$4,2),1))))</f>
        <v/>
      </c>
      <c r="CL111" s="422"/>
      <c r="CM111" s="422" t="str">
        <f>IF(CC111="","",IF(収録楽曲情報!$V$4=0,"",IF(LEN(収録楽曲情報!$W$4)=5,RIGHT(LEFT(収録楽曲情報!$W$4,2),1),RIGHT(LEFT(収録楽曲情報!$W$4,3),1))))</f>
        <v/>
      </c>
      <c r="CN111" s="422"/>
      <c r="CO111" s="422" t="str">
        <f>IF(CC111="","",IF(収録楽曲情報!$V$4=0,"",IF(LEN(収録楽曲情報!$W$4)=5,RIGHT(LEFT(収録楽曲情報!$W$4,3),1),RIGHT(LEFT(収録楽曲情報!$W$4,4),1))))</f>
        <v/>
      </c>
      <c r="CP111" s="422"/>
      <c r="CQ111" s="422" t="str">
        <f>IF(CC111="","",IF(収録楽曲情報!$V$4=0,"",IF(LEN(収録楽曲情報!$W$4)=5,RIGHT(LEFT(収録楽曲情報!$W$4,4),1),LEFT(RIGHT(収録楽曲情報!$W$4,2),1))))</f>
        <v/>
      </c>
      <c r="CR111" s="422"/>
      <c r="CS111" s="422" t="str">
        <f>IF(CC111="","",IF(収録楽曲情報!$V$4=0,"",IF(LEN(収録楽曲情報!$W$4)=5,RIGHT(LEFT(収録楽曲情報!$W$4,5),1),RIGHT(収録楽曲情報!$W$4,1))))</f>
        <v/>
      </c>
      <c r="CT111" s="422"/>
      <c r="CW111" s="1">
        <f t="shared" si="2"/>
        <v>1</v>
      </c>
    </row>
    <row r="112" spans="1:101" ht="7.5" customHeight="1" x14ac:dyDescent="0.15">
      <c r="CW112" s="1">
        <f t="shared" si="2"/>
        <v>1</v>
      </c>
    </row>
    <row r="113" spans="1:101" ht="7.5" customHeight="1" x14ac:dyDescent="0.15">
      <c r="CW113" s="1">
        <f t="shared" si="2"/>
        <v>1</v>
      </c>
    </row>
    <row r="114" spans="1:101" ht="7.5" customHeight="1" x14ac:dyDescent="0.15">
      <c r="CW114" s="1">
        <f t="shared" si="2"/>
        <v>1</v>
      </c>
    </row>
    <row r="115" spans="1:101" ht="7.5" customHeight="1" x14ac:dyDescent="0.15">
      <c r="CW115" s="1">
        <f t="shared" si="2"/>
        <v>1</v>
      </c>
    </row>
    <row r="116" spans="1:101" ht="7.5" customHeight="1" x14ac:dyDescent="0.15">
      <c r="CW116" s="1">
        <f t="shared" si="2"/>
        <v>1</v>
      </c>
    </row>
    <row r="117" spans="1:101" ht="7.5" customHeight="1" x14ac:dyDescent="0.15">
      <c r="CW117" s="1">
        <f t="shared" si="2"/>
        <v>1</v>
      </c>
    </row>
    <row r="118" spans="1:101" ht="7.5" customHeight="1" x14ac:dyDescent="0.15">
      <c r="CW118" s="1">
        <f t="shared" si="2"/>
        <v>1</v>
      </c>
    </row>
    <row r="119" spans="1:101" ht="6" customHeight="1" x14ac:dyDescent="0.15">
      <c r="CW119" s="1">
        <f>IF($A$127="","",1)</f>
        <v>1</v>
      </c>
    </row>
    <row r="120" spans="1:101" ht="13.5" x14ac:dyDescent="0.15">
      <c r="A120" s="1" t="s">
        <v>29</v>
      </c>
      <c r="CW120" s="1">
        <f t="shared" ref="CW120:CW146" si="3">IF($A$127="","",1)</f>
        <v>1</v>
      </c>
    </row>
    <row r="121" spans="1:101" ht="27" customHeight="1" x14ac:dyDescent="0.15">
      <c r="A121" s="459" t="str">
        <f>IF(収録楽曲情報!S2="外国映画","外国映画上映利用申込書","映画（録音・上映）利用申込書")</f>
        <v>外国映画上映利用申込書</v>
      </c>
      <c r="B121" s="459"/>
      <c r="C121" s="459"/>
      <c r="D121" s="459"/>
      <c r="E121" s="459"/>
      <c r="F121" s="459"/>
      <c r="G121" s="459"/>
      <c r="H121" s="459"/>
      <c r="I121" s="459"/>
      <c r="J121" s="459"/>
      <c r="K121" s="459"/>
      <c r="L121" s="459"/>
      <c r="M121" s="459"/>
      <c r="N121" s="459"/>
      <c r="O121" s="459"/>
      <c r="P121" s="459"/>
      <c r="Q121" s="459"/>
      <c r="R121" s="459"/>
      <c r="S121" s="459"/>
      <c r="T121" s="459"/>
      <c r="U121" s="459"/>
      <c r="V121" s="459"/>
      <c r="W121" s="459"/>
      <c r="X121" s="459"/>
      <c r="Y121" s="459"/>
      <c r="Z121" s="459"/>
      <c r="AA121" s="459"/>
      <c r="AB121" s="459"/>
      <c r="AC121" s="459"/>
      <c r="AD121" s="459"/>
      <c r="AE121" s="459"/>
      <c r="AF121" s="459"/>
      <c r="AG121" s="459"/>
      <c r="AH121" s="459"/>
      <c r="AI121" s="459"/>
      <c r="AJ121" s="459"/>
      <c r="AK121" s="459"/>
      <c r="AL121" s="459"/>
      <c r="AM121" s="459"/>
      <c r="AN121" s="459"/>
      <c r="AO121" s="459"/>
      <c r="AP121" s="459"/>
      <c r="AQ121" s="459"/>
      <c r="AR121" s="459"/>
      <c r="AS121" s="459"/>
      <c r="AT121" s="459"/>
      <c r="AU121" s="459"/>
      <c r="AV121" s="459"/>
      <c r="AW121" s="459"/>
      <c r="AX121" s="459"/>
      <c r="AY121" s="459"/>
      <c r="AZ121" s="459"/>
      <c r="BA121" s="459"/>
      <c r="BB121" s="459"/>
      <c r="BC121" s="459"/>
      <c r="BD121" s="459"/>
      <c r="BE121" s="459"/>
      <c r="BF121" s="459"/>
      <c r="BG121" s="459"/>
      <c r="BH121" s="459"/>
      <c r="BI121" s="459"/>
      <c r="BJ121" s="459"/>
      <c r="BK121" s="459"/>
      <c r="BL121" s="459"/>
      <c r="BM121" s="459"/>
      <c r="BN121" s="459"/>
      <c r="BO121" s="459"/>
      <c r="BP121" s="459"/>
      <c r="BQ121" s="459"/>
      <c r="BR121" s="459"/>
      <c r="BS121" s="459"/>
      <c r="BT121" s="459"/>
      <c r="BU121" s="459"/>
      <c r="BV121" s="459"/>
      <c r="BW121" s="459"/>
      <c r="BX121" s="459"/>
      <c r="BY121" s="459"/>
      <c r="BZ121" s="459"/>
      <c r="CA121" s="459"/>
      <c r="CB121" s="459"/>
      <c r="CC121" s="459"/>
      <c r="CD121" s="459"/>
      <c r="CE121" s="459"/>
      <c r="CF121" s="459"/>
      <c r="CG121" s="459"/>
      <c r="CH121" s="459"/>
      <c r="CI121" s="459"/>
      <c r="CJ121" s="459"/>
      <c r="CK121" s="459"/>
      <c r="CL121" s="459"/>
      <c r="CM121" s="459"/>
      <c r="CN121" s="459"/>
      <c r="CO121" s="459"/>
      <c r="CP121" s="459"/>
      <c r="CQ121" s="459"/>
      <c r="CR121" s="459"/>
      <c r="CS121" s="459"/>
      <c r="CT121" s="459"/>
      <c r="CU121" s="459"/>
      <c r="CV121" s="459"/>
      <c r="CW121" s="1">
        <f t="shared" si="3"/>
        <v>1</v>
      </c>
    </row>
    <row r="122" spans="1:101" ht="17.25" x14ac:dyDescent="0.15">
      <c r="A122" s="460" t="str">
        <f>"許諾　第　"&amp;収録楽曲情報!$T$2&amp;"　　　　　　号&lt;続き&gt;"</f>
        <v>許諾　第　0　　　　　　号&lt;続き&gt;</v>
      </c>
      <c r="B122" s="460"/>
      <c r="C122" s="460"/>
      <c r="D122" s="460"/>
      <c r="E122" s="460"/>
      <c r="F122" s="460"/>
      <c r="G122" s="460"/>
      <c r="H122" s="460"/>
      <c r="I122" s="460"/>
      <c r="J122" s="460"/>
      <c r="K122" s="460"/>
      <c r="L122" s="460"/>
      <c r="M122" s="460"/>
      <c r="N122" s="460"/>
      <c r="O122" s="460"/>
      <c r="P122" s="460"/>
      <c r="Q122" s="460"/>
      <c r="R122" s="460"/>
      <c r="S122" s="460"/>
      <c r="T122" s="460"/>
      <c r="U122" s="460"/>
      <c r="V122" s="460"/>
      <c r="W122" s="460"/>
      <c r="X122" s="460"/>
      <c r="Y122" s="460"/>
      <c r="Z122" s="460"/>
      <c r="AA122" s="460"/>
      <c r="AB122" s="460"/>
      <c r="AC122" s="460"/>
      <c r="AD122" s="460"/>
      <c r="AE122" s="460"/>
      <c r="AF122" s="460"/>
      <c r="AG122" s="460"/>
      <c r="AH122" s="460"/>
      <c r="AI122" s="460"/>
      <c r="AJ122" s="460"/>
      <c r="AK122" s="460"/>
      <c r="AL122" s="460"/>
      <c r="AM122" s="460"/>
      <c r="AN122" s="460"/>
      <c r="AO122" s="460"/>
      <c r="AP122" s="460"/>
      <c r="AQ122" s="460"/>
      <c r="AR122" s="460"/>
      <c r="AS122" s="460"/>
      <c r="AT122" s="460"/>
      <c r="AU122" s="460"/>
      <c r="AV122" s="460"/>
      <c r="AW122" s="460"/>
      <c r="AX122" s="460"/>
      <c r="AY122" s="460"/>
      <c r="AZ122" s="460"/>
      <c r="BA122" s="460"/>
      <c r="BB122" s="460"/>
      <c r="BC122" s="460"/>
      <c r="BD122" s="460"/>
      <c r="BE122" s="460"/>
      <c r="BF122" s="460"/>
      <c r="BG122" s="460"/>
      <c r="BH122" s="460"/>
      <c r="BI122" s="460"/>
      <c r="BJ122" s="460"/>
      <c r="BK122" s="460"/>
      <c r="BL122" s="460"/>
      <c r="BM122" s="460"/>
      <c r="BN122" s="460"/>
      <c r="BO122" s="460"/>
      <c r="BP122" s="460"/>
      <c r="BQ122" s="460"/>
      <c r="BR122" s="460"/>
      <c r="BS122" s="460"/>
      <c r="BT122" s="460"/>
      <c r="BU122" s="460"/>
      <c r="BV122" s="460"/>
      <c r="BW122" s="460"/>
      <c r="BX122" s="460"/>
      <c r="BY122" s="460"/>
      <c r="BZ122" s="460"/>
      <c r="CA122" s="460"/>
      <c r="CB122" s="460"/>
      <c r="CC122" s="460"/>
      <c r="CD122" s="460"/>
      <c r="CE122" s="460"/>
      <c r="CF122" s="460"/>
      <c r="CG122" s="460"/>
      <c r="CH122" s="460"/>
      <c r="CI122" s="460"/>
      <c r="CJ122" s="460"/>
      <c r="CK122" s="460"/>
      <c r="CL122" s="460"/>
      <c r="CM122" s="460"/>
      <c r="CN122" s="460"/>
      <c r="CO122" s="460"/>
      <c r="CP122" s="460"/>
      <c r="CQ122" s="460"/>
      <c r="CR122" s="460"/>
      <c r="CS122" s="460"/>
      <c r="CT122" s="460"/>
      <c r="CU122" s="460"/>
      <c r="CV122" s="460"/>
      <c r="CW122" s="1">
        <f t="shared" si="3"/>
        <v>1</v>
      </c>
    </row>
    <row r="123" spans="1:101" ht="30" customHeight="1" thickBot="1" x14ac:dyDescent="0.2">
      <c r="A123" s="13"/>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
        <f t="shared" si="3"/>
        <v>1</v>
      </c>
    </row>
    <row r="124" spans="1:101" ht="13.5" customHeight="1" thickBot="1" x14ac:dyDescent="0.2">
      <c r="A124" s="461" t="s">
        <v>25</v>
      </c>
      <c r="B124" s="462"/>
      <c r="C124" s="462"/>
      <c r="D124" s="462"/>
      <c r="E124" s="462"/>
      <c r="F124" s="462"/>
      <c r="G124" s="463" t="str">
        <f>IF(外国映画情報入力!C6="","",外国映画情報入力!C6)</f>
        <v/>
      </c>
      <c r="H124" s="463"/>
      <c r="I124" s="463"/>
      <c r="J124" s="463"/>
      <c r="K124" s="463"/>
      <c r="L124" s="463"/>
      <c r="M124" s="463"/>
      <c r="N124" s="463"/>
      <c r="O124" s="463"/>
      <c r="P124" s="463"/>
      <c r="Q124" s="463"/>
      <c r="R124" s="464"/>
      <c r="CW124" s="1">
        <f t="shared" si="3"/>
        <v>1</v>
      </c>
    </row>
    <row r="125" spans="1:101" ht="7.5" customHeight="1" x14ac:dyDescent="0.15">
      <c r="A125" s="454"/>
      <c r="B125" s="455"/>
      <c r="C125" s="448" t="s">
        <v>37</v>
      </c>
      <c r="D125" s="448"/>
      <c r="E125" s="448"/>
      <c r="F125" s="448"/>
      <c r="G125" s="448"/>
      <c r="H125" s="448"/>
      <c r="I125" s="448"/>
      <c r="J125" s="448"/>
      <c r="K125" s="448"/>
      <c r="L125" s="448"/>
      <c r="M125" s="448"/>
      <c r="N125" s="448"/>
      <c r="O125" s="448"/>
      <c r="P125" s="448"/>
      <c r="Q125" s="448"/>
      <c r="R125" s="448"/>
      <c r="S125" s="448" t="s">
        <v>38</v>
      </c>
      <c r="T125" s="448"/>
      <c r="U125" s="448"/>
      <c r="V125" s="448"/>
      <c r="W125" s="448"/>
      <c r="X125" s="448"/>
      <c r="Y125" s="448"/>
      <c r="Z125" s="448"/>
      <c r="AA125" s="448"/>
      <c r="AB125" s="448"/>
      <c r="AC125" s="448"/>
      <c r="AD125" s="448"/>
      <c r="AE125" s="448"/>
      <c r="AF125" s="448"/>
      <c r="AG125" s="448"/>
      <c r="AH125" s="448"/>
      <c r="AI125" s="448"/>
      <c r="AJ125" s="448"/>
      <c r="AK125" s="458" t="s">
        <v>17</v>
      </c>
      <c r="AL125" s="458"/>
      <c r="AM125" s="458"/>
      <c r="AN125" s="458"/>
      <c r="AO125" s="458"/>
      <c r="AP125" s="458"/>
      <c r="AQ125" s="448" t="s">
        <v>41</v>
      </c>
      <c r="AR125" s="448"/>
      <c r="AS125" s="448"/>
      <c r="AT125" s="448"/>
      <c r="AU125" s="448"/>
      <c r="AV125" s="448" t="s">
        <v>42</v>
      </c>
      <c r="AW125" s="448"/>
      <c r="AX125" s="448"/>
      <c r="AY125" s="448"/>
      <c r="AZ125" s="448"/>
      <c r="BA125" s="448" t="s">
        <v>21</v>
      </c>
      <c r="BB125" s="449"/>
      <c r="BC125" s="452" t="s">
        <v>16</v>
      </c>
      <c r="BD125" s="450"/>
      <c r="BE125" s="450"/>
      <c r="BF125" s="450"/>
      <c r="BG125" s="450"/>
      <c r="BH125" s="450"/>
      <c r="BI125" s="450"/>
      <c r="BJ125" s="450"/>
      <c r="BK125" s="450"/>
      <c r="BL125" s="450"/>
      <c r="BM125" s="450" t="s">
        <v>43</v>
      </c>
      <c r="BN125" s="450"/>
      <c r="BO125" s="450"/>
      <c r="BP125" s="450"/>
      <c r="BQ125" s="450"/>
      <c r="BR125" s="450"/>
      <c r="BS125" s="450"/>
      <c r="BT125" s="450"/>
      <c r="BU125" s="450"/>
      <c r="BV125" s="450"/>
      <c r="BW125" s="450"/>
      <c r="BX125" s="450"/>
      <c r="BY125" s="450"/>
      <c r="BZ125" s="450"/>
      <c r="CA125" s="450"/>
      <c r="CB125" s="450"/>
      <c r="CC125" s="450"/>
      <c r="CD125" s="450"/>
      <c r="CE125" s="450" t="s">
        <v>22</v>
      </c>
      <c r="CF125" s="450"/>
      <c r="CG125" s="450"/>
      <c r="CH125" s="450"/>
      <c r="CI125" s="450"/>
      <c r="CJ125" s="450"/>
      <c r="CK125" s="450"/>
      <c r="CL125" s="450"/>
      <c r="CM125" s="450"/>
      <c r="CN125" s="450"/>
      <c r="CO125" s="450"/>
      <c r="CP125" s="450"/>
      <c r="CQ125" s="450"/>
      <c r="CR125" s="450"/>
      <c r="CS125" s="450"/>
      <c r="CT125" s="450"/>
      <c r="CU125" s="450" t="s">
        <v>65</v>
      </c>
      <c r="CV125" s="450"/>
      <c r="CW125" s="1">
        <f t="shared" si="3"/>
        <v>1</v>
      </c>
    </row>
    <row r="126" spans="1:101" ht="7.5" customHeight="1" x14ac:dyDescent="0.15">
      <c r="A126" s="456"/>
      <c r="B126" s="457"/>
      <c r="C126" s="450"/>
      <c r="D126" s="450"/>
      <c r="E126" s="450"/>
      <c r="F126" s="450"/>
      <c r="G126" s="450"/>
      <c r="H126" s="450"/>
      <c r="I126" s="450"/>
      <c r="J126" s="450"/>
      <c r="K126" s="450"/>
      <c r="L126" s="450"/>
      <c r="M126" s="450"/>
      <c r="N126" s="450"/>
      <c r="O126" s="450"/>
      <c r="P126" s="450"/>
      <c r="Q126" s="450"/>
      <c r="R126" s="450"/>
      <c r="S126" s="450"/>
      <c r="T126" s="450"/>
      <c r="U126" s="450"/>
      <c r="V126" s="450"/>
      <c r="W126" s="450"/>
      <c r="X126" s="450"/>
      <c r="Y126" s="450"/>
      <c r="Z126" s="450"/>
      <c r="AA126" s="450"/>
      <c r="AB126" s="450"/>
      <c r="AC126" s="450"/>
      <c r="AD126" s="450"/>
      <c r="AE126" s="450"/>
      <c r="AF126" s="450"/>
      <c r="AG126" s="450"/>
      <c r="AH126" s="450"/>
      <c r="AI126" s="450"/>
      <c r="AJ126" s="450"/>
      <c r="AK126" s="453" t="s">
        <v>39</v>
      </c>
      <c r="AL126" s="453"/>
      <c r="AM126" s="453"/>
      <c r="AN126" s="453" t="s">
        <v>40</v>
      </c>
      <c r="AO126" s="453"/>
      <c r="AP126" s="453"/>
      <c r="AQ126" s="450"/>
      <c r="AR126" s="450"/>
      <c r="AS126" s="450"/>
      <c r="AT126" s="450"/>
      <c r="AU126" s="450"/>
      <c r="AV126" s="450"/>
      <c r="AW126" s="450"/>
      <c r="AX126" s="450"/>
      <c r="AY126" s="450"/>
      <c r="AZ126" s="450"/>
      <c r="BA126" s="450"/>
      <c r="BB126" s="451"/>
      <c r="BC126" s="452"/>
      <c r="BD126" s="450"/>
      <c r="BE126" s="450"/>
      <c r="BF126" s="450"/>
      <c r="BG126" s="450"/>
      <c r="BH126" s="450"/>
      <c r="BI126" s="450"/>
      <c r="BJ126" s="450"/>
      <c r="BK126" s="450"/>
      <c r="BL126" s="450"/>
      <c r="BM126" s="450"/>
      <c r="BN126" s="450"/>
      <c r="BO126" s="450"/>
      <c r="BP126" s="450"/>
      <c r="BQ126" s="450"/>
      <c r="BR126" s="450"/>
      <c r="BS126" s="450"/>
      <c r="BT126" s="450"/>
      <c r="BU126" s="450"/>
      <c r="BV126" s="450"/>
      <c r="BW126" s="450"/>
      <c r="BX126" s="450"/>
      <c r="BY126" s="450"/>
      <c r="BZ126" s="450"/>
      <c r="CA126" s="450"/>
      <c r="CB126" s="450"/>
      <c r="CC126" s="450"/>
      <c r="CD126" s="450"/>
      <c r="CE126" s="450"/>
      <c r="CF126" s="450"/>
      <c r="CG126" s="450"/>
      <c r="CH126" s="450"/>
      <c r="CI126" s="450"/>
      <c r="CJ126" s="450"/>
      <c r="CK126" s="450"/>
      <c r="CL126" s="450"/>
      <c r="CM126" s="450"/>
      <c r="CN126" s="450"/>
      <c r="CO126" s="450"/>
      <c r="CP126" s="450"/>
      <c r="CQ126" s="450"/>
      <c r="CR126" s="450"/>
      <c r="CS126" s="450"/>
      <c r="CT126" s="450"/>
      <c r="CU126" s="450"/>
      <c r="CV126" s="450"/>
      <c r="CW126" s="1">
        <f t="shared" si="3"/>
        <v>1</v>
      </c>
    </row>
    <row r="127" spans="1:101" ht="30" customHeight="1" x14ac:dyDescent="0.15">
      <c r="A127" s="447">
        <f>IF(収録楽曲情報!B27="","",収録楽曲情報!B27)</f>
        <v>26</v>
      </c>
      <c r="B127" s="438"/>
      <c r="C127" s="436" t="str">
        <f>IF(収録楽曲情報!D27="","",収録楽曲情報!D27)</f>
        <v/>
      </c>
      <c r="D127" s="436"/>
      <c r="E127" s="436"/>
      <c r="F127" s="436"/>
      <c r="G127" s="436"/>
      <c r="H127" s="436"/>
      <c r="I127" s="436"/>
      <c r="J127" s="436"/>
      <c r="K127" s="436"/>
      <c r="L127" s="436"/>
      <c r="M127" s="436"/>
      <c r="N127" s="436"/>
      <c r="O127" s="436"/>
      <c r="P127" s="436"/>
      <c r="Q127" s="436"/>
      <c r="R127" s="436"/>
      <c r="S127" s="436" t="str">
        <f>IF(収録楽曲情報!E27="","",収録楽曲情報!E27 &amp; " ・ ") &amp; IF(収録楽曲情報!F27="","",収録楽曲情報!F27)</f>
        <v/>
      </c>
      <c r="T127" s="436"/>
      <c r="U127" s="436"/>
      <c r="V127" s="436"/>
      <c r="W127" s="436"/>
      <c r="X127" s="436"/>
      <c r="Y127" s="436"/>
      <c r="Z127" s="436"/>
      <c r="AA127" s="436"/>
      <c r="AB127" s="436"/>
      <c r="AC127" s="436"/>
      <c r="AD127" s="436"/>
      <c r="AE127" s="436"/>
      <c r="AF127" s="436"/>
      <c r="AG127" s="436"/>
      <c r="AH127" s="436"/>
      <c r="AI127" s="436"/>
      <c r="AJ127" s="436"/>
      <c r="AK127" s="437" t="str">
        <f>IF(算定シミュレーション!AO38=0,"",算定シミュレーション!AO38)</f>
        <v/>
      </c>
      <c r="AL127" s="437"/>
      <c r="AM127" s="437"/>
      <c r="AN127" s="437" t="str">
        <f>IF(算定シミュレーション!AP38=0,"",算定シミュレーション!AP38)</f>
        <v/>
      </c>
      <c r="AO127" s="437"/>
      <c r="AP127" s="437"/>
      <c r="AQ127" s="438" t="str">
        <f>IF(収録楽曲情報!J27="","",収録楽曲情報!J27)</f>
        <v/>
      </c>
      <c r="AR127" s="438"/>
      <c r="AS127" s="438"/>
      <c r="AT127" s="438"/>
      <c r="AU127" s="438"/>
      <c r="AV127" s="423" t="str">
        <f>IF(収録楽曲情報!K27="","",収録楽曲情報!K27)</f>
        <v/>
      </c>
      <c r="AW127" s="423"/>
      <c r="AX127" s="423"/>
      <c r="AY127" s="423"/>
      <c r="AZ127" s="423"/>
      <c r="BA127" s="423" t="str">
        <f>IF(収録楽曲情報!L27="","",収録楽曲情報!L27)</f>
        <v/>
      </c>
      <c r="BB127" s="434"/>
      <c r="BC127" s="443" t="str">
        <f>IF(収録楽曲情報!G27="","",収録楽曲情報!G27)</f>
        <v/>
      </c>
      <c r="BD127" s="444"/>
      <c r="BE127" s="444"/>
      <c r="BF127" s="444"/>
      <c r="BG127" s="444"/>
      <c r="BH127" s="444"/>
      <c r="BI127" s="444"/>
      <c r="BJ127" s="444"/>
      <c r="BK127" s="444"/>
      <c r="BL127" s="444"/>
      <c r="BM127" s="428"/>
      <c r="BN127" s="426"/>
      <c r="BO127" s="426"/>
      <c r="BP127" s="426"/>
      <c r="BQ127" s="426"/>
      <c r="BR127" s="427"/>
      <c r="BS127" s="418"/>
      <c r="BT127" s="419"/>
      <c r="BU127" s="420"/>
      <c r="BV127" s="419"/>
      <c r="BW127" s="420"/>
      <c r="BX127" s="421"/>
      <c r="BY127" s="418"/>
      <c r="BZ127" s="419"/>
      <c r="CA127" s="420"/>
      <c r="CB127" s="419"/>
      <c r="CC127" s="420"/>
      <c r="CD127" s="421"/>
      <c r="CE127" s="423" t="str">
        <f>LEFT(収録楽曲情報!C27,1)</f>
        <v/>
      </c>
      <c r="CF127" s="423"/>
      <c r="CG127" s="423" t="str">
        <f>MID(収録楽曲情報!C27,2,1)</f>
        <v/>
      </c>
      <c r="CH127" s="423"/>
      <c r="CI127" s="423" t="str">
        <f>MID(収録楽曲情報!C27,3,1)</f>
        <v/>
      </c>
      <c r="CJ127" s="423"/>
      <c r="CK127" s="423" t="str">
        <f>MID(収録楽曲情報!C27,4,1)</f>
        <v/>
      </c>
      <c r="CL127" s="423"/>
      <c r="CM127" s="423" t="str">
        <f>MID(収録楽曲情報!C27,5,1)</f>
        <v/>
      </c>
      <c r="CN127" s="423"/>
      <c r="CO127" s="423" t="str">
        <f>MID(収録楽曲情報!C27,6,1)</f>
        <v/>
      </c>
      <c r="CP127" s="423"/>
      <c r="CQ127" s="423" t="str">
        <f>MID(収録楽曲情報!C27,7,1)</f>
        <v/>
      </c>
      <c r="CR127" s="423"/>
      <c r="CS127" s="423" t="str">
        <f>MID(収録楽曲情報!C27,8,1)</f>
        <v/>
      </c>
      <c r="CT127" s="423"/>
      <c r="CU127" s="423"/>
      <c r="CV127" s="423"/>
      <c r="CW127" s="1">
        <f t="shared" si="3"/>
        <v>1</v>
      </c>
    </row>
    <row r="128" spans="1:101" ht="30" customHeight="1" x14ac:dyDescent="0.15">
      <c r="A128" s="445">
        <f>IF(収録楽曲情報!B28="","",収録楽曲情報!B28)</f>
        <v>27</v>
      </c>
      <c r="B128" s="446"/>
      <c r="C128" s="436" t="str">
        <f>IF(収録楽曲情報!D28="","",収録楽曲情報!D28)</f>
        <v/>
      </c>
      <c r="D128" s="436"/>
      <c r="E128" s="436"/>
      <c r="F128" s="436"/>
      <c r="G128" s="436"/>
      <c r="H128" s="436"/>
      <c r="I128" s="436"/>
      <c r="J128" s="436"/>
      <c r="K128" s="436"/>
      <c r="L128" s="436"/>
      <c r="M128" s="436"/>
      <c r="N128" s="436"/>
      <c r="O128" s="436"/>
      <c r="P128" s="436"/>
      <c r="Q128" s="436"/>
      <c r="R128" s="436"/>
      <c r="S128" s="489" t="str">
        <f>IF(収録楽曲情報!E28="","",収録楽曲情報!E28 &amp; " ・ ") &amp; IF(収録楽曲情報!F28="","",収録楽曲情報!F28)</f>
        <v/>
      </c>
      <c r="T128" s="490"/>
      <c r="U128" s="490"/>
      <c r="V128" s="490"/>
      <c r="W128" s="490"/>
      <c r="X128" s="490"/>
      <c r="Y128" s="490"/>
      <c r="Z128" s="490"/>
      <c r="AA128" s="490"/>
      <c r="AB128" s="490"/>
      <c r="AC128" s="490"/>
      <c r="AD128" s="490"/>
      <c r="AE128" s="490"/>
      <c r="AF128" s="490"/>
      <c r="AG128" s="490"/>
      <c r="AH128" s="490"/>
      <c r="AI128" s="490"/>
      <c r="AJ128" s="491"/>
      <c r="AK128" s="437" t="str">
        <f>IF(算定シミュレーション!AO39=0,"",算定シミュレーション!AO39)</f>
        <v/>
      </c>
      <c r="AL128" s="437"/>
      <c r="AM128" s="437"/>
      <c r="AN128" s="437" t="str">
        <f>IF(算定シミュレーション!AP39=0,"",算定シミュレーション!AP39)</f>
        <v/>
      </c>
      <c r="AO128" s="437"/>
      <c r="AP128" s="437"/>
      <c r="AQ128" s="492" t="str">
        <f>IF(収録楽曲情報!J28="","",収録楽曲情報!J28)</f>
        <v/>
      </c>
      <c r="AR128" s="493"/>
      <c r="AS128" s="493"/>
      <c r="AT128" s="493"/>
      <c r="AU128" s="446"/>
      <c r="AV128" s="418" t="str">
        <f>IF(収録楽曲情報!K28="","",収録楽曲情報!K28)</f>
        <v/>
      </c>
      <c r="AW128" s="487"/>
      <c r="AX128" s="487"/>
      <c r="AY128" s="487"/>
      <c r="AZ128" s="421"/>
      <c r="BA128" s="418" t="str">
        <f>IF(収録楽曲情報!L28="","",収録楽曲情報!L28)</f>
        <v/>
      </c>
      <c r="BB128" s="488"/>
      <c r="BC128" s="443" t="str">
        <f>IF(収録楽曲情報!G28="","",収録楽曲情報!G28)</f>
        <v/>
      </c>
      <c r="BD128" s="444"/>
      <c r="BE128" s="444"/>
      <c r="BF128" s="444"/>
      <c r="BG128" s="444"/>
      <c r="BH128" s="444"/>
      <c r="BI128" s="444"/>
      <c r="BJ128" s="444"/>
      <c r="BK128" s="444"/>
      <c r="BL128" s="444"/>
      <c r="BM128" s="428"/>
      <c r="BN128" s="426"/>
      <c r="BO128" s="426"/>
      <c r="BP128" s="426"/>
      <c r="BQ128" s="426"/>
      <c r="BR128" s="427"/>
      <c r="BS128" s="418"/>
      <c r="BT128" s="419"/>
      <c r="BU128" s="420"/>
      <c r="BV128" s="419"/>
      <c r="BW128" s="420"/>
      <c r="BX128" s="421"/>
      <c r="BY128" s="418"/>
      <c r="BZ128" s="419"/>
      <c r="CA128" s="420"/>
      <c r="CB128" s="419"/>
      <c r="CC128" s="420"/>
      <c r="CD128" s="421"/>
      <c r="CE128" s="418" t="str">
        <f>LEFT(収録楽曲情報!C28,1)</f>
        <v/>
      </c>
      <c r="CF128" s="421"/>
      <c r="CG128" s="418" t="str">
        <f>MID(収録楽曲情報!C28,2,1)</f>
        <v/>
      </c>
      <c r="CH128" s="421"/>
      <c r="CI128" s="418" t="str">
        <f>MID(収録楽曲情報!C28,3,1)</f>
        <v/>
      </c>
      <c r="CJ128" s="421"/>
      <c r="CK128" s="418" t="str">
        <f>MID(収録楽曲情報!C28,4,1)</f>
        <v/>
      </c>
      <c r="CL128" s="421"/>
      <c r="CM128" s="418" t="str">
        <f>MID(収録楽曲情報!C28,5,1)</f>
        <v/>
      </c>
      <c r="CN128" s="421"/>
      <c r="CO128" s="418" t="str">
        <f>MID(収録楽曲情報!C28,6,1)</f>
        <v/>
      </c>
      <c r="CP128" s="421"/>
      <c r="CQ128" s="418" t="str">
        <f>MID(収録楽曲情報!C28,7,1)</f>
        <v/>
      </c>
      <c r="CR128" s="421"/>
      <c r="CS128" s="418" t="str">
        <f>MID(収録楽曲情報!C28,8,1)</f>
        <v/>
      </c>
      <c r="CT128" s="421"/>
      <c r="CU128" s="423"/>
      <c r="CV128" s="423"/>
      <c r="CW128" s="1">
        <f t="shared" si="3"/>
        <v>1</v>
      </c>
    </row>
    <row r="129" spans="1:101" ht="30" customHeight="1" x14ac:dyDescent="0.15">
      <c r="A129" s="445">
        <f>IF(収録楽曲情報!B29="","",収録楽曲情報!B29)</f>
        <v>28</v>
      </c>
      <c r="B129" s="446"/>
      <c r="C129" s="436" t="str">
        <f>IF(収録楽曲情報!D29="","",収録楽曲情報!D29)</f>
        <v/>
      </c>
      <c r="D129" s="436"/>
      <c r="E129" s="436"/>
      <c r="F129" s="436"/>
      <c r="G129" s="436"/>
      <c r="H129" s="436"/>
      <c r="I129" s="436"/>
      <c r="J129" s="436"/>
      <c r="K129" s="436"/>
      <c r="L129" s="436"/>
      <c r="M129" s="436"/>
      <c r="N129" s="436"/>
      <c r="O129" s="436"/>
      <c r="P129" s="436"/>
      <c r="Q129" s="436"/>
      <c r="R129" s="436"/>
      <c r="S129" s="489" t="str">
        <f>IF(収録楽曲情報!E29="","",収録楽曲情報!E29 &amp; " ・ ") &amp; IF(収録楽曲情報!F29="","",収録楽曲情報!F29)</f>
        <v/>
      </c>
      <c r="T129" s="490"/>
      <c r="U129" s="490"/>
      <c r="V129" s="490"/>
      <c r="W129" s="490"/>
      <c r="X129" s="490"/>
      <c r="Y129" s="490"/>
      <c r="Z129" s="490"/>
      <c r="AA129" s="490"/>
      <c r="AB129" s="490"/>
      <c r="AC129" s="490"/>
      <c r="AD129" s="490"/>
      <c r="AE129" s="490"/>
      <c r="AF129" s="490"/>
      <c r="AG129" s="490"/>
      <c r="AH129" s="490"/>
      <c r="AI129" s="490"/>
      <c r="AJ129" s="491"/>
      <c r="AK129" s="437" t="str">
        <f>IF(算定シミュレーション!AO40=0,"",算定シミュレーション!AO40)</f>
        <v/>
      </c>
      <c r="AL129" s="437"/>
      <c r="AM129" s="437"/>
      <c r="AN129" s="437" t="str">
        <f>IF(算定シミュレーション!AP40=0,"",算定シミュレーション!AP40)</f>
        <v/>
      </c>
      <c r="AO129" s="437"/>
      <c r="AP129" s="437"/>
      <c r="AQ129" s="492" t="str">
        <f>IF(収録楽曲情報!J29="","",収録楽曲情報!J29)</f>
        <v/>
      </c>
      <c r="AR129" s="493"/>
      <c r="AS129" s="493"/>
      <c r="AT129" s="493"/>
      <c r="AU129" s="446"/>
      <c r="AV129" s="418" t="str">
        <f>IF(収録楽曲情報!K29="","",収録楽曲情報!K29)</f>
        <v/>
      </c>
      <c r="AW129" s="487"/>
      <c r="AX129" s="487"/>
      <c r="AY129" s="487"/>
      <c r="AZ129" s="421"/>
      <c r="BA129" s="418" t="str">
        <f>IF(収録楽曲情報!L29="","",収録楽曲情報!L29)</f>
        <v/>
      </c>
      <c r="BB129" s="488"/>
      <c r="BC129" s="443" t="str">
        <f>IF(収録楽曲情報!G29="","",収録楽曲情報!G29)</f>
        <v/>
      </c>
      <c r="BD129" s="444"/>
      <c r="BE129" s="444"/>
      <c r="BF129" s="444"/>
      <c r="BG129" s="444"/>
      <c r="BH129" s="444"/>
      <c r="BI129" s="444"/>
      <c r="BJ129" s="444"/>
      <c r="BK129" s="444"/>
      <c r="BL129" s="444"/>
      <c r="BM129" s="428"/>
      <c r="BN129" s="426"/>
      <c r="BO129" s="426"/>
      <c r="BP129" s="426"/>
      <c r="BQ129" s="426"/>
      <c r="BR129" s="427"/>
      <c r="BS129" s="418"/>
      <c r="BT129" s="419"/>
      <c r="BU129" s="420"/>
      <c r="BV129" s="419"/>
      <c r="BW129" s="420"/>
      <c r="BX129" s="421"/>
      <c r="BY129" s="418"/>
      <c r="BZ129" s="419"/>
      <c r="CA129" s="420"/>
      <c r="CB129" s="419"/>
      <c r="CC129" s="420"/>
      <c r="CD129" s="421"/>
      <c r="CE129" s="418" t="str">
        <f>LEFT(収録楽曲情報!C29,1)</f>
        <v/>
      </c>
      <c r="CF129" s="421"/>
      <c r="CG129" s="418" t="str">
        <f>MID(収録楽曲情報!C29,2,1)</f>
        <v/>
      </c>
      <c r="CH129" s="421"/>
      <c r="CI129" s="418" t="str">
        <f>MID(収録楽曲情報!C29,3,1)</f>
        <v/>
      </c>
      <c r="CJ129" s="421"/>
      <c r="CK129" s="418" t="str">
        <f>MID(収録楽曲情報!C29,4,1)</f>
        <v/>
      </c>
      <c r="CL129" s="421"/>
      <c r="CM129" s="418" t="str">
        <f>MID(収録楽曲情報!C29,5,1)</f>
        <v/>
      </c>
      <c r="CN129" s="421"/>
      <c r="CO129" s="418" t="str">
        <f>MID(収録楽曲情報!C29,6,1)</f>
        <v/>
      </c>
      <c r="CP129" s="421"/>
      <c r="CQ129" s="418" t="str">
        <f>MID(収録楽曲情報!C29,7,1)</f>
        <v/>
      </c>
      <c r="CR129" s="421"/>
      <c r="CS129" s="418" t="str">
        <f>MID(収録楽曲情報!C29,8,1)</f>
        <v/>
      </c>
      <c r="CT129" s="421"/>
      <c r="CU129" s="423"/>
      <c r="CV129" s="423"/>
      <c r="CW129" s="1">
        <f t="shared" si="3"/>
        <v>1</v>
      </c>
    </row>
    <row r="130" spans="1:101" ht="30" customHeight="1" x14ac:dyDescent="0.15">
      <c r="A130" s="445">
        <f>IF(収録楽曲情報!B30="","",収録楽曲情報!B30)</f>
        <v>29</v>
      </c>
      <c r="B130" s="446"/>
      <c r="C130" s="436" t="str">
        <f>IF(収録楽曲情報!D30="","",収録楽曲情報!D30)</f>
        <v/>
      </c>
      <c r="D130" s="436"/>
      <c r="E130" s="436"/>
      <c r="F130" s="436"/>
      <c r="G130" s="436"/>
      <c r="H130" s="436"/>
      <c r="I130" s="436"/>
      <c r="J130" s="436"/>
      <c r="K130" s="436"/>
      <c r="L130" s="436"/>
      <c r="M130" s="436"/>
      <c r="N130" s="436"/>
      <c r="O130" s="436"/>
      <c r="P130" s="436"/>
      <c r="Q130" s="436"/>
      <c r="R130" s="436"/>
      <c r="S130" s="489" t="str">
        <f>IF(収録楽曲情報!E30="","",収録楽曲情報!E30 &amp; " ・ ") &amp; IF(収録楽曲情報!F30="","",収録楽曲情報!F30)</f>
        <v/>
      </c>
      <c r="T130" s="490"/>
      <c r="U130" s="490"/>
      <c r="V130" s="490"/>
      <c r="W130" s="490"/>
      <c r="X130" s="490"/>
      <c r="Y130" s="490"/>
      <c r="Z130" s="490"/>
      <c r="AA130" s="490"/>
      <c r="AB130" s="490"/>
      <c r="AC130" s="490"/>
      <c r="AD130" s="490"/>
      <c r="AE130" s="490"/>
      <c r="AF130" s="490"/>
      <c r="AG130" s="490"/>
      <c r="AH130" s="490"/>
      <c r="AI130" s="490"/>
      <c r="AJ130" s="491"/>
      <c r="AK130" s="437" t="str">
        <f>IF(算定シミュレーション!AO41=0,"",算定シミュレーション!AO41)</f>
        <v/>
      </c>
      <c r="AL130" s="437"/>
      <c r="AM130" s="437"/>
      <c r="AN130" s="437" t="str">
        <f>IF(算定シミュレーション!AP41=0,"",算定シミュレーション!AP41)</f>
        <v/>
      </c>
      <c r="AO130" s="437"/>
      <c r="AP130" s="437"/>
      <c r="AQ130" s="492" t="str">
        <f>IF(収録楽曲情報!J30="","",収録楽曲情報!J30)</f>
        <v/>
      </c>
      <c r="AR130" s="493"/>
      <c r="AS130" s="493"/>
      <c r="AT130" s="493"/>
      <c r="AU130" s="446"/>
      <c r="AV130" s="418" t="str">
        <f>IF(収録楽曲情報!K30="","",収録楽曲情報!K30)</f>
        <v/>
      </c>
      <c r="AW130" s="487"/>
      <c r="AX130" s="487"/>
      <c r="AY130" s="487"/>
      <c r="AZ130" s="421"/>
      <c r="BA130" s="418" t="str">
        <f>IF(収録楽曲情報!L30="","",収録楽曲情報!L30)</f>
        <v/>
      </c>
      <c r="BB130" s="488"/>
      <c r="BC130" s="443" t="str">
        <f>IF(収録楽曲情報!G30="","",収録楽曲情報!G30)</f>
        <v/>
      </c>
      <c r="BD130" s="444"/>
      <c r="BE130" s="444"/>
      <c r="BF130" s="444"/>
      <c r="BG130" s="444"/>
      <c r="BH130" s="444"/>
      <c r="BI130" s="444"/>
      <c r="BJ130" s="444"/>
      <c r="BK130" s="444"/>
      <c r="BL130" s="444"/>
      <c r="BM130" s="428"/>
      <c r="BN130" s="426"/>
      <c r="BO130" s="426"/>
      <c r="BP130" s="426"/>
      <c r="BQ130" s="426"/>
      <c r="BR130" s="427"/>
      <c r="BS130" s="418"/>
      <c r="BT130" s="419"/>
      <c r="BU130" s="420"/>
      <c r="BV130" s="419"/>
      <c r="BW130" s="420"/>
      <c r="BX130" s="421"/>
      <c r="BY130" s="418"/>
      <c r="BZ130" s="419"/>
      <c r="CA130" s="420"/>
      <c r="CB130" s="419"/>
      <c r="CC130" s="420"/>
      <c r="CD130" s="421"/>
      <c r="CE130" s="418" t="str">
        <f>LEFT(収録楽曲情報!C30,1)</f>
        <v/>
      </c>
      <c r="CF130" s="421"/>
      <c r="CG130" s="418" t="str">
        <f>MID(収録楽曲情報!C30,2,1)</f>
        <v/>
      </c>
      <c r="CH130" s="421"/>
      <c r="CI130" s="418" t="str">
        <f>MID(収録楽曲情報!C30,3,1)</f>
        <v/>
      </c>
      <c r="CJ130" s="421"/>
      <c r="CK130" s="418" t="str">
        <f>MID(収録楽曲情報!C30,4,1)</f>
        <v/>
      </c>
      <c r="CL130" s="421"/>
      <c r="CM130" s="418" t="str">
        <f>MID(収録楽曲情報!C30,5,1)</f>
        <v/>
      </c>
      <c r="CN130" s="421"/>
      <c r="CO130" s="418" t="str">
        <f>MID(収録楽曲情報!C30,6,1)</f>
        <v/>
      </c>
      <c r="CP130" s="421"/>
      <c r="CQ130" s="418" t="str">
        <f>MID(収録楽曲情報!C30,7,1)</f>
        <v/>
      </c>
      <c r="CR130" s="421"/>
      <c r="CS130" s="418" t="str">
        <f>MID(収録楽曲情報!C30,8,1)</f>
        <v/>
      </c>
      <c r="CT130" s="421"/>
      <c r="CU130" s="423"/>
      <c r="CV130" s="423"/>
      <c r="CW130" s="1">
        <f t="shared" si="3"/>
        <v>1</v>
      </c>
    </row>
    <row r="131" spans="1:101" ht="30" customHeight="1" x14ac:dyDescent="0.15">
      <c r="A131" s="445">
        <f>IF(収録楽曲情報!B31="","",収録楽曲情報!B31)</f>
        <v>30</v>
      </c>
      <c r="B131" s="446"/>
      <c r="C131" s="436" t="str">
        <f>IF(収録楽曲情報!D31="","",収録楽曲情報!D31)</f>
        <v/>
      </c>
      <c r="D131" s="436"/>
      <c r="E131" s="436"/>
      <c r="F131" s="436"/>
      <c r="G131" s="436"/>
      <c r="H131" s="436"/>
      <c r="I131" s="436"/>
      <c r="J131" s="436"/>
      <c r="K131" s="436"/>
      <c r="L131" s="436"/>
      <c r="M131" s="436"/>
      <c r="N131" s="436"/>
      <c r="O131" s="436"/>
      <c r="P131" s="436"/>
      <c r="Q131" s="436"/>
      <c r="R131" s="436"/>
      <c r="S131" s="489" t="str">
        <f>IF(収録楽曲情報!E31="","",収録楽曲情報!E31 &amp; " ・ ") &amp; IF(収録楽曲情報!F31="","",収録楽曲情報!F31)</f>
        <v/>
      </c>
      <c r="T131" s="490"/>
      <c r="U131" s="490"/>
      <c r="V131" s="490"/>
      <c r="W131" s="490"/>
      <c r="X131" s="490"/>
      <c r="Y131" s="490"/>
      <c r="Z131" s="490"/>
      <c r="AA131" s="490"/>
      <c r="AB131" s="490"/>
      <c r="AC131" s="490"/>
      <c r="AD131" s="490"/>
      <c r="AE131" s="490"/>
      <c r="AF131" s="490"/>
      <c r="AG131" s="490"/>
      <c r="AH131" s="490"/>
      <c r="AI131" s="490"/>
      <c r="AJ131" s="491"/>
      <c r="AK131" s="437" t="str">
        <f>IF(算定シミュレーション!AO42=0,"",算定シミュレーション!AO42)</f>
        <v/>
      </c>
      <c r="AL131" s="437"/>
      <c r="AM131" s="437"/>
      <c r="AN131" s="437" t="str">
        <f>IF(算定シミュレーション!AP42=0,"",算定シミュレーション!AP42)</f>
        <v/>
      </c>
      <c r="AO131" s="437"/>
      <c r="AP131" s="437"/>
      <c r="AQ131" s="492" t="str">
        <f>IF(収録楽曲情報!J31="","",収録楽曲情報!J31)</f>
        <v/>
      </c>
      <c r="AR131" s="493"/>
      <c r="AS131" s="493"/>
      <c r="AT131" s="493"/>
      <c r="AU131" s="446"/>
      <c r="AV131" s="418" t="str">
        <f>IF(収録楽曲情報!K31="","",収録楽曲情報!K31)</f>
        <v/>
      </c>
      <c r="AW131" s="487"/>
      <c r="AX131" s="487"/>
      <c r="AY131" s="487"/>
      <c r="AZ131" s="421"/>
      <c r="BA131" s="418" t="str">
        <f>IF(収録楽曲情報!L31="","",収録楽曲情報!L31)</f>
        <v/>
      </c>
      <c r="BB131" s="488"/>
      <c r="BC131" s="443" t="str">
        <f>IF(収録楽曲情報!G31="","",収録楽曲情報!G31)</f>
        <v/>
      </c>
      <c r="BD131" s="444"/>
      <c r="BE131" s="444"/>
      <c r="BF131" s="444"/>
      <c r="BG131" s="444"/>
      <c r="BH131" s="444"/>
      <c r="BI131" s="444"/>
      <c r="BJ131" s="444"/>
      <c r="BK131" s="444"/>
      <c r="BL131" s="444"/>
      <c r="BM131" s="428"/>
      <c r="BN131" s="426"/>
      <c r="BO131" s="426"/>
      <c r="BP131" s="426"/>
      <c r="BQ131" s="426"/>
      <c r="BR131" s="427"/>
      <c r="BS131" s="418"/>
      <c r="BT131" s="419"/>
      <c r="BU131" s="420"/>
      <c r="BV131" s="419"/>
      <c r="BW131" s="420"/>
      <c r="BX131" s="421"/>
      <c r="BY131" s="418"/>
      <c r="BZ131" s="419"/>
      <c r="CA131" s="420"/>
      <c r="CB131" s="419"/>
      <c r="CC131" s="420"/>
      <c r="CD131" s="421"/>
      <c r="CE131" s="418" t="str">
        <f>LEFT(収録楽曲情報!C31,1)</f>
        <v/>
      </c>
      <c r="CF131" s="421"/>
      <c r="CG131" s="418" t="str">
        <f>MID(収録楽曲情報!C31,2,1)</f>
        <v/>
      </c>
      <c r="CH131" s="421"/>
      <c r="CI131" s="418" t="str">
        <f>MID(収録楽曲情報!C31,3,1)</f>
        <v/>
      </c>
      <c r="CJ131" s="421"/>
      <c r="CK131" s="418" t="str">
        <f>MID(収録楽曲情報!C31,4,1)</f>
        <v/>
      </c>
      <c r="CL131" s="421"/>
      <c r="CM131" s="418" t="str">
        <f>MID(収録楽曲情報!C31,5,1)</f>
        <v/>
      </c>
      <c r="CN131" s="421"/>
      <c r="CO131" s="418" t="str">
        <f>MID(収録楽曲情報!C31,6,1)</f>
        <v/>
      </c>
      <c r="CP131" s="421"/>
      <c r="CQ131" s="418" t="str">
        <f>MID(収録楽曲情報!C31,7,1)</f>
        <v/>
      </c>
      <c r="CR131" s="421"/>
      <c r="CS131" s="418" t="str">
        <f>MID(収録楽曲情報!C31,8,1)</f>
        <v/>
      </c>
      <c r="CT131" s="421"/>
      <c r="CU131" s="423"/>
      <c r="CV131" s="423"/>
      <c r="CW131" s="1">
        <f t="shared" si="3"/>
        <v>1</v>
      </c>
    </row>
    <row r="132" spans="1:101" ht="30" customHeight="1" x14ac:dyDescent="0.15">
      <c r="A132" s="445">
        <f>IF(収録楽曲情報!B32="","",収録楽曲情報!B32)</f>
        <v>31</v>
      </c>
      <c r="B132" s="446"/>
      <c r="C132" s="436" t="str">
        <f>IF(収録楽曲情報!D32="","",収録楽曲情報!D32)</f>
        <v/>
      </c>
      <c r="D132" s="436"/>
      <c r="E132" s="436"/>
      <c r="F132" s="436"/>
      <c r="G132" s="436"/>
      <c r="H132" s="436"/>
      <c r="I132" s="436"/>
      <c r="J132" s="436"/>
      <c r="K132" s="436"/>
      <c r="L132" s="436"/>
      <c r="M132" s="436"/>
      <c r="N132" s="436"/>
      <c r="O132" s="436"/>
      <c r="P132" s="436"/>
      <c r="Q132" s="436"/>
      <c r="R132" s="436"/>
      <c r="S132" s="489" t="str">
        <f>IF(収録楽曲情報!E32="","",収録楽曲情報!E32 &amp; " ・ ") &amp; IF(収録楽曲情報!F32="","",収録楽曲情報!F32)</f>
        <v/>
      </c>
      <c r="T132" s="490"/>
      <c r="U132" s="490"/>
      <c r="V132" s="490"/>
      <c r="W132" s="490"/>
      <c r="X132" s="490"/>
      <c r="Y132" s="490"/>
      <c r="Z132" s="490"/>
      <c r="AA132" s="490"/>
      <c r="AB132" s="490"/>
      <c r="AC132" s="490"/>
      <c r="AD132" s="490"/>
      <c r="AE132" s="490"/>
      <c r="AF132" s="490"/>
      <c r="AG132" s="490"/>
      <c r="AH132" s="490"/>
      <c r="AI132" s="490"/>
      <c r="AJ132" s="491"/>
      <c r="AK132" s="437" t="str">
        <f>IF(算定シミュレーション!AO43=0,"",算定シミュレーション!AO43)</f>
        <v/>
      </c>
      <c r="AL132" s="437"/>
      <c r="AM132" s="437"/>
      <c r="AN132" s="437" t="str">
        <f>IF(算定シミュレーション!AP43=0,"",算定シミュレーション!AP43)</f>
        <v/>
      </c>
      <c r="AO132" s="437"/>
      <c r="AP132" s="437"/>
      <c r="AQ132" s="492" t="str">
        <f>IF(収録楽曲情報!J32="","",収録楽曲情報!J32)</f>
        <v/>
      </c>
      <c r="AR132" s="493"/>
      <c r="AS132" s="493"/>
      <c r="AT132" s="493"/>
      <c r="AU132" s="446"/>
      <c r="AV132" s="418" t="str">
        <f>IF(収録楽曲情報!K32="","",収録楽曲情報!K32)</f>
        <v/>
      </c>
      <c r="AW132" s="487"/>
      <c r="AX132" s="487"/>
      <c r="AY132" s="487"/>
      <c r="AZ132" s="421"/>
      <c r="BA132" s="418" t="str">
        <f>IF(収録楽曲情報!L32="","",収録楽曲情報!L32)</f>
        <v/>
      </c>
      <c r="BB132" s="488"/>
      <c r="BC132" s="443" t="str">
        <f>IF(収録楽曲情報!G32="","",収録楽曲情報!G32)</f>
        <v/>
      </c>
      <c r="BD132" s="444"/>
      <c r="BE132" s="444"/>
      <c r="BF132" s="444"/>
      <c r="BG132" s="444"/>
      <c r="BH132" s="444"/>
      <c r="BI132" s="444"/>
      <c r="BJ132" s="444"/>
      <c r="BK132" s="444"/>
      <c r="BL132" s="444"/>
      <c r="BM132" s="428"/>
      <c r="BN132" s="426"/>
      <c r="BO132" s="426"/>
      <c r="BP132" s="426"/>
      <c r="BQ132" s="426"/>
      <c r="BR132" s="427"/>
      <c r="BS132" s="418"/>
      <c r="BT132" s="419"/>
      <c r="BU132" s="420"/>
      <c r="BV132" s="419"/>
      <c r="BW132" s="420"/>
      <c r="BX132" s="421"/>
      <c r="BY132" s="418"/>
      <c r="BZ132" s="419"/>
      <c r="CA132" s="420"/>
      <c r="CB132" s="419"/>
      <c r="CC132" s="420"/>
      <c r="CD132" s="421"/>
      <c r="CE132" s="418" t="str">
        <f>LEFT(収録楽曲情報!C32,1)</f>
        <v/>
      </c>
      <c r="CF132" s="421"/>
      <c r="CG132" s="418" t="str">
        <f>MID(収録楽曲情報!C32,2,1)</f>
        <v/>
      </c>
      <c r="CH132" s="421"/>
      <c r="CI132" s="418" t="str">
        <f>MID(収録楽曲情報!C32,3,1)</f>
        <v/>
      </c>
      <c r="CJ132" s="421"/>
      <c r="CK132" s="418" t="str">
        <f>MID(収録楽曲情報!C32,4,1)</f>
        <v/>
      </c>
      <c r="CL132" s="421"/>
      <c r="CM132" s="418" t="str">
        <f>MID(収録楽曲情報!C32,5,1)</f>
        <v/>
      </c>
      <c r="CN132" s="421"/>
      <c r="CO132" s="418" t="str">
        <f>MID(収録楽曲情報!C32,6,1)</f>
        <v/>
      </c>
      <c r="CP132" s="421"/>
      <c r="CQ132" s="418" t="str">
        <f>MID(収録楽曲情報!C32,7,1)</f>
        <v/>
      </c>
      <c r="CR132" s="421"/>
      <c r="CS132" s="418" t="str">
        <f>MID(収録楽曲情報!C32,8,1)</f>
        <v/>
      </c>
      <c r="CT132" s="421"/>
      <c r="CU132" s="423"/>
      <c r="CV132" s="423"/>
      <c r="CW132" s="1">
        <f t="shared" si="3"/>
        <v>1</v>
      </c>
    </row>
    <row r="133" spans="1:101" ht="30" customHeight="1" x14ac:dyDescent="0.15">
      <c r="A133" s="445">
        <f>IF(収録楽曲情報!B33="","",収録楽曲情報!B33)</f>
        <v>32</v>
      </c>
      <c r="B133" s="446"/>
      <c r="C133" s="436" t="str">
        <f>IF(収録楽曲情報!D33="","",収録楽曲情報!D33)</f>
        <v/>
      </c>
      <c r="D133" s="436"/>
      <c r="E133" s="436"/>
      <c r="F133" s="436"/>
      <c r="G133" s="436"/>
      <c r="H133" s="436"/>
      <c r="I133" s="436"/>
      <c r="J133" s="436"/>
      <c r="K133" s="436"/>
      <c r="L133" s="436"/>
      <c r="M133" s="436"/>
      <c r="N133" s="436"/>
      <c r="O133" s="436"/>
      <c r="P133" s="436"/>
      <c r="Q133" s="436"/>
      <c r="R133" s="436"/>
      <c r="S133" s="489" t="str">
        <f>IF(収録楽曲情報!E33="","",収録楽曲情報!E33 &amp; " ・ ") &amp; IF(収録楽曲情報!F33="","",収録楽曲情報!F33)</f>
        <v/>
      </c>
      <c r="T133" s="490"/>
      <c r="U133" s="490"/>
      <c r="V133" s="490"/>
      <c r="W133" s="490"/>
      <c r="X133" s="490"/>
      <c r="Y133" s="490"/>
      <c r="Z133" s="490"/>
      <c r="AA133" s="490"/>
      <c r="AB133" s="490"/>
      <c r="AC133" s="490"/>
      <c r="AD133" s="490"/>
      <c r="AE133" s="490"/>
      <c r="AF133" s="490"/>
      <c r="AG133" s="490"/>
      <c r="AH133" s="490"/>
      <c r="AI133" s="490"/>
      <c r="AJ133" s="491"/>
      <c r="AK133" s="437" t="str">
        <f>IF(算定シミュレーション!AO44=0,"",算定シミュレーション!AO44)</f>
        <v/>
      </c>
      <c r="AL133" s="437"/>
      <c r="AM133" s="437"/>
      <c r="AN133" s="437" t="str">
        <f>IF(算定シミュレーション!AP44=0,"",算定シミュレーション!AP44)</f>
        <v/>
      </c>
      <c r="AO133" s="437"/>
      <c r="AP133" s="437"/>
      <c r="AQ133" s="492" t="str">
        <f>IF(収録楽曲情報!J33="","",収録楽曲情報!J33)</f>
        <v/>
      </c>
      <c r="AR133" s="493"/>
      <c r="AS133" s="493"/>
      <c r="AT133" s="493"/>
      <c r="AU133" s="446"/>
      <c r="AV133" s="418" t="str">
        <f>IF(収録楽曲情報!K33="","",収録楽曲情報!K33)</f>
        <v/>
      </c>
      <c r="AW133" s="487"/>
      <c r="AX133" s="487"/>
      <c r="AY133" s="487"/>
      <c r="AZ133" s="421"/>
      <c r="BA133" s="418" t="str">
        <f>IF(収録楽曲情報!L33="","",収録楽曲情報!L33)</f>
        <v/>
      </c>
      <c r="BB133" s="488"/>
      <c r="BC133" s="443" t="str">
        <f>IF(収録楽曲情報!G33="","",収録楽曲情報!G33)</f>
        <v/>
      </c>
      <c r="BD133" s="444"/>
      <c r="BE133" s="444"/>
      <c r="BF133" s="444"/>
      <c r="BG133" s="444"/>
      <c r="BH133" s="444"/>
      <c r="BI133" s="444"/>
      <c r="BJ133" s="444"/>
      <c r="BK133" s="444"/>
      <c r="BL133" s="444"/>
      <c r="BM133" s="428"/>
      <c r="BN133" s="426"/>
      <c r="BO133" s="426"/>
      <c r="BP133" s="426"/>
      <c r="BQ133" s="426"/>
      <c r="BR133" s="427"/>
      <c r="BS133" s="418"/>
      <c r="BT133" s="419"/>
      <c r="BU133" s="420"/>
      <c r="BV133" s="419"/>
      <c r="BW133" s="420"/>
      <c r="BX133" s="421"/>
      <c r="BY133" s="418"/>
      <c r="BZ133" s="419"/>
      <c r="CA133" s="420"/>
      <c r="CB133" s="419"/>
      <c r="CC133" s="420"/>
      <c r="CD133" s="421"/>
      <c r="CE133" s="418" t="str">
        <f>LEFT(収録楽曲情報!C33,1)</f>
        <v/>
      </c>
      <c r="CF133" s="421"/>
      <c r="CG133" s="418" t="str">
        <f>MID(収録楽曲情報!C33,2,1)</f>
        <v/>
      </c>
      <c r="CH133" s="421"/>
      <c r="CI133" s="418" t="str">
        <f>MID(収録楽曲情報!C33,3,1)</f>
        <v/>
      </c>
      <c r="CJ133" s="421"/>
      <c r="CK133" s="418" t="str">
        <f>MID(収録楽曲情報!C33,4,1)</f>
        <v/>
      </c>
      <c r="CL133" s="421"/>
      <c r="CM133" s="418" t="str">
        <f>MID(収録楽曲情報!C33,5,1)</f>
        <v/>
      </c>
      <c r="CN133" s="421"/>
      <c r="CO133" s="418" t="str">
        <f>MID(収録楽曲情報!C33,6,1)</f>
        <v/>
      </c>
      <c r="CP133" s="421"/>
      <c r="CQ133" s="418" t="str">
        <f>MID(収録楽曲情報!C33,7,1)</f>
        <v/>
      </c>
      <c r="CR133" s="421"/>
      <c r="CS133" s="418" t="str">
        <f>MID(収録楽曲情報!C33,8,1)</f>
        <v/>
      </c>
      <c r="CT133" s="421"/>
      <c r="CU133" s="423"/>
      <c r="CV133" s="423"/>
      <c r="CW133" s="1">
        <f t="shared" si="3"/>
        <v>1</v>
      </c>
    </row>
    <row r="134" spans="1:101" ht="30" customHeight="1" x14ac:dyDescent="0.15">
      <c r="A134" s="445">
        <f>IF(収録楽曲情報!B34="","",収録楽曲情報!B34)</f>
        <v>33</v>
      </c>
      <c r="B134" s="446"/>
      <c r="C134" s="436" t="str">
        <f>IF(収録楽曲情報!D34="","",収録楽曲情報!D34)</f>
        <v/>
      </c>
      <c r="D134" s="436"/>
      <c r="E134" s="436"/>
      <c r="F134" s="436"/>
      <c r="G134" s="436"/>
      <c r="H134" s="436"/>
      <c r="I134" s="436"/>
      <c r="J134" s="436"/>
      <c r="K134" s="436"/>
      <c r="L134" s="436"/>
      <c r="M134" s="436"/>
      <c r="N134" s="436"/>
      <c r="O134" s="436"/>
      <c r="P134" s="436"/>
      <c r="Q134" s="436"/>
      <c r="R134" s="436"/>
      <c r="S134" s="489" t="str">
        <f>IF(収録楽曲情報!E34="","",収録楽曲情報!E34 &amp; " ・ ") &amp; IF(収録楽曲情報!F34="","",収録楽曲情報!F34)</f>
        <v/>
      </c>
      <c r="T134" s="490"/>
      <c r="U134" s="490"/>
      <c r="V134" s="490"/>
      <c r="W134" s="490"/>
      <c r="X134" s="490"/>
      <c r="Y134" s="490"/>
      <c r="Z134" s="490"/>
      <c r="AA134" s="490"/>
      <c r="AB134" s="490"/>
      <c r="AC134" s="490"/>
      <c r="AD134" s="490"/>
      <c r="AE134" s="490"/>
      <c r="AF134" s="490"/>
      <c r="AG134" s="490"/>
      <c r="AH134" s="490"/>
      <c r="AI134" s="490"/>
      <c r="AJ134" s="491"/>
      <c r="AK134" s="437" t="str">
        <f>IF(算定シミュレーション!AO45=0,"",算定シミュレーション!AO45)</f>
        <v/>
      </c>
      <c r="AL134" s="437"/>
      <c r="AM134" s="437"/>
      <c r="AN134" s="437" t="str">
        <f>IF(算定シミュレーション!AP45=0,"",算定シミュレーション!AP45)</f>
        <v/>
      </c>
      <c r="AO134" s="437"/>
      <c r="AP134" s="437"/>
      <c r="AQ134" s="492" t="str">
        <f>IF(収録楽曲情報!J34="","",収録楽曲情報!J34)</f>
        <v/>
      </c>
      <c r="AR134" s="493"/>
      <c r="AS134" s="493"/>
      <c r="AT134" s="493"/>
      <c r="AU134" s="446"/>
      <c r="AV134" s="418" t="str">
        <f>IF(収録楽曲情報!K34="","",収録楽曲情報!K34)</f>
        <v/>
      </c>
      <c r="AW134" s="487"/>
      <c r="AX134" s="487"/>
      <c r="AY134" s="487"/>
      <c r="AZ134" s="421"/>
      <c r="BA134" s="418" t="str">
        <f>IF(収録楽曲情報!L34="","",収録楽曲情報!L34)</f>
        <v/>
      </c>
      <c r="BB134" s="488"/>
      <c r="BC134" s="443" t="str">
        <f>IF(収録楽曲情報!G34="","",収録楽曲情報!G34)</f>
        <v/>
      </c>
      <c r="BD134" s="444"/>
      <c r="BE134" s="444"/>
      <c r="BF134" s="444"/>
      <c r="BG134" s="444"/>
      <c r="BH134" s="444"/>
      <c r="BI134" s="444"/>
      <c r="BJ134" s="444"/>
      <c r="BK134" s="444"/>
      <c r="BL134" s="444"/>
      <c r="BM134" s="428"/>
      <c r="BN134" s="426"/>
      <c r="BO134" s="426"/>
      <c r="BP134" s="426"/>
      <c r="BQ134" s="426"/>
      <c r="BR134" s="427"/>
      <c r="BS134" s="418"/>
      <c r="BT134" s="419"/>
      <c r="BU134" s="420"/>
      <c r="BV134" s="419"/>
      <c r="BW134" s="420"/>
      <c r="BX134" s="421"/>
      <c r="BY134" s="418"/>
      <c r="BZ134" s="419"/>
      <c r="CA134" s="420"/>
      <c r="CB134" s="419"/>
      <c r="CC134" s="420"/>
      <c r="CD134" s="421"/>
      <c r="CE134" s="418" t="str">
        <f>LEFT(収録楽曲情報!C34,1)</f>
        <v/>
      </c>
      <c r="CF134" s="421"/>
      <c r="CG134" s="418" t="str">
        <f>MID(収録楽曲情報!C34,2,1)</f>
        <v/>
      </c>
      <c r="CH134" s="421"/>
      <c r="CI134" s="418" t="str">
        <f>MID(収録楽曲情報!C34,3,1)</f>
        <v/>
      </c>
      <c r="CJ134" s="421"/>
      <c r="CK134" s="418" t="str">
        <f>MID(収録楽曲情報!C34,4,1)</f>
        <v/>
      </c>
      <c r="CL134" s="421"/>
      <c r="CM134" s="418" t="str">
        <f>MID(収録楽曲情報!C34,5,1)</f>
        <v/>
      </c>
      <c r="CN134" s="421"/>
      <c r="CO134" s="418" t="str">
        <f>MID(収録楽曲情報!C34,6,1)</f>
        <v/>
      </c>
      <c r="CP134" s="421"/>
      <c r="CQ134" s="418" t="str">
        <f>MID(収録楽曲情報!C34,7,1)</f>
        <v/>
      </c>
      <c r="CR134" s="421"/>
      <c r="CS134" s="418" t="str">
        <f>MID(収録楽曲情報!C34,8,1)</f>
        <v/>
      </c>
      <c r="CT134" s="421"/>
      <c r="CU134" s="423"/>
      <c r="CV134" s="423"/>
      <c r="CW134" s="1">
        <f t="shared" si="3"/>
        <v>1</v>
      </c>
    </row>
    <row r="135" spans="1:101" ht="30" customHeight="1" x14ac:dyDescent="0.15">
      <c r="A135" s="445">
        <f>IF(収録楽曲情報!B35="","",収録楽曲情報!B35)</f>
        <v>34</v>
      </c>
      <c r="B135" s="446"/>
      <c r="C135" s="436" t="str">
        <f>IF(収録楽曲情報!D35="","",収録楽曲情報!D35)</f>
        <v/>
      </c>
      <c r="D135" s="436"/>
      <c r="E135" s="436"/>
      <c r="F135" s="436"/>
      <c r="G135" s="436"/>
      <c r="H135" s="436"/>
      <c r="I135" s="436"/>
      <c r="J135" s="436"/>
      <c r="K135" s="436"/>
      <c r="L135" s="436"/>
      <c r="M135" s="436"/>
      <c r="N135" s="436"/>
      <c r="O135" s="436"/>
      <c r="P135" s="436"/>
      <c r="Q135" s="436"/>
      <c r="R135" s="436"/>
      <c r="S135" s="489" t="str">
        <f>IF(収録楽曲情報!E35="","",収録楽曲情報!E35 &amp; " ・ ") &amp; IF(収録楽曲情報!F35="","",収録楽曲情報!F35)</f>
        <v/>
      </c>
      <c r="T135" s="490"/>
      <c r="U135" s="490"/>
      <c r="V135" s="490"/>
      <c r="W135" s="490"/>
      <c r="X135" s="490"/>
      <c r="Y135" s="490"/>
      <c r="Z135" s="490"/>
      <c r="AA135" s="490"/>
      <c r="AB135" s="490"/>
      <c r="AC135" s="490"/>
      <c r="AD135" s="490"/>
      <c r="AE135" s="490"/>
      <c r="AF135" s="490"/>
      <c r="AG135" s="490"/>
      <c r="AH135" s="490"/>
      <c r="AI135" s="490"/>
      <c r="AJ135" s="491"/>
      <c r="AK135" s="437" t="str">
        <f>IF(算定シミュレーション!AO46=0,"",算定シミュレーション!AO46)</f>
        <v/>
      </c>
      <c r="AL135" s="437"/>
      <c r="AM135" s="437"/>
      <c r="AN135" s="437" t="str">
        <f>IF(算定シミュレーション!AP46=0,"",算定シミュレーション!AP46)</f>
        <v/>
      </c>
      <c r="AO135" s="437"/>
      <c r="AP135" s="437"/>
      <c r="AQ135" s="492" t="str">
        <f>IF(収録楽曲情報!J35="","",収録楽曲情報!J35)</f>
        <v/>
      </c>
      <c r="AR135" s="493"/>
      <c r="AS135" s="493"/>
      <c r="AT135" s="493"/>
      <c r="AU135" s="446"/>
      <c r="AV135" s="418" t="str">
        <f>IF(収録楽曲情報!K35="","",収録楽曲情報!K35)</f>
        <v/>
      </c>
      <c r="AW135" s="487"/>
      <c r="AX135" s="487"/>
      <c r="AY135" s="487"/>
      <c r="AZ135" s="421"/>
      <c r="BA135" s="418" t="str">
        <f>IF(収録楽曲情報!L35="","",収録楽曲情報!L35)</f>
        <v/>
      </c>
      <c r="BB135" s="488"/>
      <c r="BC135" s="443" t="str">
        <f>IF(収録楽曲情報!G35="","",収録楽曲情報!G35)</f>
        <v/>
      </c>
      <c r="BD135" s="444"/>
      <c r="BE135" s="444"/>
      <c r="BF135" s="444"/>
      <c r="BG135" s="444"/>
      <c r="BH135" s="444"/>
      <c r="BI135" s="444"/>
      <c r="BJ135" s="444"/>
      <c r="BK135" s="444"/>
      <c r="BL135" s="444"/>
      <c r="BM135" s="428"/>
      <c r="BN135" s="426"/>
      <c r="BO135" s="426"/>
      <c r="BP135" s="426"/>
      <c r="BQ135" s="426"/>
      <c r="BR135" s="427"/>
      <c r="BS135" s="418"/>
      <c r="BT135" s="419"/>
      <c r="BU135" s="420"/>
      <c r="BV135" s="419"/>
      <c r="BW135" s="420"/>
      <c r="BX135" s="421"/>
      <c r="BY135" s="418"/>
      <c r="BZ135" s="419"/>
      <c r="CA135" s="420"/>
      <c r="CB135" s="419"/>
      <c r="CC135" s="420"/>
      <c r="CD135" s="421"/>
      <c r="CE135" s="418" t="str">
        <f>LEFT(収録楽曲情報!C35,1)</f>
        <v/>
      </c>
      <c r="CF135" s="421"/>
      <c r="CG135" s="418" t="str">
        <f>MID(収録楽曲情報!C35,2,1)</f>
        <v/>
      </c>
      <c r="CH135" s="421"/>
      <c r="CI135" s="418" t="str">
        <f>MID(収録楽曲情報!C35,3,1)</f>
        <v/>
      </c>
      <c r="CJ135" s="421"/>
      <c r="CK135" s="418" t="str">
        <f>MID(収録楽曲情報!C35,4,1)</f>
        <v/>
      </c>
      <c r="CL135" s="421"/>
      <c r="CM135" s="418" t="str">
        <f>MID(収録楽曲情報!C35,5,1)</f>
        <v/>
      </c>
      <c r="CN135" s="421"/>
      <c r="CO135" s="418" t="str">
        <f>MID(収録楽曲情報!C35,6,1)</f>
        <v/>
      </c>
      <c r="CP135" s="421"/>
      <c r="CQ135" s="418" t="str">
        <f>MID(収録楽曲情報!C35,7,1)</f>
        <v/>
      </c>
      <c r="CR135" s="421"/>
      <c r="CS135" s="418" t="str">
        <f>MID(収録楽曲情報!C35,8,1)</f>
        <v/>
      </c>
      <c r="CT135" s="421"/>
      <c r="CU135" s="423"/>
      <c r="CV135" s="423"/>
      <c r="CW135" s="1">
        <f t="shared" si="3"/>
        <v>1</v>
      </c>
    </row>
    <row r="136" spans="1:101" ht="30" customHeight="1" thickBot="1" x14ac:dyDescent="0.2">
      <c r="A136" s="478">
        <f>IF(収録楽曲情報!B36="","",収録楽曲情報!B36)</f>
        <v>35</v>
      </c>
      <c r="B136" s="479"/>
      <c r="C136" s="436" t="str">
        <f>IF(収録楽曲情報!D36="","",収録楽曲情報!D36)</f>
        <v/>
      </c>
      <c r="D136" s="436"/>
      <c r="E136" s="436"/>
      <c r="F136" s="436"/>
      <c r="G136" s="436"/>
      <c r="H136" s="436"/>
      <c r="I136" s="436"/>
      <c r="J136" s="436"/>
      <c r="K136" s="436"/>
      <c r="L136" s="436"/>
      <c r="M136" s="436"/>
      <c r="N136" s="436"/>
      <c r="O136" s="436"/>
      <c r="P136" s="436"/>
      <c r="Q136" s="436"/>
      <c r="R136" s="436"/>
      <c r="S136" s="480" t="str">
        <f>IF(収録楽曲情報!E36="","",収録楽曲情報!E36 &amp; " ・ ") &amp; IF(収録楽曲情報!F36="","",収録楽曲情報!F36)</f>
        <v/>
      </c>
      <c r="T136" s="481"/>
      <c r="U136" s="481"/>
      <c r="V136" s="481"/>
      <c r="W136" s="481"/>
      <c r="X136" s="481"/>
      <c r="Y136" s="481"/>
      <c r="Z136" s="481"/>
      <c r="AA136" s="481"/>
      <c r="AB136" s="481"/>
      <c r="AC136" s="481"/>
      <c r="AD136" s="481"/>
      <c r="AE136" s="481"/>
      <c r="AF136" s="481"/>
      <c r="AG136" s="481"/>
      <c r="AH136" s="481"/>
      <c r="AI136" s="481"/>
      <c r="AJ136" s="482"/>
      <c r="AK136" s="441" t="str">
        <f>IF(算定シミュレーション!AO47=0,"",算定シミュレーション!AO47)</f>
        <v/>
      </c>
      <c r="AL136" s="441"/>
      <c r="AM136" s="441"/>
      <c r="AN136" s="441" t="str">
        <f>IF(算定シミュレーション!AP47=0,"",算定シミュレーション!AP47)</f>
        <v/>
      </c>
      <c r="AO136" s="441"/>
      <c r="AP136" s="441"/>
      <c r="AQ136" s="483" t="str">
        <f>IF(収録楽曲情報!J36="","",収録楽曲情報!J36)</f>
        <v/>
      </c>
      <c r="AR136" s="484"/>
      <c r="AS136" s="484"/>
      <c r="AT136" s="484"/>
      <c r="AU136" s="479"/>
      <c r="AV136" s="476" t="str">
        <f>IF(収録楽曲情報!K36="","",収録楽曲情報!K36)</f>
        <v/>
      </c>
      <c r="AW136" s="485"/>
      <c r="AX136" s="485"/>
      <c r="AY136" s="485"/>
      <c r="AZ136" s="486"/>
      <c r="BA136" s="476" t="str">
        <f>IF(収録楽曲情報!L36="","",収録楽曲情報!L36)</f>
        <v/>
      </c>
      <c r="BB136" s="477"/>
      <c r="BC136" s="443" t="str">
        <f>IF(収録楽曲情報!G36="","",収録楽曲情報!G36)</f>
        <v/>
      </c>
      <c r="BD136" s="444"/>
      <c r="BE136" s="444"/>
      <c r="BF136" s="444"/>
      <c r="BG136" s="444"/>
      <c r="BH136" s="444"/>
      <c r="BI136" s="444"/>
      <c r="BJ136" s="444"/>
      <c r="BK136" s="444"/>
      <c r="BL136" s="444"/>
      <c r="BM136" s="428"/>
      <c r="BN136" s="426"/>
      <c r="BO136" s="426"/>
      <c r="BP136" s="426"/>
      <c r="BQ136" s="426"/>
      <c r="BR136" s="427"/>
      <c r="BS136" s="418"/>
      <c r="BT136" s="419"/>
      <c r="BU136" s="420"/>
      <c r="BV136" s="419"/>
      <c r="BW136" s="420"/>
      <c r="BX136" s="421"/>
      <c r="BY136" s="418"/>
      <c r="BZ136" s="419"/>
      <c r="CA136" s="420"/>
      <c r="CB136" s="419"/>
      <c r="CC136" s="420"/>
      <c r="CD136" s="421"/>
      <c r="CE136" s="418" t="str">
        <f>LEFT(収録楽曲情報!C36,1)</f>
        <v/>
      </c>
      <c r="CF136" s="421"/>
      <c r="CG136" s="418" t="str">
        <f>MID(収録楽曲情報!C36,2,1)</f>
        <v/>
      </c>
      <c r="CH136" s="421"/>
      <c r="CI136" s="418" t="str">
        <f>MID(収録楽曲情報!C36,3,1)</f>
        <v/>
      </c>
      <c r="CJ136" s="421"/>
      <c r="CK136" s="418" t="str">
        <f>MID(収録楽曲情報!C36,4,1)</f>
        <v/>
      </c>
      <c r="CL136" s="421"/>
      <c r="CM136" s="418" t="str">
        <f>MID(収録楽曲情報!C36,5,1)</f>
        <v/>
      </c>
      <c r="CN136" s="421"/>
      <c r="CO136" s="418" t="str">
        <f>MID(収録楽曲情報!C36,6,1)</f>
        <v/>
      </c>
      <c r="CP136" s="421"/>
      <c r="CQ136" s="418" t="str">
        <f>MID(収録楽曲情報!C36,7,1)</f>
        <v/>
      </c>
      <c r="CR136" s="421"/>
      <c r="CS136" s="418" t="str">
        <f>MID(収録楽曲情報!C36,8,1)</f>
        <v/>
      </c>
      <c r="CT136" s="421"/>
      <c r="CU136" s="423"/>
      <c r="CV136" s="423"/>
      <c r="CW136" s="1">
        <f t="shared" si="3"/>
        <v>1</v>
      </c>
    </row>
    <row r="137" spans="1:101" ht="30" customHeight="1" x14ac:dyDescent="0.15">
      <c r="A137" s="424"/>
      <c r="B137" s="424"/>
      <c r="C137" s="424"/>
      <c r="D137" s="424"/>
      <c r="E137" s="424"/>
      <c r="F137" s="424"/>
      <c r="G137" s="424"/>
      <c r="H137" s="424"/>
      <c r="I137" s="424"/>
      <c r="J137" s="424"/>
      <c r="K137" s="424"/>
      <c r="L137" s="424"/>
      <c r="M137" s="424"/>
      <c r="N137" s="424"/>
      <c r="O137" s="424"/>
      <c r="P137" s="424"/>
      <c r="Q137" s="424"/>
      <c r="R137" s="424"/>
      <c r="S137" s="424"/>
      <c r="T137" s="424"/>
      <c r="U137" s="424"/>
      <c r="V137" s="424"/>
      <c r="W137" s="424"/>
      <c r="X137" s="424"/>
      <c r="Y137" s="424"/>
      <c r="Z137" s="424"/>
      <c r="AA137" s="424"/>
      <c r="AB137" s="424"/>
      <c r="AC137" s="424"/>
      <c r="AD137" s="424"/>
      <c r="AE137" s="424"/>
      <c r="AF137" s="424"/>
      <c r="AG137" s="424"/>
      <c r="AH137" s="424"/>
      <c r="AI137" s="424"/>
      <c r="AJ137" s="424"/>
      <c r="AK137" s="424"/>
      <c r="AL137" s="424"/>
      <c r="AM137" s="424"/>
      <c r="AN137" s="424"/>
      <c r="AO137" s="424"/>
      <c r="BE137" s="417" t="s">
        <v>44</v>
      </c>
      <c r="BF137" s="417"/>
      <c r="BG137" s="417"/>
      <c r="BH137" s="417"/>
      <c r="BI137" s="417"/>
      <c r="BJ137" s="417"/>
      <c r="BK137" s="417"/>
      <c r="BL137" s="417"/>
      <c r="BM137" s="428"/>
      <c r="BN137" s="426"/>
      <c r="BO137" s="426"/>
      <c r="BP137" s="426"/>
      <c r="BQ137" s="420"/>
      <c r="BR137" s="421"/>
      <c r="BS137" s="418"/>
      <c r="BT137" s="419"/>
      <c r="BU137" s="420"/>
      <c r="BV137" s="419"/>
      <c r="BW137" s="420"/>
      <c r="BX137" s="421"/>
      <c r="BY137" s="418"/>
      <c r="BZ137" s="419"/>
      <c r="CA137" s="420"/>
      <c r="CB137" s="419"/>
      <c r="CC137" s="420"/>
      <c r="CD137" s="421"/>
      <c r="CE137" s="423">
        <f>IF(CC139="",9,IF(収録楽曲情報!$V$4=0,9,""))</f>
        <v>9</v>
      </c>
      <c r="CF137" s="423"/>
      <c r="CG137" s="423">
        <f>IF(CC139="",9,IF(収録楽曲情報!$V$4=0,9,""))</f>
        <v>9</v>
      </c>
      <c r="CH137" s="423"/>
      <c r="CI137" s="423">
        <f>IF(CC139="",9,IF(収録楽曲情報!$V$4=0,9,RIGHT(LEFT(収録楽曲情報!$V$4,1),1)))</f>
        <v>9</v>
      </c>
      <c r="CJ137" s="423"/>
      <c r="CK137" s="423">
        <f>IF(CC139="",9,IF(収録楽曲情報!$V$4=0,9,RIGHT(LEFT(収録楽曲情報!$V$4,2),1)))</f>
        <v>9</v>
      </c>
      <c r="CL137" s="423"/>
      <c r="CM137" s="423">
        <f>IF(CC139="",9,IF(収録楽曲情報!$V$4=0,9,RIGHT(LEFT(収録楽曲情報!$V$4,3),1)))</f>
        <v>9</v>
      </c>
      <c r="CN137" s="423"/>
      <c r="CO137" s="423">
        <f>IF(CC139="",9,IF(収録楽曲情報!$V$4=0,9,RIGHT(LEFT(収録楽曲情報!$V$4,4),1)))</f>
        <v>9</v>
      </c>
      <c r="CP137" s="423"/>
      <c r="CQ137" s="423">
        <f>IF(CC139="",9,IF(収録楽曲情報!$V$4=0,9,RIGHT(LEFT(収録楽曲情報!$V$4,5),1)))</f>
        <v>9</v>
      </c>
      <c r="CR137" s="423"/>
      <c r="CS137" s="423">
        <f>IF(CC139="",9,IF(収録楽曲情報!$V$4=0,9,RIGHT(LEFT(収録楽曲情報!$V$4,6),1)))</f>
        <v>9</v>
      </c>
      <c r="CT137" s="423"/>
      <c r="CU137" s="423">
        <f>IF(CC139="",9,IF(収録楽曲情報!$V$4=0,9,""))</f>
        <v>9</v>
      </c>
      <c r="CV137" s="423"/>
      <c r="CW137" s="1">
        <f t="shared" si="3"/>
        <v>1</v>
      </c>
    </row>
    <row r="138" spans="1:101" ht="30" customHeight="1" x14ac:dyDescent="0.15">
      <c r="A138" s="425"/>
      <c r="B138" s="425"/>
      <c r="C138" s="425"/>
      <c r="D138" s="425"/>
      <c r="E138" s="425"/>
      <c r="F138" s="425"/>
      <c r="G138" s="425"/>
      <c r="H138" s="425"/>
      <c r="I138" s="425"/>
      <c r="J138" s="425"/>
      <c r="K138" s="425"/>
      <c r="L138" s="425"/>
      <c r="M138" s="425"/>
      <c r="N138" s="425"/>
      <c r="O138" s="425"/>
      <c r="P138" s="425"/>
      <c r="Q138" s="425"/>
      <c r="R138" s="425"/>
      <c r="S138" s="425"/>
      <c r="T138" s="425"/>
      <c r="U138" s="425"/>
      <c r="V138" s="425"/>
      <c r="W138" s="425"/>
      <c r="X138" s="425"/>
      <c r="Y138" s="425"/>
      <c r="Z138" s="425"/>
      <c r="AA138" s="425"/>
      <c r="AB138" s="425"/>
      <c r="AC138" s="425"/>
      <c r="AD138" s="425"/>
      <c r="AE138" s="425"/>
      <c r="AF138" s="425"/>
      <c r="AG138" s="425"/>
      <c r="AH138" s="425"/>
      <c r="AI138" s="425"/>
      <c r="AJ138" s="425"/>
      <c r="AK138" s="425"/>
      <c r="AL138" s="425"/>
      <c r="AM138" s="425"/>
      <c r="AN138" s="425"/>
      <c r="AO138" s="425"/>
      <c r="AW138" s="433"/>
      <c r="AX138" s="433"/>
      <c r="AY138" s="433"/>
      <c r="AZ138" s="433"/>
      <c r="BA138" s="433"/>
      <c r="BB138" s="433"/>
      <c r="BE138" s="417" t="str">
        <f>算定シミュレーション!BM7</f>
        <v>消費税相当額</v>
      </c>
      <c r="BF138" s="417"/>
      <c r="BG138" s="417"/>
      <c r="BH138" s="417"/>
      <c r="BI138" s="417"/>
      <c r="BJ138" s="417"/>
      <c r="BK138" s="417"/>
      <c r="BL138" s="417"/>
      <c r="BM138" s="418"/>
      <c r="BN138" s="419"/>
      <c r="BO138" s="420"/>
      <c r="BP138" s="419"/>
      <c r="BQ138" s="420"/>
      <c r="BR138" s="421"/>
      <c r="BS138" s="418"/>
      <c r="BT138" s="419"/>
      <c r="BU138" s="420"/>
      <c r="BV138" s="419"/>
      <c r="BW138" s="420"/>
      <c r="BX138" s="421"/>
      <c r="BY138" s="418"/>
      <c r="BZ138" s="419"/>
      <c r="CA138" s="420"/>
      <c r="CB138" s="419"/>
      <c r="CC138" s="420"/>
      <c r="CD138" s="421"/>
      <c r="CE138" s="422" t="str">
        <f>IF(CC139="","",IF(収録楽曲情報!$V$4=0,"",""))</f>
        <v/>
      </c>
      <c r="CF138" s="422"/>
      <c r="CG138" s="422" t="str">
        <f>IF(CC139="","",IF(収録楽曲情報!$V$4=0,"",""))</f>
        <v/>
      </c>
      <c r="CH138" s="422"/>
      <c r="CI138" s="422" t="str">
        <f>IF(CC139="","",IF(収録楽曲情報!$V$4=0,"",IF(LEN(収録楽曲情報!$W$3)=5,"",LEFT(収録楽曲情報!$W$3,1))))</f>
        <v/>
      </c>
      <c r="CJ138" s="422"/>
      <c r="CK138" s="422" t="str">
        <f>IF(CC139="","",IF(収録楽曲情報!$V$4=0,"",IF(LEN(収録楽曲情報!$W$3)=5,LEFT(収録楽曲情報!$W$3,1),RIGHT(LEFT(収録楽曲情報!$W$3,2),1))))</f>
        <v/>
      </c>
      <c r="CL138" s="422"/>
      <c r="CM138" s="422" t="str">
        <f>IF(CC139="","",IF(収録楽曲情報!$V$4=0,"",IF(LEN(収録楽曲情報!$W$3)=5,RIGHT(LEFT(収録楽曲情報!$W$3,2),1),RIGHT(LEFT(収録楽曲情報!$W$3,3),1))))</f>
        <v/>
      </c>
      <c r="CN138" s="422"/>
      <c r="CO138" s="422" t="str">
        <f>IF(CC139="","",IF(収録楽曲情報!$V$4=0,"",IF(LEN(収録楽曲情報!$W$3)=5,RIGHT(LEFT(収録楽曲情報!$W$3,3),1),RIGHT(LEFT(収録楽曲情報!$W$3,4),1))))</f>
        <v/>
      </c>
      <c r="CP138" s="422"/>
      <c r="CQ138" s="422" t="str">
        <f>IF(CC139="","",IF(収録楽曲情報!$V$4=0,"",IF(LEN(収録楽曲情報!$W$3)=5,RIGHT(LEFT(収録楽曲情報!$W$3,4),1),RIGHT(LEFT(収録楽曲情報!$W$3,4),1))))</f>
        <v/>
      </c>
      <c r="CR138" s="422"/>
      <c r="CS138" s="422" t="str">
        <f>IF(CC139="","",IF(収録楽曲情報!$V$4=0,"",IF(LEN(収録楽曲情報!$W$3)=5,RIGHT(LEFT(収録楽曲情報!$W$3,5),1),RIGHT(LEFT(収録楽曲情報!$W$3,4),1))))</f>
        <v/>
      </c>
      <c r="CT138" s="422"/>
      <c r="CW138" s="1">
        <f t="shared" si="3"/>
        <v>1</v>
      </c>
    </row>
    <row r="139" spans="1:101" ht="30" customHeight="1" x14ac:dyDescent="0.15">
      <c r="A139" s="425"/>
      <c r="B139" s="425"/>
      <c r="C139" s="425"/>
      <c r="D139" s="425"/>
      <c r="E139" s="425"/>
      <c r="F139" s="425"/>
      <c r="G139" s="425"/>
      <c r="H139" s="425"/>
      <c r="I139" s="425"/>
      <c r="J139" s="425"/>
      <c r="K139" s="425"/>
      <c r="L139" s="425"/>
      <c r="M139" s="425"/>
      <c r="N139" s="425"/>
      <c r="O139" s="425"/>
      <c r="P139" s="425"/>
      <c r="Q139" s="425"/>
      <c r="R139" s="425"/>
      <c r="S139" s="425"/>
      <c r="T139" s="425"/>
      <c r="U139" s="425"/>
      <c r="V139" s="425"/>
      <c r="W139" s="425"/>
      <c r="X139" s="425"/>
      <c r="Y139" s="425"/>
      <c r="Z139" s="425"/>
      <c r="AA139" s="425"/>
      <c r="AB139" s="425"/>
      <c r="AC139" s="425"/>
      <c r="AD139" s="425"/>
      <c r="AE139" s="425"/>
      <c r="AF139" s="425"/>
      <c r="AG139" s="425"/>
      <c r="AH139" s="425"/>
      <c r="AI139" s="425"/>
      <c r="AJ139" s="425"/>
      <c r="AK139" s="425"/>
      <c r="AL139" s="425"/>
      <c r="AM139" s="425"/>
      <c r="AN139" s="425"/>
      <c r="AO139" s="425"/>
      <c r="AW139" s="433"/>
      <c r="AX139" s="433"/>
      <c r="AY139" s="433"/>
      <c r="AZ139" s="433"/>
      <c r="BA139" s="433"/>
      <c r="BB139" s="433"/>
      <c r="BE139" s="417" t="s">
        <v>45</v>
      </c>
      <c r="BF139" s="417"/>
      <c r="BG139" s="417"/>
      <c r="BH139" s="417"/>
      <c r="BI139" s="417"/>
      <c r="BJ139" s="417"/>
      <c r="BK139" s="417"/>
      <c r="BL139" s="417"/>
      <c r="BM139" s="418"/>
      <c r="BN139" s="419"/>
      <c r="BO139" s="420"/>
      <c r="BP139" s="419"/>
      <c r="BQ139" s="420"/>
      <c r="BR139" s="421"/>
      <c r="BS139" s="418"/>
      <c r="BT139" s="419"/>
      <c r="BU139" s="420"/>
      <c r="BV139" s="419"/>
      <c r="BW139" s="420"/>
      <c r="BX139" s="421"/>
      <c r="BY139" s="418"/>
      <c r="BZ139" s="419"/>
      <c r="CA139" s="420"/>
      <c r="CB139" s="419"/>
      <c r="CC139" s="420"/>
      <c r="CD139" s="421"/>
      <c r="CE139" s="422" t="str">
        <f>IF(CC139="","",IF(収録楽曲情報!$V$4=0,"",""))</f>
        <v/>
      </c>
      <c r="CF139" s="422"/>
      <c r="CG139" s="422" t="str">
        <f>IF(CC139="","",IF(収録楽曲情報!$V$4=0,"","\"))</f>
        <v/>
      </c>
      <c r="CH139" s="422"/>
      <c r="CI139" s="422" t="str">
        <f>IF(CC139="","",IF(収録楽曲情報!$V$4=0,"",IF(LEN(収録楽曲情報!$W$4)=5,"",LEFT(収録楽曲情報!$W$4,1))))</f>
        <v/>
      </c>
      <c r="CJ139" s="422"/>
      <c r="CK139" s="422" t="str">
        <f>IF(CC139="","",IF(収録楽曲情報!$V$4=0,"",IF(LEN(収録楽曲情報!$W$4)=5,LEFT(収録楽曲情報!$W$4,1),RIGHT(LEFT(収録楽曲情報!$W$4,2),1))))</f>
        <v/>
      </c>
      <c r="CL139" s="422"/>
      <c r="CM139" s="422" t="str">
        <f>IF(CC139="","",IF(収録楽曲情報!$V$4=0,"",IF(LEN(収録楽曲情報!$W$4)=5,RIGHT(LEFT(収録楽曲情報!$W$4,2),1),RIGHT(LEFT(収録楽曲情報!$W$4,3),1))))</f>
        <v/>
      </c>
      <c r="CN139" s="422"/>
      <c r="CO139" s="422" t="str">
        <f>IF(CC139="","",IF(収録楽曲情報!$V$4=0,"",IF(LEN(収録楽曲情報!$W$4)=5,RIGHT(LEFT(収録楽曲情報!$W$4,3),1),RIGHT(LEFT(収録楽曲情報!$W$4,4),1))))</f>
        <v/>
      </c>
      <c r="CP139" s="422"/>
      <c r="CQ139" s="422" t="str">
        <f>IF(CC139="","",IF(収録楽曲情報!$V$4=0,"",IF(LEN(収録楽曲情報!$W$4)=5,RIGHT(LEFT(収録楽曲情報!$W$4,4),1),LEFT(RIGHT(収録楽曲情報!$W$4,2),1))))</f>
        <v/>
      </c>
      <c r="CR139" s="422"/>
      <c r="CS139" s="422" t="str">
        <f>IF(CC139="","",IF(収録楽曲情報!$V$4=0,"",IF(LEN(収録楽曲情報!$W$4)=5,RIGHT(LEFT(収録楽曲情報!$W$4,5),1),RIGHT(収録楽曲情報!$W$4,1))))</f>
        <v/>
      </c>
      <c r="CT139" s="422"/>
      <c r="CW139" s="1">
        <f t="shared" si="3"/>
        <v>1</v>
      </c>
    </row>
    <row r="140" spans="1:101" ht="7.5" customHeight="1" x14ac:dyDescent="0.15">
      <c r="CW140" s="1">
        <f t="shared" si="3"/>
        <v>1</v>
      </c>
    </row>
    <row r="141" spans="1:101" ht="7.5" customHeight="1" x14ac:dyDescent="0.15">
      <c r="CW141" s="1">
        <f t="shared" si="3"/>
        <v>1</v>
      </c>
    </row>
    <row r="142" spans="1:101" ht="7.5" customHeight="1" x14ac:dyDescent="0.15">
      <c r="CW142" s="1">
        <f t="shared" si="3"/>
        <v>1</v>
      </c>
    </row>
    <row r="143" spans="1:101" ht="7.5" customHeight="1" x14ac:dyDescent="0.15">
      <c r="CW143" s="1">
        <f t="shared" si="3"/>
        <v>1</v>
      </c>
    </row>
    <row r="144" spans="1:101" ht="7.5" customHeight="1" x14ac:dyDescent="0.15">
      <c r="CW144" s="1">
        <f t="shared" si="3"/>
        <v>1</v>
      </c>
    </row>
    <row r="145" spans="1:101" ht="7.5" customHeight="1" x14ac:dyDescent="0.15">
      <c r="CW145" s="1">
        <f t="shared" si="3"/>
        <v>1</v>
      </c>
    </row>
    <row r="146" spans="1:101" ht="7.5" customHeight="1" x14ac:dyDescent="0.15">
      <c r="CW146" s="1">
        <f t="shared" si="3"/>
        <v>1</v>
      </c>
    </row>
    <row r="147" spans="1:101" ht="6" customHeight="1" x14ac:dyDescent="0.15">
      <c r="CW147" s="1">
        <f>IF($A$155="","",1)</f>
        <v>1</v>
      </c>
    </row>
    <row r="148" spans="1:101" ht="13.5" x14ac:dyDescent="0.15">
      <c r="A148" s="1" t="s">
        <v>29</v>
      </c>
      <c r="CW148" s="1">
        <f t="shared" ref="CW148:CW174" si="4">IF($A$155="","",1)</f>
        <v>1</v>
      </c>
    </row>
    <row r="149" spans="1:101" ht="27" customHeight="1" x14ac:dyDescent="0.15">
      <c r="A149" s="459" t="str">
        <f>IF(収録楽曲情報!S2="外国映画","外国映画上映利用申込書","映画（録音・上映）利用申込書")</f>
        <v>外国映画上映利用申込書</v>
      </c>
      <c r="B149" s="459"/>
      <c r="C149" s="459"/>
      <c r="D149" s="459"/>
      <c r="E149" s="459"/>
      <c r="F149" s="459"/>
      <c r="G149" s="459"/>
      <c r="H149" s="459"/>
      <c r="I149" s="459"/>
      <c r="J149" s="459"/>
      <c r="K149" s="459"/>
      <c r="L149" s="459"/>
      <c r="M149" s="459"/>
      <c r="N149" s="459"/>
      <c r="O149" s="459"/>
      <c r="P149" s="459"/>
      <c r="Q149" s="459"/>
      <c r="R149" s="459"/>
      <c r="S149" s="459"/>
      <c r="T149" s="459"/>
      <c r="U149" s="459"/>
      <c r="V149" s="459"/>
      <c r="W149" s="459"/>
      <c r="X149" s="459"/>
      <c r="Y149" s="459"/>
      <c r="Z149" s="459"/>
      <c r="AA149" s="459"/>
      <c r="AB149" s="459"/>
      <c r="AC149" s="459"/>
      <c r="AD149" s="459"/>
      <c r="AE149" s="459"/>
      <c r="AF149" s="459"/>
      <c r="AG149" s="459"/>
      <c r="AH149" s="459"/>
      <c r="AI149" s="459"/>
      <c r="AJ149" s="459"/>
      <c r="AK149" s="459"/>
      <c r="AL149" s="459"/>
      <c r="AM149" s="459"/>
      <c r="AN149" s="459"/>
      <c r="AO149" s="459"/>
      <c r="AP149" s="459"/>
      <c r="AQ149" s="459"/>
      <c r="AR149" s="459"/>
      <c r="AS149" s="459"/>
      <c r="AT149" s="459"/>
      <c r="AU149" s="459"/>
      <c r="AV149" s="459"/>
      <c r="AW149" s="459"/>
      <c r="AX149" s="459"/>
      <c r="AY149" s="459"/>
      <c r="AZ149" s="459"/>
      <c r="BA149" s="459"/>
      <c r="BB149" s="459"/>
      <c r="BC149" s="459"/>
      <c r="BD149" s="459"/>
      <c r="BE149" s="459"/>
      <c r="BF149" s="459"/>
      <c r="BG149" s="459"/>
      <c r="BH149" s="459"/>
      <c r="BI149" s="459"/>
      <c r="BJ149" s="459"/>
      <c r="BK149" s="459"/>
      <c r="BL149" s="459"/>
      <c r="BM149" s="459"/>
      <c r="BN149" s="459"/>
      <c r="BO149" s="459"/>
      <c r="BP149" s="459"/>
      <c r="BQ149" s="459"/>
      <c r="BR149" s="459"/>
      <c r="BS149" s="459"/>
      <c r="BT149" s="459"/>
      <c r="BU149" s="459"/>
      <c r="BV149" s="459"/>
      <c r="BW149" s="459"/>
      <c r="BX149" s="459"/>
      <c r="BY149" s="459"/>
      <c r="BZ149" s="459"/>
      <c r="CA149" s="459"/>
      <c r="CB149" s="459"/>
      <c r="CC149" s="459"/>
      <c r="CD149" s="459"/>
      <c r="CE149" s="459"/>
      <c r="CF149" s="459"/>
      <c r="CG149" s="459"/>
      <c r="CH149" s="459"/>
      <c r="CI149" s="459"/>
      <c r="CJ149" s="459"/>
      <c r="CK149" s="459"/>
      <c r="CL149" s="459"/>
      <c r="CM149" s="459"/>
      <c r="CN149" s="459"/>
      <c r="CO149" s="459"/>
      <c r="CP149" s="459"/>
      <c r="CQ149" s="459"/>
      <c r="CR149" s="459"/>
      <c r="CS149" s="459"/>
      <c r="CT149" s="459"/>
      <c r="CU149" s="459"/>
      <c r="CV149" s="459"/>
      <c r="CW149" s="1">
        <f t="shared" si="4"/>
        <v>1</v>
      </c>
    </row>
    <row r="150" spans="1:101" ht="17.25" x14ac:dyDescent="0.15">
      <c r="A150" s="460" t="str">
        <f>"許諾　第　"&amp;収録楽曲情報!$T$2&amp;"　　　　　　号&lt;続き&gt;"</f>
        <v>許諾　第　0　　　　　　号&lt;続き&gt;</v>
      </c>
      <c r="B150" s="460"/>
      <c r="C150" s="460"/>
      <c r="D150" s="460"/>
      <c r="E150" s="460"/>
      <c r="F150" s="460"/>
      <c r="G150" s="460"/>
      <c r="H150" s="460"/>
      <c r="I150" s="460"/>
      <c r="J150" s="460"/>
      <c r="K150" s="460"/>
      <c r="L150" s="460"/>
      <c r="M150" s="460"/>
      <c r="N150" s="460"/>
      <c r="O150" s="460"/>
      <c r="P150" s="460"/>
      <c r="Q150" s="460"/>
      <c r="R150" s="460"/>
      <c r="S150" s="460"/>
      <c r="T150" s="460"/>
      <c r="U150" s="460"/>
      <c r="V150" s="460"/>
      <c r="W150" s="460"/>
      <c r="X150" s="460"/>
      <c r="Y150" s="460"/>
      <c r="Z150" s="460"/>
      <c r="AA150" s="460"/>
      <c r="AB150" s="460"/>
      <c r="AC150" s="460"/>
      <c r="AD150" s="460"/>
      <c r="AE150" s="460"/>
      <c r="AF150" s="460"/>
      <c r="AG150" s="460"/>
      <c r="AH150" s="460"/>
      <c r="AI150" s="460"/>
      <c r="AJ150" s="460"/>
      <c r="AK150" s="460"/>
      <c r="AL150" s="460"/>
      <c r="AM150" s="460"/>
      <c r="AN150" s="460"/>
      <c r="AO150" s="460"/>
      <c r="AP150" s="460"/>
      <c r="AQ150" s="460"/>
      <c r="AR150" s="460"/>
      <c r="AS150" s="460"/>
      <c r="AT150" s="460"/>
      <c r="AU150" s="460"/>
      <c r="AV150" s="460"/>
      <c r="AW150" s="460"/>
      <c r="AX150" s="460"/>
      <c r="AY150" s="460"/>
      <c r="AZ150" s="460"/>
      <c r="BA150" s="460"/>
      <c r="BB150" s="460"/>
      <c r="BC150" s="460"/>
      <c r="BD150" s="460"/>
      <c r="BE150" s="460"/>
      <c r="BF150" s="460"/>
      <c r="BG150" s="460"/>
      <c r="BH150" s="460"/>
      <c r="BI150" s="460"/>
      <c r="BJ150" s="460"/>
      <c r="BK150" s="460"/>
      <c r="BL150" s="460"/>
      <c r="BM150" s="460"/>
      <c r="BN150" s="460"/>
      <c r="BO150" s="460"/>
      <c r="BP150" s="460"/>
      <c r="BQ150" s="460"/>
      <c r="BR150" s="460"/>
      <c r="BS150" s="460"/>
      <c r="BT150" s="460"/>
      <c r="BU150" s="460"/>
      <c r="BV150" s="460"/>
      <c r="BW150" s="460"/>
      <c r="BX150" s="460"/>
      <c r="BY150" s="460"/>
      <c r="BZ150" s="460"/>
      <c r="CA150" s="460"/>
      <c r="CB150" s="460"/>
      <c r="CC150" s="460"/>
      <c r="CD150" s="460"/>
      <c r="CE150" s="460"/>
      <c r="CF150" s="460"/>
      <c r="CG150" s="460"/>
      <c r="CH150" s="460"/>
      <c r="CI150" s="460"/>
      <c r="CJ150" s="460"/>
      <c r="CK150" s="460"/>
      <c r="CL150" s="460"/>
      <c r="CM150" s="460"/>
      <c r="CN150" s="460"/>
      <c r="CO150" s="460"/>
      <c r="CP150" s="460"/>
      <c r="CQ150" s="460"/>
      <c r="CR150" s="460"/>
      <c r="CS150" s="460"/>
      <c r="CT150" s="460"/>
      <c r="CU150" s="460"/>
      <c r="CV150" s="460"/>
      <c r="CW150" s="1">
        <f t="shared" si="4"/>
        <v>1</v>
      </c>
    </row>
    <row r="151" spans="1:101" ht="30" customHeight="1" thickBot="1" x14ac:dyDescent="0.2">
      <c r="A151" s="13"/>
      <c r="B151" s="13"/>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
        <f t="shared" si="4"/>
        <v>1</v>
      </c>
    </row>
    <row r="152" spans="1:101" ht="13.5" customHeight="1" thickBot="1" x14ac:dyDescent="0.2">
      <c r="A152" s="461" t="s">
        <v>25</v>
      </c>
      <c r="B152" s="462"/>
      <c r="C152" s="462"/>
      <c r="D152" s="462"/>
      <c r="E152" s="462"/>
      <c r="F152" s="462"/>
      <c r="G152" s="463" t="str">
        <f>IF(外国映画情報入力!C6="","",外国映画情報入力!C6)</f>
        <v/>
      </c>
      <c r="H152" s="463"/>
      <c r="I152" s="463"/>
      <c r="J152" s="463"/>
      <c r="K152" s="463"/>
      <c r="L152" s="463"/>
      <c r="M152" s="463"/>
      <c r="N152" s="463"/>
      <c r="O152" s="463"/>
      <c r="P152" s="463"/>
      <c r="Q152" s="463"/>
      <c r="R152" s="464"/>
      <c r="CW152" s="1">
        <f t="shared" si="4"/>
        <v>1</v>
      </c>
    </row>
    <row r="153" spans="1:101" ht="7.5" customHeight="1" x14ac:dyDescent="0.15">
      <c r="A153" s="454"/>
      <c r="B153" s="455"/>
      <c r="C153" s="448" t="s">
        <v>37</v>
      </c>
      <c r="D153" s="448"/>
      <c r="E153" s="448"/>
      <c r="F153" s="448"/>
      <c r="G153" s="448"/>
      <c r="H153" s="448"/>
      <c r="I153" s="448"/>
      <c r="J153" s="448"/>
      <c r="K153" s="448"/>
      <c r="L153" s="448"/>
      <c r="M153" s="448"/>
      <c r="N153" s="448"/>
      <c r="O153" s="448"/>
      <c r="P153" s="448"/>
      <c r="Q153" s="448"/>
      <c r="R153" s="448"/>
      <c r="S153" s="448" t="s">
        <v>38</v>
      </c>
      <c r="T153" s="448"/>
      <c r="U153" s="448"/>
      <c r="V153" s="448"/>
      <c r="W153" s="448"/>
      <c r="X153" s="448"/>
      <c r="Y153" s="448"/>
      <c r="Z153" s="448"/>
      <c r="AA153" s="448"/>
      <c r="AB153" s="448"/>
      <c r="AC153" s="448"/>
      <c r="AD153" s="448"/>
      <c r="AE153" s="448"/>
      <c r="AF153" s="448"/>
      <c r="AG153" s="448"/>
      <c r="AH153" s="448"/>
      <c r="AI153" s="448"/>
      <c r="AJ153" s="448"/>
      <c r="AK153" s="458" t="s">
        <v>17</v>
      </c>
      <c r="AL153" s="458"/>
      <c r="AM153" s="458"/>
      <c r="AN153" s="458"/>
      <c r="AO153" s="458"/>
      <c r="AP153" s="458"/>
      <c r="AQ153" s="448" t="s">
        <v>41</v>
      </c>
      <c r="AR153" s="448"/>
      <c r="AS153" s="448"/>
      <c r="AT153" s="448"/>
      <c r="AU153" s="448"/>
      <c r="AV153" s="448" t="s">
        <v>42</v>
      </c>
      <c r="AW153" s="448"/>
      <c r="AX153" s="448"/>
      <c r="AY153" s="448"/>
      <c r="AZ153" s="448"/>
      <c r="BA153" s="448" t="s">
        <v>21</v>
      </c>
      <c r="BB153" s="449"/>
      <c r="BC153" s="452" t="s">
        <v>16</v>
      </c>
      <c r="BD153" s="450"/>
      <c r="BE153" s="450"/>
      <c r="BF153" s="450"/>
      <c r="BG153" s="450"/>
      <c r="BH153" s="450"/>
      <c r="BI153" s="450"/>
      <c r="BJ153" s="450"/>
      <c r="BK153" s="450"/>
      <c r="BL153" s="450"/>
      <c r="BM153" s="450" t="s">
        <v>43</v>
      </c>
      <c r="BN153" s="450"/>
      <c r="BO153" s="450"/>
      <c r="BP153" s="450"/>
      <c r="BQ153" s="450"/>
      <c r="BR153" s="450"/>
      <c r="BS153" s="450"/>
      <c r="BT153" s="450"/>
      <c r="BU153" s="450"/>
      <c r="BV153" s="450"/>
      <c r="BW153" s="450"/>
      <c r="BX153" s="450"/>
      <c r="BY153" s="450"/>
      <c r="BZ153" s="450"/>
      <c r="CA153" s="450"/>
      <c r="CB153" s="450"/>
      <c r="CC153" s="450"/>
      <c r="CD153" s="450"/>
      <c r="CE153" s="450" t="s">
        <v>22</v>
      </c>
      <c r="CF153" s="450"/>
      <c r="CG153" s="450"/>
      <c r="CH153" s="450"/>
      <c r="CI153" s="450"/>
      <c r="CJ153" s="450"/>
      <c r="CK153" s="450"/>
      <c r="CL153" s="450"/>
      <c r="CM153" s="450"/>
      <c r="CN153" s="450"/>
      <c r="CO153" s="450"/>
      <c r="CP153" s="450"/>
      <c r="CQ153" s="450"/>
      <c r="CR153" s="450"/>
      <c r="CS153" s="450"/>
      <c r="CT153" s="450"/>
      <c r="CU153" s="450" t="s">
        <v>65</v>
      </c>
      <c r="CV153" s="450"/>
      <c r="CW153" s="1">
        <f t="shared" si="4"/>
        <v>1</v>
      </c>
    </row>
    <row r="154" spans="1:101" ht="7.5" customHeight="1" x14ac:dyDescent="0.15">
      <c r="A154" s="456"/>
      <c r="B154" s="457"/>
      <c r="C154" s="450"/>
      <c r="D154" s="450"/>
      <c r="E154" s="450"/>
      <c r="F154" s="450"/>
      <c r="G154" s="450"/>
      <c r="H154" s="450"/>
      <c r="I154" s="450"/>
      <c r="J154" s="450"/>
      <c r="K154" s="450"/>
      <c r="L154" s="450"/>
      <c r="M154" s="450"/>
      <c r="N154" s="450"/>
      <c r="O154" s="450"/>
      <c r="P154" s="450"/>
      <c r="Q154" s="450"/>
      <c r="R154" s="450"/>
      <c r="S154" s="450"/>
      <c r="T154" s="450"/>
      <c r="U154" s="450"/>
      <c r="V154" s="450"/>
      <c r="W154" s="450"/>
      <c r="X154" s="450"/>
      <c r="Y154" s="450"/>
      <c r="Z154" s="450"/>
      <c r="AA154" s="450"/>
      <c r="AB154" s="450"/>
      <c r="AC154" s="450"/>
      <c r="AD154" s="450"/>
      <c r="AE154" s="450"/>
      <c r="AF154" s="450"/>
      <c r="AG154" s="450"/>
      <c r="AH154" s="450"/>
      <c r="AI154" s="450"/>
      <c r="AJ154" s="450"/>
      <c r="AK154" s="453" t="s">
        <v>39</v>
      </c>
      <c r="AL154" s="453"/>
      <c r="AM154" s="453"/>
      <c r="AN154" s="453" t="s">
        <v>40</v>
      </c>
      <c r="AO154" s="453"/>
      <c r="AP154" s="453"/>
      <c r="AQ154" s="450"/>
      <c r="AR154" s="450"/>
      <c r="AS154" s="450"/>
      <c r="AT154" s="450"/>
      <c r="AU154" s="450"/>
      <c r="AV154" s="450"/>
      <c r="AW154" s="450"/>
      <c r="AX154" s="450"/>
      <c r="AY154" s="450"/>
      <c r="AZ154" s="450"/>
      <c r="BA154" s="450"/>
      <c r="BB154" s="451"/>
      <c r="BC154" s="452"/>
      <c r="BD154" s="450"/>
      <c r="BE154" s="450"/>
      <c r="BF154" s="450"/>
      <c r="BG154" s="450"/>
      <c r="BH154" s="450"/>
      <c r="BI154" s="450"/>
      <c r="BJ154" s="450"/>
      <c r="BK154" s="450"/>
      <c r="BL154" s="450"/>
      <c r="BM154" s="450"/>
      <c r="BN154" s="450"/>
      <c r="BO154" s="450"/>
      <c r="BP154" s="450"/>
      <c r="BQ154" s="450"/>
      <c r="BR154" s="450"/>
      <c r="BS154" s="450"/>
      <c r="BT154" s="450"/>
      <c r="BU154" s="450"/>
      <c r="BV154" s="450"/>
      <c r="BW154" s="450"/>
      <c r="BX154" s="450"/>
      <c r="BY154" s="450"/>
      <c r="BZ154" s="450"/>
      <c r="CA154" s="450"/>
      <c r="CB154" s="450"/>
      <c r="CC154" s="450"/>
      <c r="CD154" s="450"/>
      <c r="CE154" s="450"/>
      <c r="CF154" s="450"/>
      <c r="CG154" s="450"/>
      <c r="CH154" s="450"/>
      <c r="CI154" s="450"/>
      <c r="CJ154" s="450"/>
      <c r="CK154" s="450"/>
      <c r="CL154" s="450"/>
      <c r="CM154" s="450"/>
      <c r="CN154" s="450"/>
      <c r="CO154" s="450"/>
      <c r="CP154" s="450"/>
      <c r="CQ154" s="450"/>
      <c r="CR154" s="450"/>
      <c r="CS154" s="450"/>
      <c r="CT154" s="450"/>
      <c r="CU154" s="450"/>
      <c r="CV154" s="450"/>
      <c r="CW154" s="1">
        <f t="shared" si="4"/>
        <v>1</v>
      </c>
    </row>
    <row r="155" spans="1:101" ht="30" customHeight="1" x14ac:dyDescent="0.15">
      <c r="A155" s="447">
        <f>IF(収録楽曲情報!B37="","",収録楽曲情報!B37)</f>
        <v>36</v>
      </c>
      <c r="B155" s="438"/>
      <c r="C155" s="436" t="str">
        <f>IF(収録楽曲情報!D37="","",収録楽曲情報!D37)</f>
        <v/>
      </c>
      <c r="D155" s="436"/>
      <c r="E155" s="436"/>
      <c r="F155" s="436"/>
      <c r="G155" s="436"/>
      <c r="H155" s="436"/>
      <c r="I155" s="436"/>
      <c r="J155" s="436"/>
      <c r="K155" s="436"/>
      <c r="L155" s="436"/>
      <c r="M155" s="436"/>
      <c r="N155" s="436"/>
      <c r="O155" s="436"/>
      <c r="P155" s="436"/>
      <c r="Q155" s="436"/>
      <c r="R155" s="436"/>
      <c r="S155" s="436" t="str">
        <f>IF(収録楽曲情報!E37="","",収録楽曲情報!E37 &amp; " ・ ") &amp; IF(収録楽曲情報!F37="","",収録楽曲情報!F37)</f>
        <v/>
      </c>
      <c r="T155" s="436"/>
      <c r="U155" s="436"/>
      <c r="V155" s="436"/>
      <c r="W155" s="436"/>
      <c r="X155" s="436"/>
      <c r="Y155" s="436"/>
      <c r="Z155" s="436"/>
      <c r="AA155" s="436"/>
      <c r="AB155" s="436"/>
      <c r="AC155" s="436"/>
      <c r="AD155" s="436"/>
      <c r="AE155" s="436"/>
      <c r="AF155" s="436"/>
      <c r="AG155" s="436"/>
      <c r="AH155" s="436"/>
      <c r="AI155" s="436"/>
      <c r="AJ155" s="436"/>
      <c r="AK155" s="437" t="str">
        <f>IF(算定シミュレーション!AO48=0,"",算定シミュレーション!AO48)</f>
        <v/>
      </c>
      <c r="AL155" s="437"/>
      <c r="AM155" s="437"/>
      <c r="AN155" s="437" t="str">
        <f>IF(算定シミュレーション!AP48=0,"",算定シミュレーション!AP48)</f>
        <v/>
      </c>
      <c r="AO155" s="437"/>
      <c r="AP155" s="437"/>
      <c r="AQ155" s="438" t="str">
        <f>IF(収録楽曲情報!J37="","",収録楽曲情報!J37)</f>
        <v/>
      </c>
      <c r="AR155" s="438"/>
      <c r="AS155" s="438"/>
      <c r="AT155" s="438"/>
      <c r="AU155" s="438"/>
      <c r="AV155" s="423" t="str">
        <f>IF(収録楽曲情報!K37="","",収録楽曲情報!K37)</f>
        <v/>
      </c>
      <c r="AW155" s="423"/>
      <c r="AX155" s="423"/>
      <c r="AY155" s="423"/>
      <c r="AZ155" s="423"/>
      <c r="BA155" s="423" t="str">
        <f>IF(収録楽曲情報!L37="","",収録楽曲情報!L37)</f>
        <v/>
      </c>
      <c r="BB155" s="434"/>
      <c r="BC155" s="443" t="str">
        <f>IF(収録楽曲情報!G37="","",収録楽曲情報!G37)</f>
        <v/>
      </c>
      <c r="BD155" s="444"/>
      <c r="BE155" s="444"/>
      <c r="BF155" s="444"/>
      <c r="BG155" s="444"/>
      <c r="BH155" s="444"/>
      <c r="BI155" s="444"/>
      <c r="BJ155" s="444"/>
      <c r="BK155" s="444"/>
      <c r="BL155" s="444"/>
      <c r="BM155" s="428"/>
      <c r="BN155" s="426"/>
      <c r="BO155" s="426"/>
      <c r="BP155" s="426"/>
      <c r="BQ155" s="426"/>
      <c r="BR155" s="427"/>
      <c r="BS155" s="418"/>
      <c r="BT155" s="419"/>
      <c r="BU155" s="420"/>
      <c r="BV155" s="419"/>
      <c r="BW155" s="420"/>
      <c r="BX155" s="421"/>
      <c r="BY155" s="418"/>
      <c r="BZ155" s="419"/>
      <c r="CA155" s="420"/>
      <c r="CB155" s="419"/>
      <c r="CC155" s="420"/>
      <c r="CD155" s="421"/>
      <c r="CE155" s="423" t="str">
        <f>LEFT(収録楽曲情報!C37,1)</f>
        <v/>
      </c>
      <c r="CF155" s="423"/>
      <c r="CG155" s="423" t="str">
        <f>MID(収録楽曲情報!C37,2,1)</f>
        <v/>
      </c>
      <c r="CH155" s="423"/>
      <c r="CI155" s="423" t="str">
        <f>MID(収録楽曲情報!C37,3,1)</f>
        <v/>
      </c>
      <c r="CJ155" s="423"/>
      <c r="CK155" s="423" t="str">
        <f>MID(収録楽曲情報!C37,4,1)</f>
        <v/>
      </c>
      <c r="CL155" s="423"/>
      <c r="CM155" s="423" t="str">
        <f>MID(収録楽曲情報!C37,5,1)</f>
        <v/>
      </c>
      <c r="CN155" s="423"/>
      <c r="CO155" s="423" t="str">
        <f>MID(収録楽曲情報!C37,6,1)</f>
        <v/>
      </c>
      <c r="CP155" s="423"/>
      <c r="CQ155" s="423" t="str">
        <f>MID(収録楽曲情報!C37,7,1)</f>
        <v/>
      </c>
      <c r="CR155" s="423"/>
      <c r="CS155" s="423" t="str">
        <f>MID(収録楽曲情報!C37,8,1)</f>
        <v/>
      </c>
      <c r="CT155" s="423"/>
      <c r="CU155" s="423"/>
      <c r="CV155" s="423"/>
      <c r="CW155" s="1">
        <f t="shared" si="4"/>
        <v>1</v>
      </c>
    </row>
    <row r="156" spans="1:101" ht="30" customHeight="1" x14ac:dyDescent="0.15">
      <c r="A156" s="445">
        <f>IF(収録楽曲情報!B38="","",収録楽曲情報!B38)</f>
        <v>37</v>
      </c>
      <c r="B156" s="446"/>
      <c r="C156" s="436" t="str">
        <f>IF(収録楽曲情報!D38="","",収録楽曲情報!D38)</f>
        <v/>
      </c>
      <c r="D156" s="436"/>
      <c r="E156" s="436"/>
      <c r="F156" s="436"/>
      <c r="G156" s="436"/>
      <c r="H156" s="436"/>
      <c r="I156" s="436"/>
      <c r="J156" s="436"/>
      <c r="K156" s="436"/>
      <c r="L156" s="436"/>
      <c r="M156" s="436"/>
      <c r="N156" s="436"/>
      <c r="O156" s="436"/>
      <c r="P156" s="436"/>
      <c r="Q156" s="436"/>
      <c r="R156" s="436"/>
      <c r="S156" s="489" t="str">
        <f>IF(収録楽曲情報!E38="","",収録楽曲情報!E38 &amp; " ・ ") &amp; IF(収録楽曲情報!F38="","",収録楽曲情報!F38)</f>
        <v/>
      </c>
      <c r="T156" s="490"/>
      <c r="U156" s="490"/>
      <c r="V156" s="490"/>
      <c r="W156" s="490"/>
      <c r="X156" s="490"/>
      <c r="Y156" s="490"/>
      <c r="Z156" s="490"/>
      <c r="AA156" s="490"/>
      <c r="AB156" s="490"/>
      <c r="AC156" s="490"/>
      <c r="AD156" s="490"/>
      <c r="AE156" s="490"/>
      <c r="AF156" s="490"/>
      <c r="AG156" s="490"/>
      <c r="AH156" s="490"/>
      <c r="AI156" s="490"/>
      <c r="AJ156" s="491"/>
      <c r="AK156" s="437" t="str">
        <f>IF(算定シミュレーション!AO49=0,"",算定シミュレーション!AO49)</f>
        <v/>
      </c>
      <c r="AL156" s="437"/>
      <c r="AM156" s="437"/>
      <c r="AN156" s="437" t="str">
        <f>IF(算定シミュレーション!AP49=0,"",算定シミュレーション!AP49)</f>
        <v/>
      </c>
      <c r="AO156" s="437"/>
      <c r="AP156" s="437"/>
      <c r="AQ156" s="492" t="str">
        <f>IF(収録楽曲情報!J38="","",収録楽曲情報!J38)</f>
        <v/>
      </c>
      <c r="AR156" s="493"/>
      <c r="AS156" s="493"/>
      <c r="AT156" s="493"/>
      <c r="AU156" s="446"/>
      <c r="AV156" s="418" t="str">
        <f>IF(収録楽曲情報!K38="","",収録楽曲情報!K38)</f>
        <v/>
      </c>
      <c r="AW156" s="487"/>
      <c r="AX156" s="487"/>
      <c r="AY156" s="487"/>
      <c r="AZ156" s="421"/>
      <c r="BA156" s="418" t="str">
        <f>IF(収録楽曲情報!L38="","",収録楽曲情報!L38)</f>
        <v/>
      </c>
      <c r="BB156" s="488"/>
      <c r="BC156" s="443" t="str">
        <f>IF(収録楽曲情報!G38="","",収録楽曲情報!G38)</f>
        <v/>
      </c>
      <c r="BD156" s="444"/>
      <c r="BE156" s="444"/>
      <c r="BF156" s="444"/>
      <c r="BG156" s="444"/>
      <c r="BH156" s="444"/>
      <c r="BI156" s="444"/>
      <c r="BJ156" s="444"/>
      <c r="BK156" s="444"/>
      <c r="BL156" s="444"/>
      <c r="BM156" s="428"/>
      <c r="BN156" s="426"/>
      <c r="BO156" s="426"/>
      <c r="BP156" s="426"/>
      <c r="BQ156" s="426"/>
      <c r="BR156" s="427"/>
      <c r="BS156" s="418"/>
      <c r="BT156" s="419"/>
      <c r="BU156" s="420"/>
      <c r="BV156" s="419"/>
      <c r="BW156" s="420"/>
      <c r="BX156" s="421"/>
      <c r="BY156" s="418"/>
      <c r="BZ156" s="419"/>
      <c r="CA156" s="420"/>
      <c r="CB156" s="419"/>
      <c r="CC156" s="420"/>
      <c r="CD156" s="421"/>
      <c r="CE156" s="418" t="str">
        <f>LEFT(収録楽曲情報!C38,1)</f>
        <v/>
      </c>
      <c r="CF156" s="421"/>
      <c r="CG156" s="418" t="str">
        <f>MID(収録楽曲情報!C38,2,1)</f>
        <v/>
      </c>
      <c r="CH156" s="421"/>
      <c r="CI156" s="418" t="str">
        <f>MID(収録楽曲情報!C38,3,1)</f>
        <v/>
      </c>
      <c r="CJ156" s="421"/>
      <c r="CK156" s="418" t="str">
        <f>MID(収録楽曲情報!C38,4,1)</f>
        <v/>
      </c>
      <c r="CL156" s="421"/>
      <c r="CM156" s="418" t="str">
        <f>MID(収録楽曲情報!C38,5,1)</f>
        <v/>
      </c>
      <c r="CN156" s="421"/>
      <c r="CO156" s="418" t="str">
        <f>MID(収録楽曲情報!C38,6,1)</f>
        <v/>
      </c>
      <c r="CP156" s="421"/>
      <c r="CQ156" s="418" t="str">
        <f>MID(収録楽曲情報!C38,7,1)</f>
        <v/>
      </c>
      <c r="CR156" s="421"/>
      <c r="CS156" s="418" t="str">
        <f>MID(収録楽曲情報!C38,8,1)</f>
        <v/>
      </c>
      <c r="CT156" s="421"/>
      <c r="CU156" s="423"/>
      <c r="CV156" s="423"/>
      <c r="CW156" s="1">
        <f t="shared" si="4"/>
        <v>1</v>
      </c>
    </row>
    <row r="157" spans="1:101" ht="30" customHeight="1" x14ac:dyDescent="0.15">
      <c r="A157" s="445">
        <f>IF(収録楽曲情報!B39="","",収録楽曲情報!B39)</f>
        <v>38</v>
      </c>
      <c r="B157" s="446"/>
      <c r="C157" s="436" t="str">
        <f>IF(収録楽曲情報!D39="","",収録楽曲情報!D39)</f>
        <v/>
      </c>
      <c r="D157" s="436"/>
      <c r="E157" s="436"/>
      <c r="F157" s="436"/>
      <c r="G157" s="436"/>
      <c r="H157" s="436"/>
      <c r="I157" s="436"/>
      <c r="J157" s="436"/>
      <c r="K157" s="436"/>
      <c r="L157" s="436"/>
      <c r="M157" s="436"/>
      <c r="N157" s="436"/>
      <c r="O157" s="436"/>
      <c r="P157" s="436"/>
      <c r="Q157" s="436"/>
      <c r="R157" s="436"/>
      <c r="S157" s="489" t="str">
        <f>IF(収録楽曲情報!E39="","",収録楽曲情報!E39 &amp; " ・ ") &amp; IF(収録楽曲情報!F39="","",収録楽曲情報!F39)</f>
        <v/>
      </c>
      <c r="T157" s="490"/>
      <c r="U157" s="490"/>
      <c r="V157" s="490"/>
      <c r="W157" s="490"/>
      <c r="X157" s="490"/>
      <c r="Y157" s="490"/>
      <c r="Z157" s="490"/>
      <c r="AA157" s="490"/>
      <c r="AB157" s="490"/>
      <c r="AC157" s="490"/>
      <c r="AD157" s="490"/>
      <c r="AE157" s="490"/>
      <c r="AF157" s="490"/>
      <c r="AG157" s="490"/>
      <c r="AH157" s="490"/>
      <c r="AI157" s="490"/>
      <c r="AJ157" s="491"/>
      <c r="AK157" s="437" t="str">
        <f>IF(算定シミュレーション!AO50=0,"",算定シミュレーション!AO50)</f>
        <v/>
      </c>
      <c r="AL157" s="437"/>
      <c r="AM157" s="437"/>
      <c r="AN157" s="437" t="str">
        <f>IF(算定シミュレーション!AP50=0,"",算定シミュレーション!AP50)</f>
        <v/>
      </c>
      <c r="AO157" s="437"/>
      <c r="AP157" s="437"/>
      <c r="AQ157" s="492" t="str">
        <f>IF(収録楽曲情報!J39="","",収録楽曲情報!J39)</f>
        <v/>
      </c>
      <c r="AR157" s="493"/>
      <c r="AS157" s="493"/>
      <c r="AT157" s="493"/>
      <c r="AU157" s="446"/>
      <c r="AV157" s="418" t="str">
        <f>IF(収録楽曲情報!K39="","",収録楽曲情報!K39)</f>
        <v/>
      </c>
      <c r="AW157" s="487"/>
      <c r="AX157" s="487"/>
      <c r="AY157" s="487"/>
      <c r="AZ157" s="421"/>
      <c r="BA157" s="418" t="str">
        <f>IF(収録楽曲情報!L39="","",収録楽曲情報!L39)</f>
        <v/>
      </c>
      <c r="BB157" s="488"/>
      <c r="BC157" s="443" t="str">
        <f>IF(収録楽曲情報!G39="","",収録楽曲情報!G39)</f>
        <v/>
      </c>
      <c r="BD157" s="444"/>
      <c r="BE157" s="444"/>
      <c r="BF157" s="444"/>
      <c r="BG157" s="444"/>
      <c r="BH157" s="444"/>
      <c r="BI157" s="444"/>
      <c r="BJ157" s="444"/>
      <c r="BK157" s="444"/>
      <c r="BL157" s="444"/>
      <c r="BM157" s="428"/>
      <c r="BN157" s="426"/>
      <c r="BO157" s="426"/>
      <c r="BP157" s="426"/>
      <c r="BQ157" s="426"/>
      <c r="BR157" s="427"/>
      <c r="BS157" s="418"/>
      <c r="BT157" s="419"/>
      <c r="BU157" s="420"/>
      <c r="BV157" s="419"/>
      <c r="BW157" s="420"/>
      <c r="BX157" s="421"/>
      <c r="BY157" s="418"/>
      <c r="BZ157" s="419"/>
      <c r="CA157" s="420"/>
      <c r="CB157" s="419"/>
      <c r="CC157" s="420"/>
      <c r="CD157" s="421"/>
      <c r="CE157" s="418" t="str">
        <f>LEFT(収録楽曲情報!C39,1)</f>
        <v/>
      </c>
      <c r="CF157" s="421"/>
      <c r="CG157" s="418" t="str">
        <f>MID(収録楽曲情報!C39,2,1)</f>
        <v/>
      </c>
      <c r="CH157" s="421"/>
      <c r="CI157" s="418" t="str">
        <f>MID(収録楽曲情報!C39,3,1)</f>
        <v/>
      </c>
      <c r="CJ157" s="421"/>
      <c r="CK157" s="418" t="str">
        <f>MID(収録楽曲情報!C39,4,1)</f>
        <v/>
      </c>
      <c r="CL157" s="421"/>
      <c r="CM157" s="418" t="str">
        <f>MID(収録楽曲情報!C39,5,1)</f>
        <v/>
      </c>
      <c r="CN157" s="421"/>
      <c r="CO157" s="418" t="str">
        <f>MID(収録楽曲情報!C39,6,1)</f>
        <v/>
      </c>
      <c r="CP157" s="421"/>
      <c r="CQ157" s="418" t="str">
        <f>MID(収録楽曲情報!C39,7,1)</f>
        <v/>
      </c>
      <c r="CR157" s="421"/>
      <c r="CS157" s="418" t="str">
        <f>MID(収録楽曲情報!C39,8,1)</f>
        <v/>
      </c>
      <c r="CT157" s="421"/>
      <c r="CU157" s="423"/>
      <c r="CV157" s="423"/>
      <c r="CW157" s="1">
        <f t="shared" si="4"/>
        <v>1</v>
      </c>
    </row>
    <row r="158" spans="1:101" ht="30" customHeight="1" x14ac:dyDescent="0.15">
      <c r="A158" s="445">
        <f>IF(収録楽曲情報!B40="","",収録楽曲情報!B40)</f>
        <v>39</v>
      </c>
      <c r="B158" s="446"/>
      <c r="C158" s="436" t="str">
        <f>IF(収録楽曲情報!D40="","",収録楽曲情報!D40)</f>
        <v/>
      </c>
      <c r="D158" s="436"/>
      <c r="E158" s="436"/>
      <c r="F158" s="436"/>
      <c r="G158" s="436"/>
      <c r="H158" s="436"/>
      <c r="I158" s="436"/>
      <c r="J158" s="436"/>
      <c r="K158" s="436"/>
      <c r="L158" s="436"/>
      <c r="M158" s="436"/>
      <c r="N158" s="436"/>
      <c r="O158" s="436"/>
      <c r="P158" s="436"/>
      <c r="Q158" s="436"/>
      <c r="R158" s="436"/>
      <c r="S158" s="489" t="str">
        <f>IF(収録楽曲情報!E40="","",収録楽曲情報!E40 &amp; " ・ ") &amp; IF(収録楽曲情報!F40="","",収録楽曲情報!F40)</f>
        <v/>
      </c>
      <c r="T158" s="490"/>
      <c r="U158" s="490"/>
      <c r="V158" s="490"/>
      <c r="W158" s="490"/>
      <c r="X158" s="490"/>
      <c r="Y158" s="490"/>
      <c r="Z158" s="490"/>
      <c r="AA158" s="490"/>
      <c r="AB158" s="490"/>
      <c r="AC158" s="490"/>
      <c r="AD158" s="490"/>
      <c r="AE158" s="490"/>
      <c r="AF158" s="490"/>
      <c r="AG158" s="490"/>
      <c r="AH158" s="490"/>
      <c r="AI158" s="490"/>
      <c r="AJ158" s="491"/>
      <c r="AK158" s="437" t="str">
        <f>IF(算定シミュレーション!AO51=0,"",算定シミュレーション!AO51)</f>
        <v/>
      </c>
      <c r="AL158" s="437"/>
      <c r="AM158" s="437"/>
      <c r="AN158" s="437" t="str">
        <f>IF(算定シミュレーション!AP51=0,"",算定シミュレーション!AP51)</f>
        <v/>
      </c>
      <c r="AO158" s="437"/>
      <c r="AP158" s="437"/>
      <c r="AQ158" s="492" t="str">
        <f>IF(収録楽曲情報!J40="","",収録楽曲情報!J40)</f>
        <v/>
      </c>
      <c r="AR158" s="493"/>
      <c r="AS158" s="493"/>
      <c r="AT158" s="493"/>
      <c r="AU158" s="446"/>
      <c r="AV158" s="418" t="str">
        <f>IF(収録楽曲情報!K40="","",収録楽曲情報!K40)</f>
        <v/>
      </c>
      <c r="AW158" s="487"/>
      <c r="AX158" s="487"/>
      <c r="AY158" s="487"/>
      <c r="AZ158" s="421"/>
      <c r="BA158" s="418" t="str">
        <f>IF(収録楽曲情報!L40="","",収録楽曲情報!L40)</f>
        <v/>
      </c>
      <c r="BB158" s="488"/>
      <c r="BC158" s="443" t="str">
        <f>IF(収録楽曲情報!G40="","",収録楽曲情報!G40)</f>
        <v/>
      </c>
      <c r="BD158" s="444"/>
      <c r="BE158" s="444"/>
      <c r="BF158" s="444"/>
      <c r="BG158" s="444"/>
      <c r="BH158" s="444"/>
      <c r="BI158" s="444"/>
      <c r="BJ158" s="444"/>
      <c r="BK158" s="444"/>
      <c r="BL158" s="444"/>
      <c r="BM158" s="428"/>
      <c r="BN158" s="426"/>
      <c r="BO158" s="426"/>
      <c r="BP158" s="426"/>
      <c r="BQ158" s="426"/>
      <c r="BR158" s="427"/>
      <c r="BS158" s="418"/>
      <c r="BT158" s="419"/>
      <c r="BU158" s="420"/>
      <c r="BV158" s="419"/>
      <c r="BW158" s="420"/>
      <c r="BX158" s="421"/>
      <c r="BY158" s="418"/>
      <c r="BZ158" s="419"/>
      <c r="CA158" s="420"/>
      <c r="CB158" s="419"/>
      <c r="CC158" s="420"/>
      <c r="CD158" s="421"/>
      <c r="CE158" s="418" t="str">
        <f>LEFT(収録楽曲情報!C40,1)</f>
        <v/>
      </c>
      <c r="CF158" s="421"/>
      <c r="CG158" s="418" t="str">
        <f>MID(収録楽曲情報!C40,2,1)</f>
        <v/>
      </c>
      <c r="CH158" s="421"/>
      <c r="CI158" s="418" t="str">
        <f>MID(収録楽曲情報!C40,3,1)</f>
        <v/>
      </c>
      <c r="CJ158" s="421"/>
      <c r="CK158" s="418" t="str">
        <f>MID(収録楽曲情報!C40,4,1)</f>
        <v/>
      </c>
      <c r="CL158" s="421"/>
      <c r="CM158" s="418" t="str">
        <f>MID(収録楽曲情報!C40,5,1)</f>
        <v/>
      </c>
      <c r="CN158" s="421"/>
      <c r="CO158" s="418" t="str">
        <f>MID(収録楽曲情報!C40,6,1)</f>
        <v/>
      </c>
      <c r="CP158" s="421"/>
      <c r="CQ158" s="418" t="str">
        <f>MID(収録楽曲情報!C40,7,1)</f>
        <v/>
      </c>
      <c r="CR158" s="421"/>
      <c r="CS158" s="418" t="str">
        <f>MID(収録楽曲情報!C40,8,1)</f>
        <v/>
      </c>
      <c r="CT158" s="421"/>
      <c r="CU158" s="423"/>
      <c r="CV158" s="423"/>
      <c r="CW158" s="1">
        <f t="shared" si="4"/>
        <v>1</v>
      </c>
    </row>
    <row r="159" spans="1:101" ht="30" customHeight="1" x14ac:dyDescent="0.15">
      <c r="A159" s="445">
        <f>IF(収録楽曲情報!B41="","",収録楽曲情報!B41)</f>
        <v>40</v>
      </c>
      <c r="B159" s="446"/>
      <c r="C159" s="436" t="str">
        <f>IF(収録楽曲情報!D41="","",収録楽曲情報!D41)</f>
        <v/>
      </c>
      <c r="D159" s="436"/>
      <c r="E159" s="436"/>
      <c r="F159" s="436"/>
      <c r="G159" s="436"/>
      <c r="H159" s="436"/>
      <c r="I159" s="436"/>
      <c r="J159" s="436"/>
      <c r="K159" s="436"/>
      <c r="L159" s="436"/>
      <c r="M159" s="436"/>
      <c r="N159" s="436"/>
      <c r="O159" s="436"/>
      <c r="P159" s="436"/>
      <c r="Q159" s="436"/>
      <c r="R159" s="436"/>
      <c r="S159" s="489" t="str">
        <f>IF(収録楽曲情報!E41="","",収録楽曲情報!E41 &amp; " ・ ") &amp; IF(収録楽曲情報!F41="","",収録楽曲情報!F41)</f>
        <v/>
      </c>
      <c r="T159" s="490"/>
      <c r="U159" s="490"/>
      <c r="V159" s="490"/>
      <c r="W159" s="490"/>
      <c r="X159" s="490"/>
      <c r="Y159" s="490"/>
      <c r="Z159" s="490"/>
      <c r="AA159" s="490"/>
      <c r="AB159" s="490"/>
      <c r="AC159" s="490"/>
      <c r="AD159" s="490"/>
      <c r="AE159" s="490"/>
      <c r="AF159" s="490"/>
      <c r="AG159" s="490"/>
      <c r="AH159" s="490"/>
      <c r="AI159" s="490"/>
      <c r="AJ159" s="491"/>
      <c r="AK159" s="437" t="str">
        <f>IF(算定シミュレーション!AO52=0,"",算定シミュレーション!AO52)</f>
        <v/>
      </c>
      <c r="AL159" s="437"/>
      <c r="AM159" s="437"/>
      <c r="AN159" s="437" t="str">
        <f>IF(算定シミュレーション!AP52=0,"",算定シミュレーション!AP52)</f>
        <v/>
      </c>
      <c r="AO159" s="437"/>
      <c r="AP159" s="437"/>
      <c r="AQ159" s="492" t="str">
        <f>IF(収録楽曲情報!J41="","",収録楽曲情報!J41)</f>
        <v/>
      </c>
      <c r="AR159" s="493"/>
      <c r="AS159" s="493"/>
      <c r="AT159" s="493"/>
      <c r="AU159" s="446"/>
      <c r="AV159" s="418" t="str">
        <f>IF(収録楽曲情報!K41="","",収録楽曲情報!K41)</f>
        <v/>
      </c>
      <c r="AW159" s="487"/>
      <c r="AX159" s="487"/>
      <c r="AY159" s="487"/>
      <c r="AZ159" s="421"/>
      <c r="BA159" s="418" t="str">
        <f>IF(収録楽曲情報!L41="","",収録楽曲情報!L41)</f>
        <v/>
      </c>
      <c r="BB159" s="488"/>
      <c r="BC159" s="443" t="str">
        <f>IF(収録楽曲情報!G41="","",収録楽曲情報!G41)</f>
        <v/>
      </c>
      <c r="BD159" s="444"/>
      <c r="BE159" s="444"/>
      <c r="BF159" s="444"/>
      <c r="BG159" s="444"/>
      <c r="BH159" s="444"/>
      <c r="BI159" s="444"/>
      <c r="BJ159" s="444"/>
      <c r="BK159" s="444"/>
      <c r="BL159" s="444"/>
      <c r="BM159" s="428"/>
      <c r="BN159" s="426"/>
      <c r="BO159" s="426"/>
      <c r="BP159" s="426"/>
      <c r="BQ159" s="426"/>
      <c r="BR159" s="427"/>
      <c r="BS159" s="418"/>
      <c r="BT159" s="419"/>
      <c r="BU159" s="420"/>
      <c r="BV159" s="419"/>
      <c r="BW159" s="420"/>
      <c r="BX159" s="421"/>
      <c r="BY159" s="418"/>
      <c r="BZ159" s="419"/>
      <c r="CA159" s="420"/>
      <c r="CB159" s="419"/>
      <c r="CC159" s="420"/>
      <c r="CD159" s="421"/>
      <c r="CE159" s="418" t="str">
        <f>LEFT(収録楽曲情報!C41,1)</f>
        <v/>
      </c>
      <c r="CF159" s="421"/>
      <c r="CG159" s="418" t="str">
        <f>MID(収録楽曲情報!C41,2,1)</f>
        <v/>
      </c>
      <c r="CH159" s="421"/>
      <c r="CI159" s="418" t="str">
        <f>MID(収録楽曲情報!C41,3,1)</f>
        <v/>
      </c>
      <c r="CJ159" s="421"/>
      <c r="CK159" s="418" t="str">
        <f>MID(収録楽曲情報!C41,4,1)</f>
        <v/>
      </c>
      <c r="CL159" s="421"/>
      <c r="CM159" s="418" t="str">
        <f>MID(収録楽曲情報!C41,5,1)</f>
        <v/>
      </c>
      <c r="CN159" s="421"/>
      <c r="CO159" s="418" t="str">
        <f>MID(収録楽曲情報!C41,6,1)</f>
        <v/>
      </c>
      <c r="CP159" s="421"/>
      <c r="CQ159" s="418" t="str">
        <f>MID(収録楽曲情報!C41,7,1)</f>
        <v/>
      </c>
      <c r="CR159" s="421"/>
      <c r="CS159" s="418" t="str">
        <f>MID(収録楽曲情報!C41,8,1)</f>
        <v/>
      </c>
      <c r="CT159" s="421"/>
      <c r="CU159" s="423"/>
      <c r="CV159" s="423"/>
      <c r="CW159" s="1">
        <f t="shared" si="4"/>
        <v>1</v>
      </c>
    </row>
    <row r="160" spans="1:101" ht="30" customHeight="1" x14ac:dyDescent="0.15">
      <c r="A160" s="445">
        <f>IF(収録楽曲情報!B42="","",収録楽曲情報!B42)</f>
        <v>41</v>
      </c>
      <c r="B160" s="446"/>
      <c r="C160" s="436" t="str">
        <f>IF(収録楽曲情報!D42="","",収録楽曲情報!D42)</f>
        <v/>
      </c>
      <c r="D160" s="436"/>
      <c r="E160" s="436"/>
      <c r="F160" s="436"/>
      <c r="G160" s="436"/>
      <c r="H160" s="436"/>
      <c r="I160" s="436"/>
      <c r="J160" s="436"/>
      <c r="K160" s="436"/>
      <c r="L160" s="436"/>
      <c r="M160" s="436"/>
      <c r="N160" s="436"/>
      <c r="O160" s="436"/>
      <c r="P160" s="436"/>
      <c r="Q160" s="436"/>
      <c r="R160" s="436"/>
      <c r="S160" s="489" t="str">
        <f>IF(収録楽曲情報!E42="","",収録楽曲情報!E42 &amp; " ・ ") &amp; IF(収録楽曲情報!F42="","",収録楽曲情報!F42)</f>
        <v/>
      </c>
      <c r="T160" s="490"/>
      <c r="U160" s="490"/>
      <c r="V160" s="490"/>
      <c r="W160" s="490"/>
      <c r="X160" s="490"/>
      <c r="Y160" s="490"/>
      <c r="Z160" s="490"/>
      <c r="AA160" s="490"/>
      <c r="AB160" s="490"/>
      <c r="AC160" s="490"/>
      <c r="AD160" s="490"/>
      <c r="AE160" s="490"/>
      <c r="AF160" s="490"/>
      <c r="AG160" s="490"/>
      <c r="AH160" s="490"/>
      <c r="AI160" s="490"/>
      <c r="AJ160" s="491"/>
      <c r="AK160" s="437" t="str">
        <f>IF(算定シミュレーション!AO53=0,"",算定シミュレーション!AO53)</f>
        <v/>
      </c>
      <c r="AL160" s="437"/>
      <c r="AM160" s="437"/>
      <c r="AN160" s="437" t="str">
        <f>IF(算定シミュレーション!AP53=0,"",算定シミュレーション!AP53)</f>
        <v/>
      </c>
      <c r="AO160" s="437"/>
      <c r="AP160" s="437"/>
      <c r="AQ160" s="492" t="str">
        <f>IF(収録楽曲情報!J42="","",収録楽曲情報!J42)</f>
        <v/>
      </c>
      <c r="AR160" s="493"/>
      <c r="AS160" s="493"/>
      <c r="AT160" s="493"/>
      <c r="AU160" s="446"/>
      <c r="AV160" s="418" t="str">
        <f>IF(収録楽曲情報!K42="","",収録楽曲情報!K42)</f>
        <v/>
      </c>
      <c r="AW160" s="487"/>
      <c r="AX160" s="487"/>
      <c r="AY160" s="487"/>
      <c r="AZ160" s="421"/>
      <c r="BA160" s="418" t="str">
        <f>IF(収録楽曲情報!L42="","",収録楽曲情報!L42)</f>
        <v/>
      </c>
      <c r="BB160" s="488"/>
      <c r="BC160" s="443" t="str">
        <f>IF(収録楽曲情報!G42="","",収録楽曲情報!G42)</f>
        <v/>
      </c>
      <c r="BD160" s="444"/>
      <c r="BE160" s="444"/>
      <c r="BF160" s="444"/>
      <c r="BG160" s="444"/>
      <c r="BH160" s="444"/>
      <c r="BI160" s="444"/>
      <c r="BJ160" s="444"/>
      <c r="BK160" s="444"/>
      <c r="BL160" s="444"/>
      <c r="BM160" s="428"/>
      <c r="BN160" s="426"/>
      <c r="BO160" s="426"/>
      <c r="BP160" s="426"/>
      <c r="BQ160" s="426"/>
      <c r="BR160" s="427"/>
      <c r="BS160" s="418"/>
      <c r="BT160" s="419"/>
      <c r="BU160" s="420"/>
      <c r="BV160" s="419"/>
      <c r="BW160" s="420"/>
      <c r="BX160" s="421"/>
      <c r="BY160" s="418"/>
      <c r="BZ160" s="419"/>
      <c r="CA160" s="420"/>
      <c r="CB160" s="419"/>
      <c r="CC160" s="420"/>
      <c r="CD160" s="421"/>
      <c r="CE160" s="418" t="str">
        <f>LEFT(収録楽曲情報!C42,1)</f>
        <v/>
      </c>
      <c r="CF160" s="421"/>
      <c r="CG160" s="418" t="str">
        <f>MID(収録楽曲情報!C42,2,1)</f>
        <v/>
      </c>
      <c r="CH160" s="421"/>
      <c r="CI160" s="418" t="str">
        <f>MID(収録楽曲情報!C42,3,1)</f>
        <v/>
      </c>
      <c r="CJ160" s="421"/>
      <c r="CK160" s="418" t="str">
        <f>MID(収録楽曲情報!C42,4,1)</f>
        <v/>
      </c>
      <c r="CL160" s="421"/>
      <c r="CM160" s="418" t="str">
        <f>MID(収録楽曲情報!C42,5,1)</f>
        <v/>
      </c>
      <c r="CN160" s="421"/>
      <c r="CO160" s="418" t="str">
        <f>MID(収録楽曲情報!C42,6,1)</f>
        <v/>
      </c>
      <c r="CP160" s="421"/>
      <c r="CQ160" s="418" t="str">
        <f>MID(収録楽曲情報!C42,7,1)</f>
        <v/>
      </c>
      <c r="CR160" s="421"/>
      <c r="CS160" s="418" t="str">
        <f>MID(収録楽曲情報!C42,8,1)</f>
        <v/>
      </c>
      <c r="CT160" s="421"/>
      <c r="CU160" s="423"/>
      <c r="CV160" s="423"/>
      <c r="CW160" s="1">
        <f t="shared" si="4"/>
        <v>1</v>
      </c>
    </row>
    <row r="161" spans="1:101" ht="30" customHeight="1" x14ac:dyDescent="0.15">
      <c r="A161" s="445">
        <f>IF(収録楽曲情報!B43="","",収録楽曲情報!B43)</f>
        <v>42</v>
      </c>
      <c r="B161" s="446"/>
      <c r="C161" s="436" t="str">
        <f>IF(収録楽曲情報!D43="","",収録楽曲情報!D43)</f>
        <v/>
      </c>
      <c r="D161" s="436"/>
      <c r="E161" s="436"/>
      <c r="F161" s="436"/>
      <c r="G161" s="436"/>
      <c r="H161" s="436"/>
      <c r="I161" s="436"/>
      <c r="J161" s="436"/>
      <c r="K161" s="436"/>
      <c r="L161" s="436"/>
      <c r="M161" s="436"/>
      <c r="N161" s="436"/>
      <c r="O161" s="436"/>
      <c r="P161" s="436"/>
      <c r="Q161" s="436"/>
      <c r="R161" s="436"/>
      <c r="S161" s="489" t="str">
        <f>IF(収録楽曲情報!E43="","",収録楽曲情報!E43 &amp; " ・ ") &amp; IF(収録楽曲情報!F43="","",収録楽曲情報!F43)</f>
        <v/>
      </c>
      <c r="T161" s="490"/>
      <c r="U161" s="490"/>
      <c r="V161" s="490"/>
      <c r="W161" s="490"/>
      <c r="X161" s="490"/>
      <c r="Y161" s="490"/>
      <c r="Z161" s="490"/>
      <c r="AA161" s="490"/>
      <c r="AB161" s="490"/>
      <c r="AC161" s="490"/>
      <c r="AD161" s="490"/>
      <c r="AE161" s="490"/>
      <c r="AF161" s="490"/>
      <c r="AG161" s="490"/>
      <c r="AH161" s="490"/>
      <c r="AI161" s="490"/>
      <c r="AJ161" s="491"/>
      <c r="AK161" s="437" t="str">
        <f>IF(算定シミュレーション!AO54=0,"",算定シミュレーション!AO54)</f>
        <v/>
      </c>
      <c r="AL161" s="437"/>
      <c r="AM161" s="437"/>
      <c r="AN161" s="437" t="str">
        <f>IF(算定シミュレーション!AP54=0,"",算定シミュレーション!AP54)</f>
        <v/>
      </c>
      <c r="AO161" s="437"/>
      <c r="AP161" s="437"/>
      <c r="AQ161" s="492" t="str">
        <f>IF(収録楽曲情報!J43="","",収録楽曲情報!J43)</f>
        <v/>
      </c>
      <c r="AR161" s="493"/>
      <c r="AS161" s="493"/>
      <c r="AT161" s="493"/>
      <c r="AU161" s="446"/>
      <c r="AV161" s="418" t="str">
        <f>IF(収録楽曲情報!K43="","",収録楽曲情報!K43)</f>
        <v/>
      </c>
      <c r="AW161" s="487"/>
      <c r="AX161" s="487"/>
      <c r="AY161" s="487"/>
      <c r="AZ161" s="421"/>
      <c r="BA161" s="418" t="str">
        <f>IF(収録楽曲情報!L43="","",収録楽曲情報!L43)</f>
        <v/>
      </c>
      <c r="BB161" s="488"/>
      <c r="BC161" s="443" t="str">
        <f>IF(収録楽曲情報!G43="","",収録楽曲情報!G43)</f>
        <v/>
      </c>
      <c r="BD161" s="444"/>
      <c r="BE161" s="444"/>
      <c r="BF161" s="444"/>
      <c r="BG161" s="444"/>
      <c r="BH161" s="444"/>
      <c r="BI161" s="444"/>
      <c r="BJ161" s="444"/>
      <c r="BK161" s="444"/>
      <c r="BL161" s="444"/>
      <c r="BM161" s="428"/>
      <c r="BN161" s="426"/>
      <c r="BO161" s="426"/>
      <c r="BP161" s="426"/>
      <c r="BQ161" s="426"/>
      <c r="BR161" s="427"/>
      <c r="BS161" s="418"/>
      <c r="BT161" s="419"/>
      <c r="BU161" s="420"/>
      <c r="BV161" s="419"/>
      <c r="BW161" s="420"/>
      <c r="BX161" s="421"/>
      <c r="BY161" s="418"/>
      <c r="BZ161" s="419"/>
      <c r="CA161" s="420"/>
      <c r="CB161" s="419"/>
      <c r="CC161" s="420"/>
      <c r="CD161" s="421"/>
      <c r="CE161" s="418" t="str">
        <f>LEFT(収録楽曲情報!C43,1)</f>
        <v/>
      </c>
      <c r="CF161" s="421"/>
      <c r="CG161" s="418" t="str">
        <f>MID(収録楽曲情報!C43,2,1)</f>
        <v/>
      </c>
      <c r="CH161" s="421"/>
      <c r="CI161" s="418" t="str">
        <f>MID(収録楽曲情報!C43,3,1)</f>
        <v/>
      </c>
      <c r="CJ161" s="421"/>
      <c r="CK161" s="418" t="str">
        <f>MID(収録楽曲情報!C43,4,1)</f>
        <v/>
      </c>
      <c r="CL161" s="421"/>
      <c r="CM161" s="418" t="str">
        <f>MID(収録楽曲情報!C43,5,1)</f>
        <v/>
      </c>
      <c r="CN161" s="421"/>
      <c r="CO161" s="418" t="str">
        <f>MID(収録楽曲情報!C43,6,1)</f>
        <v/>
      </c>
      <c r="CP161" s="421"/>
      <c r="CQ161" s="418" t="str">
        <f>MID(収録楽曲情報!C43,7,1)</f>
        <v/>
      </c>
      <c r="CR161" s="421"/>
      <c r="CS161" s="418" t="str">
        <f>MID(収録楽曲情報!C43,8,1)</f>
        <v/>
      </c>
      <c r="CT161" s="421"/>
      <c r="CU161" s="423"/>
      <c r="CV161" s="423"/>
      <c r="CW161" s="1">
        <f t="shared" si="4"/>
        <v>1</v>
      </c>
    </row>
    <row r="162" spans="1:101" ht="30" customHeight="1" x14ac:dyDescent="0.15">
      <c r="A162" s="445">
        <f>IF(収録楽曲情報!B44="","",収録楽曲情報!B44)</f>
        <v>43</v>
      </c>
      <c r="B162" s="446"/>
      <c r="C162" s="436" t="str">
        <f>IF(収録楽曲情報!D44="","",収録楽曲情報!D44)</f>
        <v/>
      </c>
      <c r="D162" s="436"/>
      <c r="E162" s="436"/>
      <c r="F162" s="436"/>
      <c r="G162" s="436"/>
      <c r="H162" s="436"/>
      <c r="I162" s="436"/>
      <c r="J162" s="436"/>
      <c r="K162" s="436"/>
      <c r="L162" s="436"/>
      <c r="M162" s="436"/>
      <c r="N162" s="436"/>
      <c r="O162" s="436"/>
      <c r="P162" s="436"/>
      <c r="Q162" s="436"/>
      <c r="R162" s="436"/>
      <c r="S162" s="489" t="str">
        <f>IF(収録楽曲情報!E44="","",収録楽曲情報!E44 &amp; " ・ ") &amp; IF(収録楽曲情報!F44="","",収録楽曲情報!F44)</f>
        <v/>
      </c>
      <c r="T162" s="490"/>
      <c r="U162" s="490"/>
      <c r="V162" s="490"/>
      <c r="W162" s="490"/>
      <c r="X162" s="490"/>
      <c r="Y162" s="490"/>
      <c r="Z162" s="490"/>
      <c r="AA162" s="490"/>
      <c r="AB162" s="490"/>
      <c r="AC162" s="490"/>
      <c r="AD162" s="490"/>
      <c r="AE162" s="490"/>
      <c r="AF162" s="490"/>
      <c r="AG162" s="490"/>
      <c r="AH162" s="490"/>
      <c r="AI162" s="490"/>
      <c r="AJ162" s="491"/>
      <c r="AK162" s="437" t="str">
        <f>IF(算定シミュレーション!AO55=0,"",算定シミュレーション!AO55)</f>
        <v/>
      </c>
      <c r="AL162" s="437"/>
      <c r="AM162" s="437"/>
      <c r="AN162" s="437" t="str">
        <f>IF(算定シミュレーション!AP55=0,"",算定シミュレーション!AP55)</f>
        <v/>
      </c>
      <c r="AO162" s="437"/>
      <c r="AP162" s="437"/>
      <c r="AQ162" s="492" t="str">
        <f>IF(収録楽曲情報!J44="","",収録楽曲情報!J44)</f>
        <v/>
      </c>
      <c r="AR162" s="493"/>
      <c r="AS162" s="493"/>
      <c r="AT162" s="493"/>
      <c r="AU162" s="446"/>
      <c r="AV162" s="418" t="str">
        <f>IF(収録楽曲情報!K44="","",収録楽曲情報!K44)</f>
        <v/>
      </c>
      <c r="AW162" s="487"/>
      <c r="AX162" s="487"/>
      <c r="AY162" s="487"/>
      <c r="AZ162" s="421"/>
      <c r="BA162" s="418" t="str">
        <f>IF(収録楽曲情報!L44="","",収録楽曲情報!L44)</f>
        <v/>
      </c>
      <c r="BB162" s="488"/>
      <c r="BC162" s="443" t="str">
        <f>IF(収録楽曲情報!G44="","",収録楽曲情報!G44)</f>
        <v/>
      </c>
      <c r="BD162" s="444"/>
      <c r="BE162" s="444"/>
      <c r="BF162" s="444"/>
      <c r="BG162" s="444"/>
      <c r="BH162" s="444"/>
      <c r="BI162" s="444"/>
      <c r="BJ162" s="444"/>
      <c r="BK162" s="444"/>
      <c r="BL162" s="444"/>
      <c r="BM162" s="428"/>
      <c r="BN162" s="426"/>
      <c r="BO162" s="426"/>
      <c r="BP162" s="426"/>
      <c r="BQ162" s="426"/>
      <c r="BR162" s="427"/>
      <c r="BS162" s="418"/>
      <c r="BT162" s="419"/>
      <c r="BU162" s="420"/>
      <c r="BV162" s="419"/>
      <c r="BW162" s="420"/>
      <c r="BX162" s="421"/>
      <c r="BY162" s="418"/>
      <c r="BZ162" s="419"/>
      <c r="CA162" s="420"/>
      <c r="CB162" s="419"/>
      <c r="CC162" s="420"/>
      <c r="CD162" s="421"/>
      <c r="CE162" s="418" t="str">
        <f>LEFT(収録楽曲情報!C44,1)</f>
        <v/>
      </c>
      <c r="CF162" s="421"/>
      <c r="CG162" s="418" t="str">
        <f>MID(収録楽曲情報!C44,2,1)</f>
        <v/>
      </c>
      <c r="CH162" s="421"/>
      <c r="CI162" s="418" t="str">
        <f>MID(収録楽曲情報!C44,3,1)</f>
        <v/>
      </c>
      <c r="CJ162" s="421"/>
      <c r="CK162" s="418" t="str">
        <f>MID(収録楽曲情報!C44,4,1)</f>
        <v/>
      </c>
      <c r="CL162" s="421"/>
      <c r="CM162" s="418" t="str">
        <f>MID(収録楽曲情報!C44,5,1)</f>
        <v/>
      </c>
      <c r="CN162" s="421"/>
      <c r="CO162" s="418" t="str">
        <f>MID(収録楽曲情報!C44,6,1)</f>
        <v/>
      </c>
      <c r="CP162" s="421"/>
      <c r="CQ162" s="418" t="str">
        <f>MID(収録楽曲情報!C44,7,1)</f>
        <v/>
      </c>
      <c r="CR162" s="421"/>
      <c r="CS162" s="418" t="str">
        <f>MID(収録楽曲情報!C44,8,1)</f>
        <v/>
      </c>
      <c r="CT162" s="421"/>
      <c r="CU162" s="423"/>
      <c r="CV162" s="423"/>
      <c r="CW162" s="1">
        <f t="shared" si="4"/>
        <v>1</v>
      </c>
    </row>
    <row r="163" spans="1:101" ht="30" customHeight="1" x14ac:dyDescent="0.15">
      <c r="A163" s="445">
        <f>IF(収録楽曲情報!B45="","",収録楽曲情報!B45)</f>
        <v>44</v>
      </c>
      <c r="B163" s="446"/>
      <c r="C163" s="436" t="str">
        <f>IF(収録楽曲情報!D45="","",収録楽曲情報!D45)</f>
        <v/>
      </c>
      <c r="D163" s="436"/>
      <c r="E163" s="436"/>
      <c r="F163" s="436"/>
      <c r="G163" s="436"/>
      <c r="H163" s="436"/>
      <c r="I163" s="436"/>
      <c r="J163" s="436"/>
      <c r="K163" s="436"/>
      <c r="L163" s="436"/>
      <c r="M163" s="436"/>
      <c r="N163" s="436"/>
      <c r="O163" s="436"/>
      <c r="P163" s="436"/>
      <c r="Q163" s="436"/>
      <c r="R163" s="436"/>
      <c r="S163" s="489" t="str">
        <f>IF(収録楽曲情報!E45="","",収録楽曲情報!E45 &amp; " ・ ") &amp; IF(収録楽曲情報!F45="","",収録楽曲情報!F45)</f>
        <v/>
      </c>
      <c r="T163" s="490"/>
      <c r="U163" s="490"/>
      <c r="V163" s="490"/>
      <c r="W163" s="490"/>
      <c r="X163" s="490"/>
      <c r="Y163" s="490"/>
      <c r="Z163" s="490"/>
      <c r="AA163" s="490"/>
      <c r="AB163" s="490"/>
      <c r="AC163" s="490"/>
      <c r="AD163" s="490"/>
      <c r="AE163" s="490"/>
      <c r="AF163" s="490"/>
      <c r="AG163" s="490"/>
      <c r="AH163" s="490"/>
      <c r="AI163" s="490"/>
      <c r="AJ163" s="491"/>
      <c r="AK163" s="437" t="str">
        <f>IF(算定シミュレーション!AO56=0,"",算定シミュレーション!AO56)</f>
        <v/>
      </c>
      <c r="AL163" s="437"/>
      <c r="AM163" s="437"/>
      <c r="AN163" s="437" t="str">
        <f>IF(算定シミュレーション!AP56=0,"",算定シミュレーション!AP56)</f>
        <v/>
      </c>
      <c r="AO163" s="437"/>
      <c r="AP163" s="437"/>
      <c r="AQ163" s="492" t="str">
        <f>IF(収録楽曲情報!J45="","",収録楽曲情報!J45)</f>
        <v/>
      </c>
      <c r="AR163" s="493"/>
      <c r="AS163" s="493"/>
      <c r="AT163" s="493"/>
      <c r="AU163" s="446"/>
      <c r="AV163" s="418" t="str">
        <f>IF(収録楽曲情報!K45="","",収録楽曲情報!K45)</f>
        <v/>
      </c>
      <c r="AW163" s="487"/>
      <c r="AX163" s="487"/>
      <c r="AY163" s="487"/>
      <c r="AZ163" s="421"/>
      <c r="BA163" s="418" t="str">
        <f>IF(収録楽曲情報!L45="","",収録楽曲情報!L45)</f>
        <v/>
      </c>
      <c r="BB163" s="488"/>
      <c r="BC163" s="443" t="str">
        <f>IF(収録楽曲情報!G45="","",収録楽曲情報!G45)</f>
        <v/>
      </c>
      <c r="BD163" s="444"/>
      <c r="BE163" s="444"/>
      <c r="BF163" s="444"/>
      <c r="BG163" s="444"/>
      <c r="BH163" s="444"/>
      <c r="BI163" s="444"/>
      <c r="BJ163" s="444"/>
      <c r="BK163" s="444"/>
      <c r="BL163" s="444"/>
      <c r="BM163" s="428"/>
      <c r="BN163" s="426"/>
      <c r="BO163" s="426"/>
      <c r="BP163" s="426"/>
      <c r="BQ163" s="426"/>
      <c r="BR163" s="427"/>
      <c r="BS163" s="418"/>
      <c r="BT163" s="419"/>
      <c r="BU163" s="420"/>
      <c r="BV163" s="419"/>
      <c r="BW163" s="420"/>
      <c r="BX163" s="421"/>
      <c r="BY163" s="418"/>
      <c r="BZ163" s="419"/>
      <c r="CA163" s="420"/>
      <c r="CB163" s="419"/>
      <c r="CC163" s="420"/>
      <c r="CD163" s="421"/>
      <c r="CE163" s="418" t="str">
        <f>LEFT(収録楽曲情報!C45,1)</f>
        <v/>
      </c>
      <c r="CF163" s="421"/>
      <c r="CG163" s="418" t="str">
        <f>MID(収録楽曲情報!C45,2,1)</f>
        <v/>
      </c>
      <c r="CH163" s="421"/>
      <c r="CI163" s="418" t="str">
        <f>MID(収録楽曲情報!C45,3,1)</f>
        <v/>
      </c>
      <c r="CJ163" s="421"/>
      <c r="CK163" s="418" t="str">
        <f>MID(収録楽曲情報!C45,4,1)</f>
        <v/>
      </c>
      <c r="CL163" s="421"/>
      <c r="CM163" s="418" t="str">
        <f>MID(収録楽曲情報!C45,5,1)</f>
        <v/>
      </c>
      <c r="CN163" s="421"/>
      <c r="CO163" s="418" t="str">
        <f>MID(収録楽曲情報!C45,6,1)</f>
        <v/>
      </c>
      <c r="CP163" s="421"/>
      <c r="CQ163" s="418" t="str">
        <f>MID(収録楽曲情報!C45,7,1)</f>
        <v/>
      </c>
      <c r="CR163" s="421"/>
      <c r="CS163" s="418" t="str">
        <f>MID(収録楽曲情報!C45,8,1)</f>
        <v/>
      </c>
      <c r="CT163" s="421"/>
      <c r="CU163" s="423"/>
      <c r="CV163" s="423"/>
      <c r="CW163" s="1">
        <f t="shared" si="4"/>
        <v>1</v>
      </c>
    </row>
    <row r="164" spans="1:101" ht="30" customHeight="1" thickBot="1" x14ac:dyDescent="0.2">
      <c r="A164" s="478">
        <f>IF(収録楽曲情報!B46="","",収録楽曲情報!B46)</f>
        <v>45</v>
      </c>
      <c r="B164" s="479"/>
      <c r="C164" s="436" t="str">
        <f>IF(収録楽曲情報!D46="","",収録楽曲情報!D46)</f>
        <v/>
      </c>
      <c r="D164" s="436"/>
      <c r="E164" s="436"/>
      <c r="F164" s="436"/>
      <c r="G164" s="436"/>
      <c r="H164" s="436"/>
      <c r="I164" s="436"/>
      <c r="J164" s="436"/>
      <c r="K164" s="436"/>
      <c r="L164" s="436"/>
      <c r="M164" s="436"/>
      <c r="N164" s="436"/>
      <c r="O164" s="436"/>
      <c r="P164" s="436"/>
      <c r="Q164" s="436"/>
      <c r="R164" s="436"/>
      <c r="S164" s="480" t="str">
        <f>IF(収録楽曲情報!E46="","",収録楽曲情報!E46 &amp; " ・ ") &amp; IF(収録楽曲情報!F46="","",収録楽曲情報!F46)</f>
        <v/>
      </c>
      <c r="T164" s="481"/>
      <c r="U164" s="481"/>
      <c r="V164" s="481"/>
      <c r="W164" s="481"/>
      <c r="X164" s="481"/>
      <c r="Y164" s="481"/>
      <c r="Z164" s="481"/>
      <c r="AA164" s="481"/>
      <c r="AB164" s="481"/>
      <c r="AC164" s="481"/>
      <c r="AD164" s="481"/>
      <c r="AE164" s="481"/>
      <c r="AF164" s="481"/>
      <c r="AG164" s="481"/>
      <c r="AH164" s="481"/>
      <c r="AI164" s="481"/>
      <c r="AJ164" s="482"/>
      <c r="AK164" s="441" t="str">
        <f>IF(算定シミュレーション!AO57=0,"",算定シミュレーション!AO57)</f>
        <v/>
      </c>
      <c r="AL164" s="441"/>
      <c r="AM164" s="441"/>
      <c r="AN164" s="441" t="str">
        <f>IF(算定シミュレーション!AP57=0,"",算定シミュレーション!AP57)</f>
        <v/>
      </c>
      <c r="AO164" s="441"/>
      <c r="AP164" s="441"/>
      <c r="AQ164" s="483" t="str">
        <f>IF(収録楽曲情報!J46="","",収録楽曲情報!J46)</f>
        <v/>
      </c>
      <c r="AR164" s="484"/>
      <c r="AS164" s="484"/>
      <c r="AT164" s="484"/>
      <c r="AU164" s="479"/>
      <c r="AV164" s="476" t="str">
        <f>IF(収録楽曲情報!K46="","",収録楽曲情報!K46)</f>
        <v/>
      </c>
      <c r="AW164" s="485"/>
      <c r="AX164" s="485"/>
      <c r="AY164" s="485"/>
      <c r="AZ164" s="486"/>
      <c r="BA164" s="476" t="str">
        <f>IF(収録楽曲情報!L46="","",収録楽曲情報!L46)</f>
        <v/>
      </c>
      <c r="BB164" s="477"/>
      <c r="BC164" s="443" t="str">
        <f>IF(収録楽曲情報!G46="","",収録楽曲情報!G46)</f>
        <v/>
      </c>
      <c r="BD164" s="444"/>
      <c r="BE164" s="444"/>
      <c r="BF164" s="444"/>
      <c r="BG164" s="444"/>
      <c r="BH164" s="444"/>
      <c r="BI164" s="444"/>
      <c r="BJ164" s="444"/>
      <c r="BK164" s="444"/>
      <c r="BL164" s="444"/>
      <c r="BM164" s="428"/>
      <c r="BN164" s="426"/>
      <c r="BO164" s="426"/>
      <c r="BP164" s="426"/>
      <c r="BQ164" s="426"/>
      <c r="BR164" s="427"/>
      <c r="BS164" s="418"/>
      <c r="BT164" s="419"/>
      <c r="BU164" s="420"/>
      <c r="BV164" s="419"/>
      <c r="BW164" s="420"/>
      <c r="BX164" s="421"/>
      <c r="BY164" s="418"/>
      <c r="BZ164" s="419"/>
      <c r="CA164" s="420"/>
      <c r="CB164" s="419"/>
      <c r="CC164" s="420"/>
      <c r="CD164" s="421"/>
      <c r="CE164" s="418" t="str">
        <f>LEFT(収録楽曲情報!C46,1)</f>
        <v/>
      </c>
      <c r="CF164" s="421"/>
      <c r="CG164" s="418" t="str">
        <f>MID(収録楽曲情報!C46,2,1)</f>
        <v/>
      </c>
      <c r="CH164" s="421"/>
      <c r="CI164" s="418" t="str">
        <f>MID(収録楽曲情報!C46,3,1)</f>
        <v/>
      </c>
      <c r="CJ164" s="421"/>
      <c r="CK164" s="418" t="str">
        <f>MID(収録楽曲情報!C46,4,1)</f>
        <v/>
      </c>
      <c r="CL164" s="421"/>
      <c r="CM164" s="418" t="str">
        <f>MID(収録楽曲情報!C46,5,1)</f>
        <v/>
      </c>
      <c r="CN164" s="421"/>
      <c r="CO164" s="418" t="str">
        <f>MID(収録楽曲情報!C46,6,1)</f>
        <v/>
      </c>
      <c r="CP164" s="421"/>
      <c r="CQ164" s="418" t="str">
        <f>MID(収録楽曲情報!C46,7,1)</f>
        <v/>
      </c>
      <c r="CR164" s="421"/>
      <c r="CS164" s="418" t="str">
        <f>MID(収録楽曲情報!C46,8,1)</f>
        <v/>
      </c>
      <c r="CT164" s="421"/>
      <c r="CU164" s="423"/>
      <c r="CV164" s="423"/>
      <c r="CW164" s="1">
        <f t="shared" si="4"/>
        <v>1</v>
      </c>
    </row>
    <row r="165" spans="1:101" ht="30" customHeight="1" x14ac:dyDescent="0.15">
      <c r="A165" s="424"/>
      <c r="B165" s="424"/>
      <c r="C165" s="424"/>
      <c r="D165" s="424"/>
      <c r="E165" s="424"/>
      <c r="F165" s="424"/>
      <c r="G165" s="424"/>
      <c r="H165" s="424"/>
      <c r="I165" s="424"/>
      <c r="J165" s="424"/>
      <c r="K165" s="424"/>
      <c r="L165" s="424"/>
      <c r="M165" s="424"/>
      <c r="N165" s="424"/>
      <c r="O165" s="424"/>
      <c r="P165" s="424"/>
      <c r="Q165" s="424"/>
      <c r="R165" s="424"/>
      <c r="S165" s="424"/>
      <c r="T165" s="424"/>
      <c r="U165" s="424"/>
      <c r="V165" s="424"/>
      <c r="W165" s="424"/>
      <c r="X165" s="424"/>
      <c r="Y165" s="424"/>
      <c r="Z165" s="424"/>
      <c r="AA165" s="424"/>
      <c r="AB165" s="424"/>
      <c r="AC165" s="424"/>
      <c r="AD165" s="424"/>
      <c r="AE165" s="424"/>
      <c r="AF165" s="424"/>
      <c r="AG165" s="424"/>
      <c r="AH165" s="424"/>
      <c r="AI165" s="424"/>
      <c r="AJ165" s="424"/>
      <c r="AK165" s="424"/>
      <c r="AL165" s="424"/>
      <c r="AM165" s="424"/>
      <c r="AN165" s="424"/>
      <c r="AO165" s="424"/>
      <c r="BE165" s="417" t="s">
        <v>44</v>
      </c>
      <c r="BF165" s="417"/>
      <c r="BG165" s="417"/>
      <c r="BH165" s="417"/>
      <c r="BI165" s="417"/>
      <c r="BJ165" s="417"/>
      <c r="BK165" s="417"/>
      <c r="BL165" s="417"/>
      <c r="BM165" s="428"/>
      <c r="BN165" s="426"/>
      <c r="BO165" s="426"/>
      <c r="BP165" s="426"/>
      <c r="BQ165" s="420"/>
      <c r="BR165" s="421"/>
      <c r="BS165" s="418"/>
      <c r="BT165" s="419"/>
      <c r="BU165" s="420"/>
      <c r="BV165" s="419"/>
      <c r="BW165" s="420"/>
      <c r="BX165" s="421"/>
      <c r="BY165" s="418"/>
      <c r="BZ165" s="419"/>
      <c r="CA165" s="420"/>
      <c r="CB165" s="419"/>
      <c r="CC165" s="420"/>
      <c r="CD165" s="421"/>
      <c r="CE165" s="423">
        <f>IF(CC167="",9,IF(収録楽曲情報!$V$4=0,9,""))</f>
        <v>9</v>
      </c>
      <c r="CF165" s="423"/>
      <c r="CG165" s="423">
        <f>IF(CC167="",9,IF(収録楽曲情報!$V$4=0,9,""))</f>
        <v>9</v>
      </c>
      <c r="CH165" s="423"/>
      <c r="CI165" s="423">
        <f>IF(CC167="",9,IF(収録楽曲情報!$V$4=0,9,RIGHT(LEFT(収録楽曲情報!$V$4,1),1)))</f>
        <v>9</v>
      </c>
      <c r="CJ165" s="423"/>
      <c r="CK165" s="423">
        <f>IF(CC167="",9,IF(収録楽曲情報!$V$4=0,9,RIGHT(LEFT(収録楽曲情報!$V$4,2),1)))</f>
        <v>9</v>
      </c>
      <c r="CL165" s="423"/>
      <c r="CM165" s="423">
        <f>IF(CC167="",9,IF(収録楽曲情報!$V$4=0,9,RIGHT(LEFT(収録楽曲情報!$V$4,3),1)))</f>
        <v>9</v>
      </c>
      <c r="CN165" s="423"/>
      <c r="CO165" s="423">
        <f>IF(CC167="",9,IF(収録楽曲情報!$V$4=0,9,RIGHT(LEFT(収録楽曲情報!$V$4,4),1)))</f>
        <v>9</v>
      </c>
      <c r="CP165" s="423"/>
      <c r="CQ165" s="423">
        <f>IF(CC167="",9,IF(収録楽曲情報!$V$4=0,9,RIGHT(LEFT(収録楽曲情報!$V$4,5),1)))</f>
        <v>9</v>
      </c>
      <c r="CR165" s="423"/>
      <c r="CS165" s="423">
        <f>IF(CC167="",9,IF(収録楽曲情報!$V$4=0,9,RIGHT(LEFT(収録楽曲情報!$V$4,6),1)))</f>
        <v>9</v>
      </c>
      <c r="CT165" s="423"/>
      <c r="CU165" s="423">
        <f>IF(CC167="",9,IF(収録楽曲情報!$V$4=0,9,""))</f>
        <v>9</v>
      </c>
      <c r="CV165" s="423"/>
      <c r="CW165" s="1">
        <f t="shared" si="4"/>
        <v>1</v>
      </c>
    </row>
    <row r="166" spans="1:101" ht="30" customHeight="1" x14ac:dyDescent="0.15">
      <c r="A166" s="425"/>
      <c r="B166" s="425"/>
      <c r="C166" s="425"/>
      <c r="D166" s="425"/>
      <c r="E166" s="425"/>
      <c r="F166" s="425"/>
      <c r="G166" s="425"/>
      <c r="H166" s="425"/>
      <c r="I166" s="425"/>
      <c r="J166" s="425"/>
      <c r="K166" s="425"/>
      <c r="L166" s="425"/>
      <c r="M166" s="425"/>
      <c r="N166" s="425"/>
      <c r="O166" s="425"/>
      <c r="P166" s="425"/>
      <c r="Q166" s="425"/>
      <c r="R166" s="425"/>
      <c r="S166" s="425"/>
      <c r="T166" s="425"/>
      <c r="U166" s="425"/>
      <c r="V166" s="425"/>
      <c r="W166" s="425"/>
      <c r="X166" s="425"/>
      <c r="Y166" s="425"/>
      <c r="Z166" s="425"/>
      <c r="AA166" s="425"/>
      <c r="AB166" s="425"/>
      <c r="AC166" s="425"/>
      <c r="AD166" s="425"/>
      <c r="AE166" s="425"/>
      <c r="AF166" s="425"/>
      <c r="AG166" s="425"/>
      <c r="AH166" s="425"/>
      <c r="AI166" s="425"/>
      <c r="AJ166" s="425"/>
      <c r="AK166" s="425"/>
      <c r="AL166" s="425"/>
      <c r="AM166" s="425"/>
      <c r="AN166" s="425"/>
      <c r="AO166" s="425"/>
      <c r="AW166" s="433"/>
      <c r="AX166" s="433"/>
      <c r="AY166" s="433"/>
      <c r="AZ166" s="433"/>
      <c r="BA166" s="433"/>
      <c r="BB166" s="433"/>
      <c r="BE166" s="417" t="str">
        <f>算定シミュレーション!BM8</f>
        <v>消費税相当額</v>
      </c>
      <c r="BF166" s="417"/>
      <c r="BG166" s="417"/>
      <c r="BH166" s="417"/>
      <c r="BI166" s="417"/>
      <c r="BJ166" s="417"/>
      <c r="BK166" s="417"/>
      <c r="BL166" s="417"/>
      <c r="BM166" s="418"/>
      <c r="BN166" s="419"/>
      <c r="BO166" s="420"/>
      <c r="BP166" s="419"/>
      <c r="BQ166" s="420"/>
      <c r="BR166" s="421"/>
      <c r="BS166" s="418"/>
      <c r="BT166" s="419"/>
      <c r="BU166" s="420"/>
      <c r="BV166" s="419"/>
      <c r="BW166" s="420"/>
      <c r="BX166" s="421"/>
      <c r="BY166" s="418"/>
      <c r="BZ166" s="419"/>
      <c r="CA166" s="420"/>
      <c r="CB166" s="419"/>
      <c r="CC166" s="420"/>
      <c r="CD166" s="421"/>
      <c r="CE166" s="422" t="str">
        <f>IF(CC167="","",IF(収録楽曲情報!$V$4=0,"",""))</f>
        <v/>
      </c>
      <c r="CF166" s="422"/>
      <c r="CG166" s="422" t="str">
        <f>IF(CC167="","",IF(収録楽曲情報!$V$4=0,"",""))</f>
        <v/>
      </c>
      <c r="CH166" s="422"/>
      <c r="CI166" s="422" t="str">
        <f>IF(CC167="","",IF(収録楽曲情報!$V$4=0,"",IF(LEN(収録楽曲情報!$W$3)=5,"",LEFT(収録楽曲情報!$W$3,1))))</f>
        <v/>
      </c>
      <c r="CJ166" s="422"/>
      <c r="CK166" s="422" t="str">
        <f>IF(CC167="","",IF(収録楽曲情報!$V$4=0,"",IF(LEN(収録楽曲情報!$W$3)=5,LEFT(収録楽曲情報!$W$3,1),RIGHT(LEFT(収録楽曲情報!$W$3,2),1))))</f>
        <v/>
      </c>
      <c r="CL166" s="422"/>
      <c r="CM166" s="422" t="str">
        <f>IF(CC167="","",IF(収録楽曲情報!$V$4=0,"",IF(LEN(収録楽曲情報!$W$3)=5,RIGHT(LEFT(収録楽曲情報!$W$3,2),1),RIGHT(LEFT(収録楽曲情報!$W$3,3),1))))</f>
        <v/>
      </c>
      <c r="CN166" s="422"/>
      <c r="CO166" s="422" t="str">
        <f>IF(CC167="","",IF(収録楽曲情報!$V$4=0,"",IF(LEN(収録楽曲情報!$W$3)=5,RIGHT(LEFT(収録楽曲情報!$W$3,3),1),RIGHT(LEFT(収録楽曲情報!$W$3,4),1))))</f>
        <v/>
      </c>
      <c r="CP166" s="422"/>
      <c r="CQ166" s="422" t="str">
        <f>IF(CC167="","",IF(収録楽曲情報!$V$4=0,"",IF(LEN(収録楽曲情報!$W$3)=5,RIGHT(LEFT(収録楽曲情報!$W$3,4),1),RIGHT(LEFT(収録楽曲情報!$W$3,4),1))))</f>
        <v/>
      </c>
      <c r="CR166" s="422"/>
      <c r="CS166" s="422" t="str">
        <f>IF(CC167="","",IF(収録楽曲情報!$V$4=0,"",IF(LEN(収録楽曲情報!$W$3)=5,RIGHT(LEFT(収録楽曲情報!$W$3,5),1),RIGHT(LEFT(収録楽曲情報!$W$3,4),1))))</f>
        <v/>
      </c>
      <c r="CT166" s="422"/>
      <c r="CW166" s="1">
        <f t="shared" si="4"/>
        <v>1</v>
      </c>
    </row>
    <row r="167" spans="1:101" ht="30" customHeight="1" x14ac:dyDescent="0.15">
      <c r="A167" s="425"/>
      <c r="B167" s="425"/>
      <c r="C167" s="425"/>
      <c r="D167" s="425"/>
      <c r="E167" s="425"/>
      <c r="F167" s="425"/>
      <c r="G167" s="425"/>
      <c r="H167" s="425"/>
      <c r="I167" s="425"/>
      <c r="J167" s="425"/>
      <c r="K167" s="425"/>
      <c r="L167" s="425"/>
      <c r="M167" s="425"/>
      <c r="N167" s="425"/>
      <c r="O167" s="425"/>
      <c r="P167" s="425"/>
      <c r="Q167" s="425"/>
      <c r="R167" s="425"/>
      <c r="S167" s="425"/>
      <c r="T167" s="425"/>
      <c r="U167" s="425"/>
      <c r="V167" s="425"/>
      <c r="W167" s="425"/>
      <c r="X167" s="425"/>
      <c r="Y167" s="425"/>
      <c r="Z167" s="425"/>
      <c r="AA167" s="425"/>
      <c r="AB167" s="425"/>
      <c r="AC167" s="425"/>
      <c r="AD167" s="425"/>
      <c r="AE167" s="425"/>
      <c r="AF167" s="425"/>
      <c r="AG167" s="425"/>
      <c r="AH167" s="425"/>
      <c r="AI167" s="425"/>
      <c r="AJ167" s="425"/>
      <c r="AK167" s="425"/>
      <c r="AL167" s="425"/>
      <c r="AM167" s="425"/>
      <c r="AN167" s="425"/>
      <c r="AO167" s="425"/>
      <c r="AW167" s="433"/>
      <c r="AX167" s="433"/>
      <c r="AY167" s="433"/>
      <c r="AZ167" s="433"/>
      <c r="BA167" s="433"/>
      <c r="BB167" s="433"/>
      <c r="BE167" s="417" t="s">
        <v>45</v>
      </c>
      <c r="BF167" s="417"/>
      <c r="BG167" s="417"/>
      <c r="BH167" s="417"/>
      <c r="BI167" s="417"/>
      <c r="BJ167" s="417"/>
      <c r="BK167" s="417"/>
      <c r="BL167" s="417"/>
      <c r="BM167" s="418"/>
      <c r="BN167" s="419"/>
      <c r="BO167" s="420"/>
      <c r="BP167" s="419"/>
      <c r="BQ167" s="420"/>
      <c r="BR167" s="421"/>
      <c r="BS167" s="418"/>
      <c r="BT167" s="419"/>
      <c r="BU167" s="420"/>
      <c r="BV167" s="419"/>
      <c r="BW167" s="420"/>
      <c r="BX167" s="421"/>
      <c r="BY167" s="418"/>
      <c r="BZ167" s="419"/>
      <c r="CA167" s="420"/>
      <c r="CB167" s="419"/>
      <c r="CC167" s="420"/>
      <c r="CD167" s="421"/>
      <c r="CE167" s="422" t="str">
        <f>IF(CC167="","",IF(収録楽曲情報!$V$4=0,"",""))</f>
        <v/>
      </c>
      <c r="CF167" s="422"/>
      <c r="CG167" s="422" t="str">
        <f>IF(CC167="","",IF(収録楽曲情報!$V$4=0,"","\"))</f>
        <v/>
      </c>
      <c r="CH167" s="422"/>
      <c r="CI167" s="422" t="str">
        <f>IF(CC167="","",IF(収録楽曲情報!$V$4=0,"",IF(LEN(収録楽曲情報!$W$4)=5,"",LEFT(収録楽曲情報!$W$4,1))))</f>
        <v/>
      </c>
      <c r="CJ167" s="422"/>
      <c r="CK167" s="422" t="str">
        <f>IF(CC167="","",IF(収録楽曲情報!$V$4=0,"",IF(LEN(収録楽曲情報!$W$4)=5,LEFT(収録楽曲情報!$W$4,1),RIGHT(LEFT(収録楽曲情報!$W$4,2),1))))</f>
        <v/>
      </c>
      <c r="CL167" s="422"/>
      <c r="CM167" s="422" t="str">
        <f>IF(CC167="","",IF(収録楽曲情報!$V$4=0,"",IF(LEN(収録楽曲情報!$W$4)=5,RIGHT(LEFT(収録楽曲情報!$W$4,2),1),RIGHT(LEFT(収録楽曲情報!$W$4,3),1))))</f>
        <v/>
      </c>
      <c r="CN167" s="422"/>
      <c r="CO167" s="422" t="str">
        <f>IF(CC167="","",IF(収録楽曲情報!$V$4=0,"",IF(LEN(収録楽曲情報!$W$4)=5,RIGHT(LEFT(収録楽曲情報!$W$4,3),1),RIGHT(LEFT(収録楽曲情報!$W$4,4),1))))</f>
        <v/>
      </c>
      <c r="CP167" s="422"/>
      <c r="CQ167" s="422" t="str">
        <f>IF(CC167="","",IF(収録楽曲情報!$V$4=0,"",IF(LEN(収録楽曲情報!$W$4)=5,RIGHT(LEFT(収録楽曲情報!$W$4,4),1),LEFT(RIGHT(収録楽曲情報!$W$4,2),1))))</f>
        <v/>
      </c>
      <c r="CR167" s="422"/>
      <c r="CS167" s="422" t="str">
        <f>IF(CC167="","",IF(収録楽曲情報!$V$4=0,"",IF(LEN(収録楽曲情報!$W$4)=5,RIGHT(LEFT(収録楽曲情報!$W$4,5),1),RIGHT(収録楽曲情報!$W$4,1))))</f>
        <v/>
      </c>
      <c r="CT167" s="422"/>
      <c r="CW167" s="1">
        <f t="shared" si="4"/>
        <v>1</v>
      </c>
    </row>
    <row r="168" spans="1:101" ht="7.5" customHeight="1" x14ac:dyDescent="0.15">
      <c r="CW168" s="1">
        <f t="shared" si="4"/>
        <v>1</v>
      </c>
    </row>
    <row r="169" spans="1:101" ht="7.5" customHeight="1" x14ac:dyDescent="0.15">
      <c r="CW169" s="1">
        <f t="shared" si="4"/>
        <v>1</v>
      </c>
    </row>
    <row r="170" spans="1:101" ht="7.5" customHeight="1" x14ac:dyDescent="0.15">
      <c r="CW170" s="1">
        <f t="shared" si="4"/>
        <v>1</v>
      </c>
    </row>
    <row r="171" spans="1:101" ht="7.5" customHeight="1" x14ac:dyDescent="0.15">
      <c r="CW171" s="1">
        <f t="shared" si="4"/>
        <v>1</v>
      </c>
    </row>
    <row r="172" spans="1:101" ht="7.5" customHeight="1" x14ac:dyDescent="0.15">
      <c r="CW172" s="1">
        <f t="shared" si="4"/>
        <v>1</v>
      </c>
    </row>
    <row r="173" spans="1:101" ht="7.5" customHeight="1" x14ac:dyDescent="0.15">
      <c r="CW173" s="1">
        <f t="shared" si="4"/>
        <v>1</v>
      </c>
    </row>
    <row r="174" spans="1:101" ht="7.5" customHeight="1" x14ac:dyDescent="0.15">
      <c r="CW174" s="1">
        <f t="shared" si="4"/>
        <v>1</v>
      </c>
    </row>
    <row r="175" spans="1:101" ht="6" customHeight="1" x14ac:dyDescent="0.15">
      <c r="CW175" s="1">
        <f>IF($A$211="","",1)</f>
        <v>1</v>
      </c>
    </row>
    <row r="176" spans="1:101" ht="13.5" x14ac:dyDescent="0.15">
      <c r="A176" s="1" t="s">
        <v>29</v>
      </c>
      <c r="CW176" s="1">
        <f t="shared" ref="CW176:CW202" si="5">IF($A$183="","",1)</f>
        <v>1</v>
      </c>
    </row>
    <row r="177" spans="1:101" ht="27" customHeight="1" x14ac:dyDescent="0.15">
      <c r="A177" s="459" t="str">
        <f>IF(収録楽曲情報!S2="外国映画","外国映画上映利用申込書","映画（録音・上映）利用申込書")</f>
        <v>外国映画上映利用申込書</v>
      </c>
      <c r="B177" s="459"/>
      <c r="C177" s="459"/>
      <c r="D177" s="459"/>
      <c r="E177" s="459"/>
      <c r="F177" s="459"/>
      <c r="G177" s="459"/>
      <c r="H177" s="459"/>
      <c r="I177" s="459"/>
      <c r="J177" s="459"/>
      <c r="K177" s="459"/>
      <c r="L177" s="459"/>
      <c r="M177" s="459"/>
      <c r="N177" s="459"/>
      <c r="O177" s="459"/>
      <c r="P177" s="459"/>
      <c r="Q177" s="459"/>
      <c r="R177" s="459"/>
      <c r="S177" s="459"/>
      <c r="T177" s="459"/>
      <c r="U177" s="459"/>
      <c r="V177" s="459"/>
      <c r="W177" s="459"/>
      <c r="X177" s="459"/>
      <c r="Y177" s="459"/>
      <c r="Z177" s="459"/>
      <c r="AA177" s="459"/>
      <c r="AB177" s="459"/>
      <c r="AC177" s="459"/>
      <c r="AD177" s="459"/>
      <c r="AE177" s="459"/>
      <c r="AF177" s="459"/>
      <c r="AG177" s="459"/>
      <c r="AH177" s="459"/>
      <c r="AI177" s="459"/>
      <c r="AJ177" s="459"/>
      <c r="AK177" s="459"/>
      <c r="AL177" s="459"/>
      <c r="AM177" s="459"/>
      <c r="AN177" s="459"/>
      <c r="AO177" s="459"/>
      <c r="AP177" s="459"/>
      <c r="AQ177" s="459"/>
      <c r="AR177" s="459"/>
      <c r="AS177" s="459"/>
      <c r="AT177" s="459"/>
      <c r="AU177" s="459"/>
      <c r="AV177" s="459"/>
      <c r="AW177" s="459"/>
      <c r="AX177" s="459"/>
      <c r="AY177" s="459"/>
      <c r="AZ177" s="459"/>
      <c r="BA177" s="459"/>
      <c r="BB177" s="459"/>
      <c r="BC177" s="459"/>
      <c r="BD177" s="459"/>
      <c r="BE177" s="459"/>
      <c r="BF177" s="459"/>
      <c r="BG177" s="459"/>
      <c r="BH177" s="459"/>
      <c r="BI177" s="459"/>
      <c r="BJ177" s="459"/>
      <c r="BK177" s="459"/>
      <c r="BL177" s="459"/>
      <c r="BM177" s="459"/>
      <c r="BN177" s="459"/>
      <c r="BO177" s="459"/>
      <c r="BP177" s="459"/>
      <c r="BQ177" s="459"/>
      <c r="BR177" s="459"/>
      <c r="BS177" s="459"/>
      <c r="BT177" s="459"/>
      <c r="BU177" s="459"/>
      <c r="BV177" s="459"/>
      <c r="BW177" s="459"/>
      <c r="BX177" s="459"/>
      <c r="BY177" s="459"/>
      <c r="BZ177" s="459"/>
      <c r="CA177" s="459"/>
      <c r="CB177" s="459"/>
      <c r="CC177" s="459"/>
      <c r="CD177" s="459"/>
      <c r="CE177" s="459"/>
      <c r="CF177" s="459"/>
      <c r="CG177" s="459"/>
      <c r="CH177" s="459"/>
      <c r="CI177" s="459"/>
      <c r="CJ177" s="459"/>
      <c r="CK177" s="459"/>
      <c r="CL177" s="459"/>
      <c r="CM177" s="459"/>
      <c r="CN177" s="459"/>
      <c r="CO177" s="459"/>
      <c r="CP177" s="459"/>
      <c r="CQ177" s="459"/>
      <c r="CR177" s="459"/>
      <c r="CS177" s="459"/>
      <c r="CT177" s="459"/>
      <c r="CU177" s="459"/>
      <c r="CV177" s="459"/>
      <c r="CW177" s="1">
        <f t="shared" si="5"/>
        <v>1</v>
      </c>
    </row>
    <row r="178" spans="1:101" ht="17.25" x14ac:dyDescent="0.15">
      <c r="A178" s="460" t="str">
        <f>"許諾　第　"&amp;収録楽曲情報!$T$2&amp;"　　　　　　号&lt;続き&gt;"</f>
        <v>許諾　第　0　　　　　　号&lt;続き&gt;</v>
      </c>
      <c r="B178" s="460"/>
      <c r="C178" s="460"/>
      <c r="D178" s="460"/>
      <c r="E178" s="460"/>
      <c r="F178" s="460"/>
      <c r="G178" s="460"/>
      <c r="H178" s="460"/>
      <c r="I178" s="460"/>
      <c r="J178" s="460"/>
      <c r="K178" s="460"/>
      <c r="L178" s="460"/>
      <c r="M178" s="460"/>
      <c r="N178" s="460"/>
      <c r="O178" s="460"/>
      <c r="P178" s="460"/>
      <c r="Q178" s="460"/>
      <c r="R178" s="460"/>
      <c r="S178" s="460"/>
      <c r="T178" s="460"/>
      <c r="U178" s="460"/>
      <c r="V178" s="460"/>
      <c r="W178" s="460"/>
      <c r="X178" s="460"/>
      <c r="Y178" s="460"/>
      <c r="Z178" s="460"/>
      <c r="AA178" s="460"/>
      <c r="AB178" s="460"/>
      <c r="AC178" s="460"/>
      <c r="AD178" s="460"/>
      <c r="AE178" s="460"/>
      <c r="AF178" s="460"/>
      <c r="AG178" s="460"/>
      <c r="AH178" s="460"/>
      <c r="AI178" s="460"/>
      <c r="AJ178" s="460"/>
      <c r="AK178" s="460"/>
      <c r="AL178" s="460"/>
      <c r="AM178" s="460"/>
      <c r="AN178" s="460"/>
      <c r="AO178" s="460"/>
      <c r="AP178" s="460"/>
      <c r="AQ178" s="460"/>
      <c r="AR178" s="460"/>
      <c r="AS178" s="460"/>
      <c r="AT178" s="460"/>
      <c r="AU178" s="460"/>
      <c r="AV178" s="460"/>
      <c r="AW178" s="460"/>
      <c r="AX178" s="460"/>
      <c r="AY178" s="460"/>
      <c r="AZ178" s="460"/>
      <c r="BA178" s="460"/>
      <c r="BB178" s="460"/>
      <c r="BC178" s="460"/>
      <c r="BD178" s="460"/>
      <c r="BE178" s="460"/>
      <c r="BF178" s="460"/>
      <c r="BG178" s="460"/>
      <c r="BH178" s="460"/>
      <c r="BI178" s="460"/>
      <c r="BJ178" s="460"/>
      <c r="BK178" s="460"/>
      <c r="BL178" s="460"/>
      <c r="BM178" s="460"/>
      <c r="BN178" s="460"/>
      <c r="BO178" s="460"/>
      <c r="BP178" s="460"/>
      <c r="BQ178" s="460"/>
      <c r="BR178" s="460"/>
      <c r="BS178" s="460"/>
      <c r="BT178" s="460"/>
      <c r="BU178" s="460"/>
      <c r="BV178" s="460"/>
      <c r="BW178" s="460"/>
      <c r="BX178" s="460"/>
      <c r="BY178" s="460"/>
      <c r="BZ178" s="460"/>
      <c r="CA178" s="460"/>
      <c r="CB178" s="460"/>
      <c r="CC178" s="460"/>
      <c r="CD178" s="460"/>
      <c r="CE178" s="460"/>
      <c r="CF178" s="460"/>
      <c r="CG178" s="460"/>
      <c r="CH178" s="460"/>
      <c r="CI178" s="460"/>
      <c r="CJ178" s="460"/>
      <c r="CK178" s="460"/>
      <c r="CL178" s="460"/>
      <c r="CM178" s="460"/>
      <c r="CN178" s="460"/>
      <c r="CO178" s="460"/>
      <c r="CP178" s="460"/>
      <c r="CQ178" s="460"/>
      <c r="CR178" s="460"/>
      <c r="CS178" s="460"/>
      <c r="CT178" s="460"/>
      <c r="CU178" s="460"/>
      <c r="CV178" s="460"/>
      <c r="CW178" s="1">
        <f t="shared" si="5"/>
        <v>1</v>
      </c>
    </row>
    <row r="179" spans="1:101" ht="30" customHeight="1" thickBot="1" x14ac:dyDescent="0.2">
      <c r="A179" s="13"/>
      <c r="B179" s="13"/>
      <c r="C179" s="13"/>
      <c r="D179" s="13"/>
      <c r="E179" s="13"/>
      <c r="F179" s="13"/>
      <c r="G179" s="13"/>
      <c r="H179" s="13"/>
      <c r="I179" s="13"/>
      <c r="J179" s="13"/>
      <c r="K179" s="13"/>
      <c r="L179" s="13"/>
      <c r="M179" s="13"/>
      <c r="N179" s="13"/>
      <c r="O179" s="13"/>
      <c r="P179" s="13"/>
      <c r="Q179" s="13"/>
      <c r="R179" s="13"/>
      <c r="S179" s="13"/>
      <c r="T179" s="13"/>
      <c r="U179" s="13"/>
      <c r="V179" s="13"/>
      <c r="W179" s="13"/>
      <c r="X179" s="13"/>
      <c r="Y179" s="13"/>
      <c r="Z179" s="13"/>
      <c r="AA179" s="13"/>
      <c r="AB179" s="13"/>
      <c r="AC179" s="13"/>
      <c r="AD179" s="13"/>
      <c r="AE179" s="13"/>
      <c r="AF179" s="13"/>
      <c r="AG179" s="13"/>
      <c r="AH179" s="13"/>
      <c r="AI179" s="13"/>
      <c r="AJ179" s="13"/>
      <c r="AK179" s="13"/>
      <c r="AL179" s="13"/>
      <c r="AM179" s="13"/>
      <c r="AN179" s="13"/>
      <c r="AO179" s="13"/>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
        <f t="shared" si="5"/>
        <v>1</v>
      </c>
    </row>
    <row r="180" spans="1:101" ht="13.5" customHeight="1" thickBot="1" x14ac:dyDescent="0.2">
      <c r="A180" s="461" t="s">
        <v>25</v>
      </c>
      <c r="B180" s="462"/>
      <c r="C180" s="462"/>
      <c r="D180" s="462"/>
      <c r="E180" s="462"/>
      <c r="F180" s="462"/>
      <c r="G180" s="463" t="str">
        <f>IF(外国映画情報入力!C6="","",外国映画情報入力!C6)</f>
        <v/>
      </c>
      <c r="H180" s="463"/>
      <c r="I180" s="463"/>
      <c r="J180" s="463"/>
      <c r="K180" s="463"/>
      <c r="L180" s="463"/>
      <c r="M180" s="463"/>
      <c r="N180" s="463"/>
      <c r="O180" s="463"/>
      <c r="P180" s="463"/>
      <c r="Q180" s="463"/>
      <c r="R180" s="464"/>
      <c r="CW180" s="1">
        <f t="shared" si="5"/>
        <v>1</v>
      </c>
    </row>
    <row r="181" spans="1:101" ht="7.5" customHeight="1" x14ac:dyDescent="0.15">
      <c r="A181" s="454"/>
      <c r="B181" s="455"/>
      <c r="C181" s="448" t="s">
        <v>37</v>
      </c>
      <c r="D181" s="448"/>
      <c r="E181" s="448"/>
      <c r="F181" s="448"/>
      <c r="G181" s="448"/>
      <c r="H181" s="448"/>
      <c r="I181" s="448"/>
      <c r="J181" s="448"/>
      <c r="K181" s="448"/>
      <c r="L181" s="448"/>
      <c r="M181" s="448"/>
      <c r="N181" s="448"/>
      <c r="O181" s="448"/>
      <c r="P181" s="448"/>
      <c r="Q181" s="448"/>
      <c r="R181" s="448"/>
      <c r="S181" s="448" t="s">
        <v>38</v>
      </c>
      <c r="T181" s="448"/>
      <c r="U181" s="448"/>
      <c r="V181" s="448"/>
      <c r="W181" s="448"/>
      <c r="X181" s="448"/>
      <c r="Y181" s="448"/>
      <c r="Z181" s="448"/>
      <c r="AA181" s="448"/>
      <c r="AB181" s="448"/>
      <c r="AC181" s="448"/>
      <c r="AD181" s="448"/>
      <c r="AE181" s="448"/>
      <c r="AF181" s="448"/>
      <c r="AG181" s="448"/>
      <c r="AH181" s="448"/>
      <c r="AI181" s="448"/>
      <c r="AJ181" s="448"/>
      <c r="AK181" s="458" t="s">
        <v>17</v>
      </c>
      <c r="AL181" s="458"/>
      <c r="AM181" s="458"/>
      <c r="AN181" s="458"/>
      <c r="AO181" s="458"/>
      <c r="AP181" s="458"/>
      <c r="AQ181" s="448" t="s">
        <v>41</v>
      </c>
      <c r="AR181" s="448"/>
      <c r="AS181" s="448"/>
      <c r="AT181" s="448"/>
      <c r="AU181" s="448"/>
      <c r="AV181" s="448" t="s">
        <v>42</v>
      </c>
      <c r="AW181" s="448"/>
      <c r="AX181" s="448"/>
      <c r="AY181" s="448"/>
      <c r="AZ181" s="448"/>
      <c r="BA181" s="448" t="s">
        <v>21</v>
      </c>
      <c r="BB181" s="449"/>
      <c r="BC181" s="452" t="s">
        <v>16</v>
      </c>
      <c r="BD181" s="450"/>
      <c r="BE181" s="450"/>
      <c r="BF181" s="450"/>
      <c r="BG181" s="450"/>
      <c r="BH181" s="450"/>
      <c r="BI181" s="450"/>
      <c r="BJ181" s="450"/>
      <c r="BK181" s="450"/>
      <c r="BL181" s="450"/>
      <c r="BM181" s="450" t="s">
        <v>43</v>
      </c>
      <c r="BN181" s="450"/>
      <c r="BO181" s="450"/>
      <c r="BP181" s="450"/>
      <c r="BQ181" s="450"/>
      <c r="BR181" s="450"/>
      <c r="BS181" s="450"/>
      <c r="BT181" s="450"/>
      <c r="BU181" s="450"/>
      <c r="BV181" s="450"/>
      <c r="BW181" s="450"/>
      <c r="BX181" s="450"/>
      <c r="BY181" s="450"/>
      <c r="BZ181" s="450"/>
      <c r="CA181" s="450"/>
      <c r="CB181" s="450"/>
      <c r="CC181" s="450"/>
      <c r="CD181" s="450"/>
      <c r="CE181" s="450" t="s">
        <v>22</v>
      </c>
      <c r="CF181" s="450"/>
      <c r="CG181" s="450"/>
      <c r="CH181" s="450"/>
      <c r="CI181" s="450"/>
      <c r="CJ181" s="450"/>
      <c r="CK181" s="450"/>
      <c r="CL181" s="450"/>
      <c r="CM181" s="450"/>
      <c r="CN181" s="450"/>
      <c r="CO181" s="450"/>
      <c r="CP181" s="450"/>
      <c r="CQ181" s="450"/>
      <c r="CR181" s="450"/>
      <c r="CS181" s="450"/>
      <c r="CT181" s="450"/>
      <c r="CU181" s="450" t="s">
        <v>65</v>
      </c>
      <c r="CV181" s="450"/>
      <c r="CW181" s="1">
        <f t="shared" si="5"/>
        <v>1</v>
      </c>
    </row>
    <row r="182" spans="1:101" ht="7.5" customHeight="1" x14ac:dyDescent="0.15">
      <c r="A182" s="456"/>
      <c r="B182" s="457"/>
      <c r="C182" s="450"/>
      <c r="D182" s="450"/>
      <c r="E182" s="450"/>
      <c r="F182" s="450"/>
      <c r="G182" s="450"/>
      <c r="H182" s="450"/>
      <c r="I182" s="450"/>
      <c r="J182" s="450"/>
      <c r="K182" s="450"/>
      <c r="L182" s="450"/>
      <c r="M182" s="450"/>
      <c r="N182" s="450"/>
      <c r="O182" s="450"/>
      <c r="P182" s="450"/>
      <c r="Q182" s="450"/>
      <c r="R182" s="450"/>
      <c r="S182" s="450"/>
      <c r="T182" s="450"/>
      <c r="U182" s="450"/>
      <c r="V182" s="450"/>
      <c r="W182" s="450"/>
      <c r="X182" s="450"/>
      <c r="Y182" s="450"/>
      <c r="Z182" s="450"/>
      <c r="AA182" s="450"/>
      <c r="AB182" s="450"/>
      <c r="AC182" s="450"/>
      <c r="AD182" s="450"/>
      <c r="AE182" s="450"/>
      <c r="AF182" s="450"/>
      <c r="AG182" s="450"/>
      <c r="AH182" s="450"/>
      <c r="AI182" s="450"/>
      <c r="AJ182" s="450"/>
      <c r="AK182" s="453" t="s">
        <v>39</v>
      </c>
      <c r="AL182" s="453"/>
      <c r="AM182" s="453"/>
      <c r="AN182" s="453" t="s">
        <v>40</v>
      </c>
      <c r="AO182" s="453"/>
      <c r="AP182" s="453"/>
      <c r="AQ182" s="450"/>
      <c r="AR182" s="450"/>
      <c r="AS182" s="450"/>
      <c r="AT182" s="450"/>
      <c r="AU182" s="450"/>
      <c r="AV182" s="450"/>
      <c r="AW182" s="450"/>
      <c r="AX182" s="450"/>
      <c r="AY182" s="450"/>
      <c r="AZ182" s="450"/>
      <c r="BA182" s="450"/>
      <c r="BB182" s="451"/>
      <c r="BC182" s="452"/>
      <c r="BD182" s="450"/>
      <c r="BE182" s="450"/>
      <c r="BF182" s="450"/>
      <c r="BG182" s="450"/>
      <c r="BH182" s="450"/>
      <c r="BI182" s="450"/>
      <c r="BJ182" s="450"/>
      <c r="BK182" s="450"/>
      <c r="BL182" s="450"/>
      <c r="BM182" s="450"/>
      <c r="BN182" s="450"/>
      <c r="BO182" s="450"/>
      <c r="BP182" s="450"/>
      <c r="BQ182" s="450"/>
      <c r="BR182" s="450"/>
      <c r="BS182" s="450"/>
      <c r="BT182" s="450"/>
      <c r="BU182" s="450"/>
      <c r="BV182" s="450"/>
      <c r="BW182" s="450"/>
      <c r="BX182" s="450"/>
      <c r="BY182" s="450"/>
      <c r="BZ182" s="450"/>
      <c r="CA182" s="450"/>
      <c r="CB182" s="450"/>
      <c r="CC182" s="450"/>
      <c r="CD182" s="450"/>
      <c r="CE182" s="450"/>
      <c r="CF182" s="450"/>
      <c r="CG182" s="450"/>
      <c r="CH182" s="450"/>
      <c r="CI182" s="450"/>
      <c r="CJ182" s="450"/>
      <c r="CK182" s="450"/>
      <c r="CL182" s="450"/>
      <c r="CM182" s="450"/>
      <c r="CN182" s="450"/>
      <c r="CO182" s="450"/>
      <c r="CP182" s="450"/>
      <c r="CQ182" s="450"/>
      <c r="CR182" s="450"/>
      <c r="CS182" s="450"/>
      <c r="CT182" s="450"/>
      <c r="CU182" s="450"/>
      <c r="CV182" s="450"/>
      <c r="CW182" s="1">
        <f t="shared" si="5"/>
        <v>1</v>
      </c>
    </row>
    <row r="183" spans="1:101" ht="30" customHeight="1" x14ac:dyDescent="0.15">
      <c r="A183" s="447">
        <f>IF(収録楽曲情報!B47="","",収録楽曲情報!B47)</f>
        <v>46</v>
      </c>
      <c r="B183" s="438"/>
      <c r="C183" s="436" t="str">
        <f>IF(収録楽曲情報!D47="","",収録楽曲情報!D47)</f>
        <v/>
      </c>
      <c r="D183" s="436"/>
      <c r="E183" s="436"/>
      <c r="F183" s="436"/>
      <c r="G183" s="436"/>
      <c r="H183" s="436"/>
      <c r="I183" s="436"/>
      <c r="J183" s="436"/>
      <c r="K183" s="436"/>
      <c r="L183" s="436"/>
      <c r="M183" s="436"/>
      <c r="N183" s="436"/>
      <c r="O183" s="436"/>
      <c r="P183" s="436"/>
      <c r="Q183" s="436"/>
      <c r="R183" s="436"/>
      <c r="S183" s="436" t="str">
        <f>IF(収録楽曲情報!E47="","",収録楽曲情報!E47 &amp; " ・ ") &amp; IF(収録楽曲情報!F47="","",収録楽曲情報!F47)</f>
        <v/>
      </c>
      <c r="T183" s="436"/>
      <c r="U183" s="436"/>
      <c r="V183" s="436"/>
      <c r="W183" s="436"/>
      <c r="X183" s="436"/>
      <c r="Y183" s="436"/>
      <c r="Z183" s="436"/>
      <c r="AA183" s="436"/>
      <c r="AB183" s="436"/>
      <c r="AC183" s="436"/>
      <c r="AD183" s="436"/>
      <c r="AE183" s="436"/>
      <c r="AF183" s="436"/>
      <c r="AG183" s="436"/>
      <c r="AH183" s="436"/>
      <c r="AI183" s="436"/>
      <c r="AJ183" s="436"/>
      <c r="AK183" s="437" t="str">
        <f>IF(算定シミュレーション!AO58=0,"",算定シミュレーション!AO58)</f>
        <v/>
      </c>
      <c r="AL183" s="437"/>
      <c r="AM183" s="437"/>
      <c r="AN183" s="437" t="str">
        <f>IF(算定シミュレーション!AP58=0,"",算定シミュレーション!AP58)</f>
        <v/>
      </c>
      <c r="AO183" s="437"/>
      <c r="AP183" s="437"/>
      <c r="AQ183" s="438" t="str">
        <f>IF(収録楽曲情報!J47="","",収録楽曲情報!J47)</f>
        <v/>
      </c>
      <c r="AR183" s="438"/>
      <c r="AS183" s="438"/>
      <c r="AT183" s="438"/>
      <c r="AU183" s="438"/>
      <c r="AV183" s="423" t="str">
        <f>IF(収録楽曲情報!K47="","",収録楽曲情報!K47)</f>
        <v/>
      </c>
      <c r="AW183" s="423"/>
      <c r="AX183" s="423"/>
      <c r="AY183" s="423"/>
      <c r="AZ183" s="423"/>
      <c r="BA183" s="423" t="str">
        <f>IF(収録楽曲情報!L47="","",収録楽曲情報!L47)</f>
        <v/>
      </c>
      <c r="BB183" s="434"/>
      <c r="BC183" s="443" t="str">
        <f>IF(収録楽曲情報!G47="","",収録楽曲情報!G47)</f>
        <v/>
      </c>
      <c r="BD183" s="444"/>
      <c r="BE183" s="444"/>
      <c r="BF183" s="444"/>
      <c r="BG183" s="444"/>
      <c r="BH183" s="444"/>
      <c r="BI183" s="444"/>
      <c r="BJ183" s="444"/>
      <c r="BK183" s="444"/>
      <c r="BL183" s="444"/>
      <c r="BM183" s="428"/>
      <c r="BN183" s="426"/>
      <c r="BO183" s="426"/>
      <c r="BP183" s="426"/>
      <c r="BQ183" s="426"/>
      <c r="BR183" s="427"/>
      <c r="BS183" s="418"/>
      <c r="BT183" s="419"/>
      <c r="BU183" s="420"/>
      <c r="BV183" s="419"/>
      <c r="BW183" s="420"/>
      <c r="BX183" s="421"/>
      <c r="BY183" s="418"/>
      <c r="BZ183" s="419"/>
      <c r="CA183" s="420"/>
      <c r="CB183" s="419"/>
      <c r="CC183" s="420"/>
      <c r="CD183" s="421"/>
      <c r="CE183" s="423" t="str">
        <f>LEFT(収録楽曲情報!C47,1)</f>
        <v/>
      </c>
      <c r="CF183" s="423"/>
      <c r="CG183" s="423" t="str">
        <f>MID(収録楽曲情報!C47,2,1)</f>
        <v/>
      </c>
      <c r="CH183" s="423"/>
      <c r="CI183" s="423" t="str">
        <f>MID(収録楽曲情報!C47,3,1)</f>
        <v/>
      </c>
      <c r="CJ183" s="423"/>
      <c r="CK183" s="423" t="str">
        <f>MID(収録楽曲情報!C47,4,1)</f>
        <v/>
      </c>
      <c r="CL183" s="423"/>
      <c r="CM183" s="423" t="str">
        <f>MID(収録楽曲情報!C47,5,1)</f>
        <v/>
      </c>
      <c r="CN183" s="423"/>
      <c r="CO183" s="423" t="str">
        <f>MID(収録楽曲情報!C47,6,1)</f>
        <v/>
      </c>
      <c r="CP183" s="423"/>
      <c r="CQ183" s="423" t="str">
        <f>MID(収録楽曲情報!C47,7,1)</f>
        <v/>
      </c>
      <c r="CR183" s="423"/>
      <c r="CS183" s="423" t="str">
        <f>MID(収録楽曲情報!C47,8,1)</f>
        <v/>
      </c>
      <c r="CT183" s="423"/>
      <c r="CU183" s="423"/>
      <c r="CV183" s="423"/>
      <c r="CW183" s="1">
        <f t="shared" si="5"/>
        <v>1</v>
      </c>
    </row>
    <row r="184" spans="1:101" ht="30" customHeight="1" x14ac:dyDescent="0.15">
      <c r="A184" s="445">
        <f>IF(収録楽曲情報!B48="","",収録楽曲情報!B48)</f>
        <v>47</v>
      </c>
      <c r="B184" s="446"/>
      <c r="C184" s="436" t="str">
        <f>IF(収録楽曲情報!D48="","",収録楽曲情報!D48)</f>
        <v/>
      </c>
      <c r="D184" s="436"/>
      <c r="E184" s="436"/>
      <c r="F184" s="436"/>
      <c r="G184" s="436"/>
      <c r="H184" s="436"/>
      <c r="I184" s="436"/>
      <c r="J184" s="436"/>
      <c r="K184" s="436"/>
      <c r="L184" s="436"/>
      <c r="M184" s="436"/>
      <c r="N184" s="436"/>
      <c r="O184" s="436"/>
      <c r="P184" s="436"/>
      <c r="Q184" s="436"/>
      <c r="R184" s="436"/>
      <c r="S184" s="489" t="str">
        <f>IF(収録楽曲情報!E48="","",収録楽曲情報!E48 &amp; " ・ ") &amp; IF(収録楽曲情報!F48="","",収録楽曲情報!F48)</f>
        <v/>
      </c>
      <c r="T184" s="490"/>
      <c r="U184" s="490"/>
      <c r="V184" s="490"/>
      <c r="W184" s="490"/>
      <c r="X184" s="490"/>
      <c r="Y184" s="490"/>
      <c r="Z184" s="490"/>
      <c r="AA184" s="490"/>
      <c r="AB184" s="490"/>
      <c r="AC184" s="490"/>
      <c r="AD184" s="490"/>
      <c r="AE184" s="490"/>
      <c r="AF184" s="490"/>
      <c r="AG184" s="490"/>
      <c r="AH184" s="490"/>
      <c r="AI184" s="490"/>
      <c r="AJ184" s="491"/>
      <c r="AK184" s="437" t="str">
        <f>IF(算定シミュレーション!AO59=0,"",算定シミュレーション!AO59)</f>
        <v/>
      </c>
      <c r="AL184" s="437"/>
      <c r="AM184" s="437"/>
      <c r="AN184" s="437" t="str">
        <f>IF(算定シミュレーション!AP59=0,"",算定シミュレーション!AP59)</f>
        <v/>
      </c>
      <c r="AO184" s="437"/>
      <c r="AP184" s="437"/>
      <c r="AQ184" s="492" t="str">
        <f>IF(収録楽曲情報!J48="","",収録楽曲情報!J48)</f>
        <v/>
      </c>
      <c r="AR184" s="493"/>
      <c r="AS184" s="493"/>
      <c r="AT184" s="493"/>
      <c r="AU184" s="446"/>
      <c r="AV184" s="418" t="str">
        <f>IF(収録楽曲情報!K48="","",収録楽曲情報!K48)</f>
        <v/>
      </c>
      <c r="AW184" s="487"/>
      <c r="AX184" s="487"/>
      <c r="AY184" s="487"/>
      <c r="AZ184" s="421"/>
      <c r="BA184" s="418" t="str">
        <f>IF(収録楽曲情報!L48="","",収録楽曲情報!L48)</f>
        <v/>
      </c>
      <c r="BB184" s="488"/>
      <c r="BC184" s="443" t="str">
        <f>IF(収録楽曲情報!G48="","",収録楽曲情報!G48)</f>
        <v/>
      </c>
      <c r="BD184" s="444"/>
      <c r="BE184" s="444"/>
      <c r="BF184" s="444"/>
      <c r="BG184" s="444"/>
      <c r="BH184" s="444"/>
      <c r="BI184" s="444"/>
      <c r="BJ184" s="444"/>
      <c r="BK184" s="444"/>
      <c r="BL184" s="444"/>
      <c r="BM184" s="428"/>
      <c r="BN184" s="426"/>
      <c r="BO184" s="426"/>
      <c r="BP184" s="426"/>
      <c r="BQ184" s="426"/>
      <c r="BR184" s="427"/>
      <c r="BS184" s="418"/>
      <c r="BT184" s="419"/>
      <c r="BU184" s="420"/>
      <c r="BV184" s="419"/>
      <c r="BW184" s="420"/>
      <c r="BX184" s="421"/>
      <c r="BY184" s="418"/>
      <c r="BZ184" s="419"/>
      <c r="CA184" s="420"/>
      <c r="CB184" s="419"/>
      <c r="CC184" s="420"/>
      <c r="CD184" s="421"/>
      <c r="CE184" s="423" t="str">
        <f>LEFT(収録楽曲情報!C48,1)</f>
        <v/>
      </c>
      <c r="CF184" s="423"/>
      <c r="CG184" s="423" t="str">
        <f>MID(収録楽曲情報!C48,2,1)</f>
        <v/>
      </c>
      <c r="CH184" s="423"/>
      <c r="CI184" s="423" t="str">
        <f>MID(収録楽曲情報!C48,3,1)</f>
        <v/>
      </c>
      <c r="CJ184" s="423"/>
      <c r="CK184" s="423" t="str">
        <f>MID(収録楽曲情報!C48,4,1)</f>
        <v/>
      </c>
      <c r="CL184" s="423"/>
      <c r="CM184" s="423" t="str">
        <f>MID(収録楽曲情報!C48,5,1)</f>
        <v/>
      </c>
      <c r="CN184" s="423"/>
      <c r="CO184" s="423" t="str">
        <f>MID(収録楽曲情報!C48,6,1)</f>
        <v/>
      </c>
      <c r="CP184" s="423"/>
      <c r="CQ184" s="423" t="str">
        <f>MID(収録楽曲情報!C48,7,1)</f>
        <v/>
      </c>
      <c r="CR184" s="423"/>
      <c r="CS184" s="423" t="str">
        <f>MID(収録楽曲情報!C48,8,1)</f>
        <v/>
      </c>
      <c r="CT184" s="423"/>
      <c r="CU184" s="423"/>
      <c r="CV184" s="423"/>
      <c r="CW184" s="1">
        <f t="shared" si="5"/>
        <v>1</v>
      </c>
    </row>
    <row r="185" spans="1:101" ht="30" customHeight="1" x14ac:dyDescent="0.15">
      <c r="A185" s="445">
        <f>IF(収録楽曲情報!B49="","",収録楽曲情報!B49)</f>
        <v>48</v>
      </c>
      <c r="B185" s="446"/>
      <c r="C185" s="436" t="str">
        <f>IF(収録楽曲情報!D49="","",収録楽曲情報!D49)</f>
        <v/>
      </c>
      <c r="D185" s="436"/>
      <c r="E185" s="436"/>
      <c r="F185" s="436"/>
      <c r="G185" s="436"/>
      <c r="H185" s="436"/>
      <c r="I185" s="436"/>
      <c r="J185" s="436"/>
      <c r="K185" s="436"/>
      <c r="L185" s="436"/>
      <c r="M185" s="436"/>
      <c r="N185" s="436"/>
      <c r="O185" s="436"/>
      <c r="P185" s="436"/>
      <c r="Q185" s="436"/>
      <c r="R185" s="436"/>
      <c r="S185" s="489" t="str">
        <f>IF(収録楽曲情報!E49="","",収録楽曲情報!E49 &amp; " ・ ") &amp; IF(収録楽曲情報!F49="","",収録楽曲情報!F49)</f>
        <v/>
      </c>
      <c r="T185" s="490"/>
      <c r="U185" s="490"/>
      <c r="V185" s="490"/>
      <c r="W185" s="490"/>
      <c r="X185" s="490"/>
      <c r="Y185" s="490"/>
      <c r="Z185" s="490"/>
      <c r="AA185" s="490"/>
      <c r="AB185" s="490"/>
      <c r="AC185" s="490"/>
      <c r="AD185" s="490"/>
      <c r="AE185" s="490"/>
      <c r="AF185" s="490"/>
      <c r="AG185" s="490"/>
      <c r="AH185" s="490"/>
      <c r="AI185" s="490"/>
      <c r="AJ185" s="491"/>
      <c r="AK185" s="437" t="str">
        <f>IF(算定シミュレーション!AO60=0,"",算定シミュレーション!AO60)</f>
        <v/>
      </c>
      <c r="AL185" s="437"/>
      <c r="AM185" s="437"/>
      <c r="AN185" s="437" t="str">
        <f>IF(算定シミュレーション!AP60=0,"",算定シミュレーション!AP60)</f>
        <v/>
      </c>
      <c r="AO185" s="437"/>
      <c r="AP185" s="437"/>
      <c r="AQ185" s="492" t="str">
        <f>IF(収録楽曲情報!J49="","",収録楽曲情報!J49)</f>
        <v/>
      </c>
      <c r="AR185" s="493"/>
      <c r="AS185" s="493"/>
      <c r="AT185" s="493"/>
      <c r="AU185" s="446"/>
      <c r="AV185" s="418" t="str">
        <f>IF(収録楽曲情報!K49="","",収録楽曲情報!K49)</f>
        <v/>
      </c>
      <c r="AW185" s="487"/>
      <c r="AX185" s="487"/>
      <c r="AY185" s="487"/>
      <c r="AZ185" s="421"/>
      <c r="BA185" s="418" t="str">
        <f>IF(収録楽曲情報!L49="","",収録楽曲情報!L49)</f>
        <v/>
      </c>
      <c r="BB185" s="488"/>
      <c r="BC185" s="443" t="str">
        <f>IF(収録楽曲情報!G49="","",収録楽曲情報!G49)</f>
        <v/>
      </c>
      <c r="BD185" s="444"/>
      <c r="BE185" s="444"/>
      <c r="BF185" s="444"/>
      <c r="BG185" s="444"/>
      <c r="BH185" s="444"/>
      <c r="BI185" s="444"/>
      <c r="BJ185" s="444"/>
      <c r="BK185" s="444"/>
      <c r="BL185" s="444"/>
      <c r="BM185" s="428"/>
      <c r="BN185" s="426"/>
      <c r="BO185" s="426"/>
      <c r="BP185" s="426"/>
      <c r="BQ185" s="426"/>
      <c r="BR185" s="427"/>
      <c r="BS185" s="418"/>
      <c r="BT185" s="419"/>
      <c r="BU185" s="420"/>
      <c r="BV185" s="419"/>
      <c r="BW185" s="420"/>
      <c r="BX185" s="421"/>
      <c r="BY185" s="418"/>
      <c r="BZ185" s="419"/>
      <c r="CA185" s="420"/>
      <c r="CB185" s="419"/>
      <c r="CC185" s="420"/>
      <c r="CD185" s="421"/>
      <c r="CE185" s="423" t="str">
        <f>LEFT(収録楽曲情報!C49,1)</f>
        <v/>
      </c>
      <c r="CF185" s="423"/>
      <c r="CG185" s="423" t="str">
        <f>MID(収録楽曲情報!C49,2,1)</f>
        <v/>
      </c>
      <c r="CH185" s="423"/>
      <c r="CI185" s="423" t="str">
        <f>MID(収録楽曲情報!C49,3,1)</f>
        <v/>
      </c>
      <c r="CJ185" s="423"/>
      <c r="CK185" s="423" t="str">
        <f>MID(収録楽曲情報!C49,4,1)</f>
        <v/>
      </c>
      <c r="CL185" s="423"/>
      <c r="CM185" s="423" t="str">
        <f>MID(収録楽曲情報!C49,5,1)</f>
        <v/>
      </c>
      <c r="CN185" s="423"/>
      <c r="CO185" s="423" t="str">
        <f>MID(収録楽曲情報!C49,6,1)</f>
        <v/>
      </c>
      <c r="CP185" s="423"/>
      <c r="CQ185" s="423" t="str">
        <f>MID(収録楽曲情報!C49,7,1)</f>
        <v/>
      </c>
      <c r="CR185" s="423"/>
      <c r="CS185" s="423" t="str">
        <f>MID(収録楽曲情報!C49,8,1)</f>
        <v/>
      </c>
      <c r="CT185" s="423"/>
      <c r="CU185" s="423"/>
      <c r="CV185" s="423"/>
      <c r="CW185" s="1">
        <f t="shared" si="5"/>
        <v>1</v>
      </c>
    </row>
    <row r="186" spans="1:101" ht="30" customHeight="1" x14ac:dyDescent="0.15">
      <c r="A186" s="445">
        <f>IF(収録楽曲情報!B50="","",収録楽曲情報!B50)</f>
        <v>49</v>
      </c>
      <c r="B186" s="446"/>
      <c r="C186" s="436" t="str">
        <f>IF(収録楽曲情報!D50="","",収録楽曲情報!D50)</f>
        <v/>
      </c>
      <c r="D186" s="436"/>
      <c r="E186" s="436"/>
      <c r="F186" s="436"/>
      <c r="G186" s="436"/>
      <c r="H186" s="436"/>
      <c r="I186" s="436"/>
      <c r="J186" s="436"/>
      <c r="K186" s="436"/>
      <c r="L186" s="436"/>
      <c r="M186" s="436"/>
      <c r="N186" s="436"/>
      <c r="O186" s="436"/>
      <c r="P186" s="436"/>
      <c r="Q186" s="436"/>
      <c r="R186" s="436"/>
      <c r="S186" s="489" t="str">
        <f>IF(収録楽曲情報!E50="","",収録楽曲情報!E50 &amp; " ・ ") &amp; IF(収録楽曲情報!F50="","",収録楽曲情報!F50)</f>
        <v/>
      </c>
      <c r="T186" s="490"/>
      <c r="U186" s="490"/>
      <c r="V186" s="490"/>
      <c r="W186" s="490"/>
      <c r="X186" s="490"/>
      <c r="Y186" s="490"/>
      <c r="Z186" s="490"/>
      <c r="AA186" s="490"/>
      <c r="AB186" s="490"/>
      <c r="AC186" s="490"/>
      <c r="AD186" s="490"/>
      <c r="AE186" s="490"/>
      <c r="AF186" s="490"/>
      <c r="AG186" s="490"/>
      <c r="AH186" s="490"/>
      <c r="AI186" s="490"/>
      <c r="AJ186" s="491"/>
      <c r="AK186" s="437" t="str">
        <f>IF(算定シミュレーション!AO61=0,"",算定シミュレーション!AO61)</f>
        <v/>
      </c>
      <c r="AL186" s="437"/>
      <c r="AM186" s="437"/>
      <c r="AN186" s="437" t="str">
        <f>IF(算定シミュレーション!AP61=0,"",算定シミュレーション!AP61)</f>
        <v/>
      </c>
      <c r="AO186" s="437"/>
      <c r="AP186" s="437"/>
      <c r="AQ186" s="492" t="str">
        <f>IF(収録楽曲情報!J50="","",収録楽曲情報!J50)</f>
        <v/>
      </c>
      <c r="AR186" s="493"/>
      <c r="AS186" s="493"/>
      <c r="AT186" s="493"/>
      <c r="AU186" s="446"/>
      <c r="AV186" s="418" t="str">
        <f>IF(収録楽曲情報!K50="","",収録楽曲情報!K50)</f>
        <v/>
      </c>
      <c r="AW186" s="487"/>
      <c r="AX186" s="487"/>
      <c r="AY186" s="487"/>
      <c r="AZ186" s="421"/>
      <c r="BA186" s="418" t="str">
        <f>IF(収録楽曲情報!L50="","",収録楽曲情報!L50)</f>
        <v/>
      </c>
      <c r="BB186" s="488"/>
      <c r="BC186" s="443" t="str">
        <f>IF(収録楽曲情報!G50="","",収録楽曲情報!G50)</f>
        <v/>
      </c>
      <c r="BD186" s="444"/>
      <c r="BE186" s="444"/>
      <c r="BF186" s="444"/>
      <c r="BG186" s="444"/>
      <c r="BH186" s="444"/>
      <c r="BI186" s="444"/>
      <c r="BJ186" s="444"/>
      <c r="BK186" s="444"/>
      <c r="BL186" s="444"/>
      <c r="BM186" s="428"/>
      <c r="BN186" s="426"/>
      <c r="BO186" s="426"/>
      <c r="BP186" s="426"/>
      <c r="BQ186" s="426"/>
      <c r="BR186" s="427"/>
      <c r="BS186" s="418"/>
      <c r="BT186" s="419"/>
      <c r="BU186" s="420"/>
      <c r="BV186" s="419"/>
      <c r="BW186" s="420"/>
      <c r="BX186" s="421"/>
      <c r="BY186" s="418"/>
      <c r="BZ186" s="419"/>
      <c r="CA186" s="420"/>
      <c r="CB186" s="419"/>
      <c r="CC186" s="420"/>
      <c r="CD186" s="421"/>
      <c r="CE186" s="423" t="str">
        <f>LEFT(収録楽曲情報!C50,1)</f>
        <v/>
      </c>
      <c r="CF186" s="423"/>
      <c r="CG186" s="423" t="str">
        <f>MID(収録楽曲情報!C50,2,1)</f>
        <v/>
      </c>
      <c r="CH186" s="423"/>
      <c r="CI186" s="423" t="str">
        <f>MID(収録楽曲情報!C50,3,1)</f>
        <v/>
      </c>
      <c r="CJ186" s="423"/>
      <c r="CK186" s="423" t="str">
        <f>MID(収録楽曲情報!C50,4,1)</f>
        <v/>
      </c>
      <c r="CL186" s="423"/>
      <c r="CM186" s="423" t="str">
        <f>MID(収録楽曲情報!C50,5,1)</f>
        <v/>
      </c>
      <c r="CN186" s="423"/>
      <c r="CO186" s="423" t="str">
        <f>MID(収録楽曲情報!C50,6,1)</f>
        <v/>
      </c>
      <c r="CP186" s="423"/>
      <c r="CQ186" s="423" t="str">
        <f>MID(収録楽曲情報!C50,7,1)</f>
        <v/>
      </c>
      <c r="CR186" s="423"/>
      <c r="CS186" s="423" t="str">
        <f>MID(収録楽曲情報!C50,8,1)</f>
        <v/>
      </c>
      <c r="CT186" s="423"/>
      <c r="CU186" s="423"/>
      <c r="CV186" s="423"/>
      <c r="CW186" s="1">
        <f t="shared" si="5"/>
        <v>1</v>
      </c>
    </row>
    <row r="187" spans="1:101" ht="30" customHeight="1" x14ac:dyDescent="0.15">
      <c r="A187" s="445">
        <f>IF(収録楽曲情報!B51="","",収録楽曲情報!B51)</f>
        <v>50</v>
      </c>
      <c r="B187" s="446"/>
      <c r="C187" s="436" t="str">
        <f>IF(収録楽曲情報!D51="","",収録楽曲情報!D51)</f>
        <v/>
      </c>
      <c r="D187" s="436"/>
      <c r="E187" s="436"/>
      <c r="F187" s="436"/>
      <c r="G187" s="436"/>
      <c r="H187" s="436"/>
      <c r="I187" s="436"/>
      <c r="J187" s="436"/>
      <c r="K187" s="436"/>
      <c r="L187" s="436"/>
      <c r="M187" s="436"/>
      <c r="N187" s="436"/>
      <c r="O187" s="436"/>
      <c r="P187" s="436"/>
      <c r="Q187" s="436"/>
      <c r="R187" s="436"/>
      <c r="S187" s="489" t="str">
        <f>IF(収録楽曲情報!E51="","",収録楽曲情報!E51 &amp; " ・ ") &amp; IF(収録楽曲情報!F51="","",収録楽曲情報!F51)</f>
        <v/>
      </c>
      <c r="T187" s="490"/>
      <c r="U187" s="490"/>
      <c r="V187" s="490"/>
      <c r="W187" s="490"/>
      <c r="X187" s="490"/>
      <c r="Y187" s="490"/>
      <c r="Z187" s="490"/>
      <c r="AA187" s="490"/>
      <c r="AB187" s="490"/>
      <c r="AC187" s="490"/>
      <c r="AD187" s="490"/>
      <c r="AE187" s="490"/>
      <c r="AF187" s="490"/>
      <c r="AG187" s="490"/>
      <c r="AH187" s="490"/>
      <c r="AI187" s="490"/>
      <c r="AJ187" s="491"/>
      <c r="AK187" s="437" t="str">
        <f>IF(算定シミュレーション!AO62=0,"",算定シミュレーション!AO62)</f>
        <v/>
      </c>
      <c r="AL187" s="437"/>
      <c r="AM187" s="437"/>
      <c r="AN187" s="437" t="str">
        <f>IF(算定シミュレーション!AP62=0,"",算定シミュレーション!AP62)</f>
        <v/>
      </c>
      <c r="AO187" s="437"/>
      <c r="AP187" s="437"/>
      <c r="AQ187" s="492" t="str">
        <f>IF(収録楽曲情報!J51="","",収録楽曲情報!J51)</f>
        <v/>
      </c>
      <c r="AR187" s="493"/>
      <c r="AS187" s="493"/>
      <c r="AT187" s="493"/>
      <c r="AU187" s="446"/>
      <c r="AV187" s="418" t="str">
        <f>IF(収録楽曲情報!K51="","",収録楽曲情報!K51)</f>
        <v/>
      </c>
      <c r="AW187" s="487"/>
      <c r="AX187" s="487"/>
      <c r="AY187" s="487"/>
      <c r="AZ187" s="421"/>
      <c r="BA187" s="418" t="str">
        <f>IF(収録楽曲情報!L51="","",収録楽曲情報!L51)</f>
        <v/>
      </c>
      <c r="BB187" s="488"/>
      <c r="BC187" s="443" t="str">
        <f>IF(収録楽曲情報!G51="","",収録楽曲情報!G51)</f>
        <v/>
      </c>
      <c r="BD187" s="444"/>
      <c r="BE187" s="444"/>
      <c r="BF187" s="444"/>
      <c r="BG187" s="444"/>
      <c r="BH187" s="444"/>
      <c r="BI187" s="444"/>
      <c r="BJ187" s="444"/>
      <c r="BK187" s="444"/>
      <c r="BL187" s="444"/>
      <c r="BM187" s="428"/>
      <c r="BN187" s="426"/>
      <c r="BO187" s="426"/>
      <c r="BP187" s="426"/>
      <c r="BQ187" s="426"/>
      <c r="BR187" s="427"/>
      <c r="BS187" s="418"/>
      <c r="BT187" s="419"/>
      <c r="BU187" s="420"/>
      <c r="BV187" s="419"/>
      <c r="BW187" s="420"/>
      <c r="BX187" s="421"/>
      <c r="BY187" s="418"/>
      <c r="BZ187" s="419"/>
      <c r="CA187" s="420"/>
      <c r="CB187" s="419"/>
      <c r="CC187" s="420"/>
      <c r="CD187" s="421"/>
      <c r="CE187" s="423" t="str">
        <f>LEFT(収録楽曲情報!C51,1)</f>
        <v/>
      </c>
      <c r="CF187" s="423"/>
      <c r="CG187" s="423" t="str">
        <f>MID(収録楽曲情報!C51,2,1)</f>
        <v/>
      </c>
      <c r="CH187" s="423"/>
      <c r="CI187" s="423" t="str">
        <f>MID(収録楽曲情報!C51,3,1)</f>
        <v/>
      </c>
      <c r="CJ187" s="423"/>
      <c r="CK187" s="423" t="str">
        <f>MID(収録楽曲情報!C51,4,1)</f>
        <v/>
      </c>
      <c r="CL187" s="423"/>
      <c r="CM187" s="423" t="str">
        <f>MID(収録楽曲情報!C51,5,1)</f>
        <v/>
      </c>
      <c r="CN187" s="423"/>
      <c r="CO187" s="423" t="str">
        <f>MID(収録楽曲情報!C51,6,1)</f>
        <v/>
      </c>
      <c r="CP187" s="423"/>
      <c r="CQ187" s="423" t="str">
        <f>MID(収録楽曲情報!C51,7,1)</f>
        <v/>
      </c>
      <c r="CR187" s="423"/>
      <c r="CS187" s="423" t="str">
        <f>MID(収録楽曲情報!C51,8,1)</f>
        <v/>
      </c>
      <c r="CT187" s="423"/>
      <c r="CU187" s="423"/>
      <c r="CV187" s="423"/>
      <c r="CW187" s="1">
        <f t="shared" si="5"/>
        <v>1</v>
      </c>
    </row>
    <row r="188" spans="1:101" ht="30" customHeight="1" x14ac:dyDescent="0.15">
      <c r="A188" s="445">
        <f>IF(収録楽曲情報!B52="","",収録楽曲情報!B52)</f>
        <v>51</v>
      </c>
      <c r="B188" s="446"/>
      <c r="C188" s="436" t="str">
        <f>IF(収録楽曲情報!D52="","",収録楽曲情報!D52)</f>
        <v/>
      </c>
      <c r="D188" s="436"/>
      <c r="E188" s="436"/>
      <c r="F188" s="436"/>
      <c r="G188" s="436"/>
      <c r="H188" s="436"/>
      <c r="I188" s="436"/>
      <c r="J188" s="436"/>
      <c r="K188" s="436"/>
      <c r="L188" s="436"/>
      <c r="M188" s="436"/>
      <c r="N188" s="436"/>
      <c r="O188" s="436"/>
      <c r="P188" s="436"/>
      <c r="Q188" s="436"/>
      <c r="R188" s="436"/>
      <c r="S188" s="489" t="str">
        <f>IF(収録楽曲情報!E52="","",収録楽曲情報!E52 &amp; " ・ ") &amp; IF(収録楽曲情報!F52="","",収録楽曲情報!F52)</f>
        <v/>
      </c>
      <c r="T188" s="490"/>
      <c r="U188" s="490"/>
      <c r="V188" s="490"/>
      <c r="W188" s="490"/>
      <c r="X188" s="490"/>
      <c r="Y188" s="490"/>
      <c r="Z188" s="490"/>
      <c r="AA188" s="490"/>
      <c r="AB188" s="490"/>
      <c r="AC188" s="490"/>
      <c r="AD188" s="490"/>
      <c r="AE188" s="490"/>
      <c r="AF188" s="490"/>
      <c r="AG188" s="490"/>
      <c r="AH188" s="490"/>
      <c r="AI188" s="490"/>
      <c r="AJ188" s="491"/>
      <c r="AK188" s="437" t="str">
        <f>IF(算定シミュレーション!AO63=0,"",算定シミュレーション!AO63)</f>
        <v/>
      </c>
      <c r="AL188" s="437"/>
      <c r="AM188" s="437"/>
      <c r="AN188" s="437" t="str">
        <f>IF(算定シミュレーション!AP63=0,"",算定シミュレーション!AP63)</f>
        <v/>
      </c>
      <c r="AO188" s="437"/>
      <c r="AP188" s="437"/>
      <c r="AQ188" s="492" t="str">
        <f>IF(収録楽曲情報!J52="","",収録楽曲情報!J52)</f>
        <v/>
      </c>
      <c r="AR188" s="493"/>
      <c r="AS188" s="493"/>
      <c r="AT188" s="493"/>
      <c r="AU188" s="446"/>
      <c r="AV188" s="418" t="str">
        <f>IF(収録楽曲情報!K52="","",収録楽曲情報!K52)</f>
        <v/>
      </c>
      <c r="AW188" s="487"/>
      <c r="AX188" s="487"/>
      <c r="AY188" s="487"/>
      <c r="AZ188" s="421"/>
      <c r="BA188" s="418" t="str">
        <f>IF(収録楽曲情報!L52="","",収録楽曲情報!L52)</f>
        <v/>
      </c>
      <c r="BB188" s="488"/>
      <c r="BC188" s="443" t="str">
        <f>IF(収録楽曲情報!G52="","",収録楽曲情報!G52)</f>
        <v/>
      </c>
      <c r="BD188" s="444"/>
      <c r="BE188" s="444"/>
      <c r="BF188" s="444"/>
      <c r="BG188" s="444"/>
      <c r="BH188" s="444"/>
      <c r="BI188" s="444"/>
      <c r="BJ188" s="444"/>
      <c r="BK188" s="444"/>
      <c r="BL188" s="444"/>
      <c r="BM188" s="428"/>
      <c r="BN188" s="426"/>
      <c r="BO188" s="426"/>
      <c r="BP188" s="426"/>
      <c r="BQ188" s="426"/>
      <c r="BR188" s="427"/>
      <c r="BS188" s="418"/>
      <c r="BT188" s="419"/>
      <c r="BU188" s="420"/>
      <c r="BV188" s="419"/>
      <c r="BW188" s="420"/>
      <c r="BX188" s="421"/>
      <c r="BY188" s="418"/>
      <c r="BZ188" s="419"/>
      <c r="CA188" s="420"/>
      <c r="CB188" s="419"/>
      <c r="CC188" s="420"/>
      <c r="CD188" s="421"/>
      <c r="CE188" s="423" t="str">
        <f>LEFT(収録楽曲情報!C52,1)</f>
        <v/>
      </c>
      <c r="CF188" s="423"/>
      <c r="CG188" s="423" t="str">
        <f>MID(収録楽曲情報!C52,2,1)</f>
        <v/>
      </c>
      <c r="CH188" s="423"/>
      <c r="CI188" s="423" t="str">
        <f>MID(収録楽曲情報!C52,3,1)</f>
        <v/>
      </c>
      <c r="CJ188" s="423"/>
      <c r="CK188" s="423" t="str">
        <f>MID(収録楽曲情報!C52,4,1)</f>
        <v/>
      </c>
      <c r="CL188" s="423"/>
      <c r="CM188" s="423" t="str">
        <f>MID(収録楽曲情報!C52,5,1)</f>
        <v/>
      </c>
      <c r="CN188" s="423"/>
      <c r="CO188" s="423" t="str">
        <f>MID(収録楽曲情報!C52,6,1)</f>
        <v/>
      </c>
      <c r="CP188" s="423"/>
      <c r="CQ188" s="423" t="str">
        <f>MID(収録楽曲情報!C52,7,1)</f>
        <v/>
      </c>
      <c r="CR188" s="423"/>
      <c r="CS188" s="423" t="str">
        <f>MID(収録楽曲情報!C52,8,1)</f>
        <v/>
      </c>
      <c r="CT188" s="423"/>
      <c r="CU188" s="423"/>
      <c r="CV188" s="423"/>
      <c r="CW188" s="1">
        <f t="shared" si="5"/>
        <v>1</v>
      </c>
    </row>
    <row r="189" spans="1:101" ht="30" customHeight="1" x14ac:dyDescent="0.15">
      <c r="A189" s="445">
        <f>IF(収録楽曲情報!B53="","",収録楽曲情報!B53)</f>
        <v>52</v>
      </c>
      <c r="B189" s="446"/>
      <c r="C189" s="436" t="str">
        <f>IF(収録楽曲情報!D53="","",収録楽曲情報!D53)</f>
        <v/>
      </c>
      <c r="D189" s="436"/>
      <c r="E189" s="436"/>
      <c r="F189" s="436"/>
      <c r="G189" s="436"/>
      <c r="H189" s="436"/>
      <c r="I189" s="436"/>
      <c r="J189" s="436"/>
      <c r="K189" s="436"/>
      <c r="L189" s="436"/>
      <c r="M189" s="436"/>
      <c r="N189" s="436"/>
      <c r="O189" s="436"/>
      <c r="P189" s="436"/>
      <c r="Q189" s="436"/>
      <c r="R189" s="436"/>
      <c r="S189" s="489" t="str">
        <f>IF(収録楽曲情報!E53="","",収録楽曲情報!E53 &amp; " ・ ") &amp; IF(収録楽曲情報!F53="","",収録楽曲情報!F53)</f>
        <v/>
      </c>
      <c r="T189" s="490"/>
      <c r="U189" s="490"/>
      <c r="V189" s="490"/>
      <c r="W189" s="490"/>
      <c r="X189" s="490"/>
      <c r="Y189" s="490"/>
      <c r="Z189" s="490"/>
      <c r="AA189" s="490"/>
      <c r="AB189" s="490"/>
      <c r="AC189" s="490"/>
      <c r="AD189" s="490"/>
      <c r="AE189" s="490"/>
      <c r="AF189" s="490"/>
      <c r="AG189" s="490"/>
      <c r="AH189" s="490"/>
      <c r="AI189" s="490"/>
      <c r="AJ189" s="491"/>
      <c r="AK189" s="437" t="str">
        <f>IF(算定シミュレーション!AO64=0,"",算定シミュレーション!AO64)</f>
        <v/>
      </c>
      <c r="AL189" s="437"/>
      <c r="AM189" s="437"/>
      <c r="AN189" s="437" t="str">
        <f>IF(算定シミュレーション!AP64=0,"",算定シミュレーション!AP64)</f>
        <v/>
      </c>
      <c r="AO189" s="437"/>
      <c r="AP189" s="437"/>
      <c r="AQ189" s="492" t="str">
        <f>IF(収録楽曲情報!J53="","",収録楽曲情報!J53)</f>
        <v/>
      </c>
      <c r="AR189" s="493"/>
      <c r="AS189" s="493"/>
      <c r="AT189" s="493"/>
      <c r="AU189" s="446"/>
      <c r="AV189" s="418" t="str">
        <f>IF(収録楽曲情報!K53="","",収録楽曲情報!K53)</f>
        <v/>
      </c>
      <c r="AW189" s="487"/>
      <c r="AX189" s="487"/>
      <c r="AY189" s="487"/>
      <c r="AZ189" s="421"/>
      <c r="BA189" s="418" t="str">
        <f>IF(収録楽曲情報!L53="","",収録楽曲情報!L53)</f>
        <v/>
      </c>
      <c r="BB189" s="488"/>
      <c r="BC189" s="443" t="str">
        <f>IF(収録楽曲情報!G53="","",収録楽曲情報!G53)</f>
        <v/>
      </c>
      <c r="BD189" s="444"/>
      <c r="BE189" s="444"/>
      <c r="BF189" s="444"/>
      <c r="BG189" s="444"/>
      <c r="BH189" s="444"/>
      <c r="BI189" s="444"/>
      <c r="BJ189" s="444"/>
      <c r="BK189" s="444"/>
      <c r="BL189" s="444"/>
      <c r="BM189" s="428"/>
      <c r="BN189" s="426"/>
      <c r="BO189" s="426"/>
      <c r="BP189" s="426"/>
      <c r="BQ189" s="426"/>
      <c r="BR189" s="427"/>
      <c r="BS189" s="418"/>
      <c r="BT189" s="419"/>
      <c r="BU189" s="420"/>
      <c r="BV189" s="419"/>
      <c r="BW189" s="420"/>
      <c r="BX189" s="421"/>
      <c r="BY189" s="418"/>
      <c r="BZ189" s="419"/>
      <c r="CA189" s="420"/>
      <c r="CB189" s="419"/>
      <c r="CC189" s="420"/>
      <c r="CD189" s="421"/>
      <c r="CE189" s="423" t="str">
        <f>LEFT(収録楽曲情報!C53,1)</f>
        <v/>
      </c>
      <c r="CF189" s="423"/>
      <c r="CG189" s="423" t="str">
        <f>MID(収録楽曲情報!C53,2,1)</f>
        <v/>
      </c>
      <c r="CH189" s="423"/>
      <c r="CI189" s="423" t="str">
        <f>MID(収録楽曲情報!C53,3,1)</f>
        <v/>
      </c>
      <c r="CJ189" s="423"/>
      <c r="CK189" s="423" t="str">
        <f>MID(収録楽曲情報!C53,4,1)</f>
        <v/>
      </c>
      <c r="CL189" s="423"/>
      <c r="CM189" s="423" t="str">
        <f>MID(収録楽曲情報!C53,5,1)</f>
        <v/>
      </c>
      <c r="CN189" s="423"/>
      <c r="CO189" s="423" t="str">
        <f>MID(収録楽曲情報!C53,6,1)</f>
        <v/>
      </c>
      <c r="CP189" s="423"/>
      <c r="CQ189" s="423" t="str">
        <f>MID(収録楽曲情報!C53,7,1)</f>
        <v/>
      </c>
      <c r="CR189" s="423"/>
      <c r="CS189" s="423" t="str">
        <f>MID(収録楽曲情報!C53,8,1)</f>
        <v/>
      </c>
      <c r="CT189" s="423"/>
      <c r="CU189" s="423"/>
      <c r="CV189" s="423"/>
      <c r="CW189" s="1">
        <f t="shared" si="5"/>
        <v>1</v>
      </c>
    </row>
    <row r="190" spans="1:101" ht="30" customHeight="1" x14ac:dyDescent="0.15">
      <c r="A190" s="445">
        <f>IF(収録楽曲情報!B54="","",収録楽曲情報!B54)</f>
        <v>53</v>
      </c>
      <c r="B190" s="446"/>
      <c r="C190" s="436" t="str">
        <f>IF(収録楽曲情報!D54="","",収録楽曲情報!D54)</f>
        <v/>
      </c>
      <c r="D190" s="436"/>
      <c r="E190" s="436"/>
      <c r="F190" s="436"/>
      <c r="G190" s="436"/>
      <c r="H190" s="436"/>
      <c r="I190" s="436"/>
      <c r="J190" s="436"/>
      <c r="K190" s="436"/>
      <c r="L190" s="436"/>
      <c r="M190" s="436"/>
      <c r="N190" s="436"/>
      <c r="O190" s="436"/>
      <c r="P190" s="436"/>
      <c r="Q190" s="436"/>
      <c r="R190" s="436"/>
      <c r="S190" s="489" t="str">
        <f>IF(収録楽曲情報!E54="","",収録楽曲情報!E54 &amp; " ・ ") &amp; IF(収録楽曲情報!F54="","",収録楽曲情報!F54)</f>
        <v/>
      </c>
      <c r="T190" s="490"/>
      <c r="U190" s="490"/>
      <c r="V190" s="490"/>
      <c r="W190" s="490"/>
      <c r="X190" s="490"/>
      <c r="Y190" s="490"/>
      <c r="Z190" s="490"/>
      <c r="AA190" s="490"/>
      <c r="AB190" s="490"/>
      <c r="AC190" s="490"/>
      <c r="AD190" s="490"/>
      <c r="AE190" s="490"/>
      <c r="AF190" s="490"/>
      <c r="AG190" s="490"/>
      <c r="AH190" s="490"/>
      <c r="AI190" s="490"/>
      <c r="AJ190" s="491"/>
      <c r="AK190" s="437" t="str">
        <f>IF(算定シミュレーション!AO65=0,"",算定シミュレーション!AO65)</f>
        <v/>
      </c>
      <c r="AL190" s="437"/>
      <c r="AM190" s="437"/>
      <c r="AN190" s="437" t="str">
        <f>IF(算定シミュレーション!AP65=0,"",算定シミュレーション!AP65)</f>
        <v/>
      </c>
      <c r="AO190" s="437"/>
      <c r="AP190" s="437"/>
      <c r="AQ190" s="492" t="str">
        <f>IF(収録楽曲情報!J54="","",収録楽曲情報!J54)</f>
        <v/>
      </c>
      <c r="AR190" s="493"/>
      <c r="AS190" s="493"/>
      <c r="AT190" s="493"/>
      <c r="AU190" s="446"/>
      <c r="AV190" s="418" t="str">
        <f>IF(収録楽曲情報!K54="","",収録楽曲情報!K54)</f>
        <v/>
      </c>
      <c r="AW190" s="487"/>
      <c r="AX190" s="487"/>
      <c r="AY190" s="487"/>
      <c r="AZ190" s="421"/>
      <c r="BA190" s="418" t="str">
        <f>IF(収録楽曲情報!L54="","",収録楽曲情報!L54)</f>
        <v/>
      </c>
      <c r="BB190" s="488"/>
      <c r="BC190" s="443" t="str">
        <f>IF(収録楽曲情報!G54="","",収録楽曲情報!G54)</f>
        <v/>
      </c>
      <c r="BD190" s="444"/>
      <c r="BE190" s="444"/>
      <c r="BF190" s="444"/>
      <c r="BG190" s="444"/>
      <c r="BH190" s="444"/>
      <c r="BI190" s="444"/>
      <c r="BJ190" s="444"/>
      <c r="BK190" s="444"/>
      <c r="BL190" s="444"/>
      <c r="BM190" s="428"/>
      <c r="BN190" s="426"/>
      <c r="BO190" s="426"/>
      <c r="BP190" s="426"/>
      <c r="BQ190" s="426"/>
      <c r="BR190" s="427"/>
      <c r="BS190" s="418"/>
      <c r="BT190" s="419"/>
      <c r="BU190" s="420"/>
      <c r="BV190" s="419"/>
      <c r="BW190" s="420"/>
      <c r="BX190" s="421"/>
      <c r="BY190" s="418"/>
      <c r="BZ190" s="419"/>
      <c r="CA190" s="420"/>
      <c r="CB190" s="419"/>
      <c r="CC190" s="420"/>
      <c r="CD190" s="421"/>
      <c r="CE190" s="423" t="str">
        <f>LEFT(収録楽曲情報!C54,1)</f>
        <v/>
      </c>
      <c r="CF190" s="423"/>
      <c r="CG190" s="423" t="str">
        <f>MID(収録楽曲情報!C54,2,1)</f>
        <v/>
      </c>
      <c r="CH190" s="423"/>
      <c r="CI190" s="423" t="str">
        <f>MID(収録楽曲情報!C54,3,1)</f>
        <v/>
      </c>
      <c r="CJ190" s="423"/>
      <c r="CK190" s="423" t="str">
        <f>MID(収録楽曲情報!C54,4,1)</f>
        <v/>
      </c>
      <c r="CL190" s="423"/>
      <c r="CM190" s="423" t="str">
        <f>MID(収録楽曲情報!C54,5,1)</f>
        <v/>
      </c>
      <c r="CN190" s="423"/>
      <c r="CO190" s="423" t="str">
        <f>MID(収録楽曲情報!C54,6,1)</f>
        <v/>
      </c>
      <c r="CP190" s="423"/>
      <c r="CQ190" s="423" t="str">
        <f>MID(収録楽曲情報!C54,7,1)</f>
        <v/>
      </c>
      <c r="CR190" s="423"/>
      <c r="CS190" s="423" t="str">
        <f>MID(収録楽曲情報!C54,8,1)</f>
        <v/>
      </c>
      <c r="CT190" s="423"/>
      <c r="CU190" s="423"/>
      <c r="CV190" s="423"/>
      <c r="CW190" s="1">
        <f t="shared" si="5"/>
        <v>1</v>
      </c>
    </row>
    <row r="191" spans="1:101" ht="30" customHeight="1" x14ac:dyDescent="0.15">
      <c r="A191" s="445">
        <f>IF(収録楽曲情報!B55="","",収録楽曲情報!B55)</f>
        <v>54</v>
      </c>
      <c r="B191" s="446"/>
      <c r="C191" s="436" t="str">
        <f>IF(収録楽曲情報!D55="","",収録楽曲情報!D55)</f>
        <v/>
      </c>
      <c r="D191" s="436"/>
      <c r="E191" s="436"/>
      <c r="F191" s="436"/>
      <c r="G191" s="436"/>
      <c r="H191" s="436"/>
      <c r="I191" s="436"/>
      <c r="J191" s="436"/>
      <c r="K191" s="436"/>
      <c r="L191" s="436"/>
      <c r="M191" s="436"/>
      <c r="N191" s="436"/>
      <c r="O191" s="436"/>
      <c r="P191" s="436"/>
      <c r="Q191" s="436"/>
      <c r="R191" s="436"/>
      <c r="S191" s="489" t="str">
        <f>IF(収録楽曲情報!E55="","",収録楽曲情報!E55 &amp; " ・ ") &amp; IF(収録楽曲情報!F55="","",収録楽曲情報!F55)</f>
        <v/>
      </c>
      <c r="T191" s="490"/>
      <c r="U191" s="490"/>
      <c r="V191" s="490"/>
      <c r="W191" s="490"/>
      <c r="X191" s="490"/>
      <c r="Y191" s="490"/>
      <c r="Z191" s="490"/>
      <c r="AA191" s="490"/>
      <c r="AB191" s="490"/>
      <c r="AC191" s="490"/>
      <c r="AD191" s="490"/>
      <c r="AE191" s="490"/>
      <c r="AF191" s="490"/>
      <c r="AG191" s="490"/>
      <c r="AH191" s="490"/>
      <c r="AI191" s="490"/>
      <c r="AJ191" s="491"/>
      <c r="AK191" s="437" t="str">
        <f>IF(算定シミュレーション!AO66=0,"",算定シミュレーション!AO66)</f>
        <v/>
      </c>
      <c r="AL191" s="437"/>
      <c r="AM191" s="437"/>
      <c r="AN191" s="437" t="str">
        <f>IF(算定シミュレーション!AP66=0,"",算定シミュレーション!AP66)</f>
        <v/>
      </c>
      <c r="AO191" s="437"/>
      <c r="AP191" s="437"/>
      <c r="AQ191" s="492" t="str">
        <f>IF(収録楽曲情報!J55="","",収録楽曲情報!J55)</f>
        <v/>
      </c>
      <c r="AR191" s="493"/>
      <c r="AS191" s="493"/>
      <c r="AT191" s="493"/>
      <c r="AU191" s="446"/>
      <c r="AV191" s="418" t="str">
        <f>IF(収録楽曲情報!K55="","",収録楽曲情報!K55)</f>
        <v/>
      </c>
      <c r="AW191" s="487"/>
      <c r="AX191" s="487"/>
      <c r="AY191" s="487"/>
      <c r="AZ191" s="421"/>
      <c r="BA191" s="418" t="str">
        <f>IF(収録楽曲情報!L55="","",収録楽曲情報!L55)</f>
        <v/>
      </c>
      <c r="BB191" s="488"/>
      <c r="BC191" s="443" t="str">
        <f>IF(収録楽曲情報!G55="","",収録楽曲情報!G55)</f>
        <v/>
      </c>
      <c r="BD191" s="444"/>
      <c r="BE191" s="444"/>
      <c r="BF191" s="444"/>
      <c r="BG191" s="444"/>
      <c r="BH191" s="444"/>
      <c r="BI191" s="444"/>
      <c r="BJ191" s="444"/>
      <c r="BK191" s="444"/>
      <c r="BL191" s="444"/>
      <c r="BM191" s="428"/>
      <c r="BN191" s="426"/>
      <c r="BO191" s="426"/>
      <c r="BP191" s="426"/>
      <c r="BQ191" s="426"/>
      <c r="BR191" s="427"/>
      <c r="BS191" s="418"/>
      <c r="BT191" s="419"/>
      <c r="BU191" s="420"/>
      <c r="BV191" s="419"/>
      <c r="BW191" s="420"/>
      <c r="BX191" s="421"/>
      <c r="BY191" s="418"/>
      <c r="BZ191" s="419"/>
      <c r="CA191" s="420"/>
      <c r="CB191" s="419"/>
      <c r="CC191" s="420"/>
      <c r="CD191" s="421"/>
      <c r="CE191" s="423" t="str">
        <f>LEFT(収録楽曲情報!C55,1)</f>
        <v/>
      </c>
      <c r="CF191" s="423"/>
      <c r="CG191" s="423" t="str">
        <f>MID(収録楽曲情報!C55,2,1)</f>
        <v/>
      </c>
      <c r="CH191" s="423"/>
      <c r="CI191" s="423" t="str">
        <f>MID(収録楽曲情報!C55,3,1)</f>
        <v/>
      </c>
      <c r="CJ191" s="423"/>
      <c r="CK191" s="423" t="str">
        <f>MID(収録楽曲情報!C55,4,1)</f>
        <v/>
      </c>
      <c r="CL191" s="423"/>
      <c r="CM191" s="423" t="str">
        <f>MID(収録楽曲情報!C55,5,1)</f>
        <v/>
      </c>
      <c r="CN191" s="423"/>
      <c r="CO191" s="423" t="str">
        <f>MID(収録楽曲情報!C55,6,1)</f>
        <v/>
      </c>
      <c r="CP191" s="423"/>
      <c r="CQ191" s="423" t="str">
        <f>MID(収録楽曲情報!C55,7,1)</f>
        <v/>
      </c>
      <c r="CR191" s="423"/>
      <c r="CS191" s="423" t="str">
        <f>MID(収録楽曲情報!C55,8,1)</f>
        <v/>
      </c>
      <c r="CT191" s="423"/>
      <c r="CU191" s="423"/>
      <c r="CV191" s="423"/>
      <c r="CW191" s="1">
        <f t="shared" si="5"/>
        <v>1</v>
      </c>
    </row>
    <row r="192" spans="1:101" ht="30" customHeight="1" thickBot="1" x14ac:dyDescent="0.2">
      <c r="A192" s="478">
        <f>IF(収録楽曲情報!B56="","",収録楽曲情報!B56)</f>
        <v>55</v>
      </c>
      <c r="B192" s="479"/>
      <c r="C192" s="436" t="str">
        <f>IF(収録楽曲情報!D56="","",収録楽曲情報!D56)</f>
        <v/>
      </c>
      <c r="D192" s="436"/>
      <c r="E192" s="436"/>
      <c r="F192" s="436"/>
      <c r="G192" s="436"/>
      <c r="H192" s="436"/>
      <c r="I192" s="436"/>
      <c r="J192" s="436"/>
      <c r="K192" s="436"/>
      <c r="L192" s="436"/>
      <c r="M192" s="436"/>
      <c r="N192" s="436"/>
      <c r="O192" s="436"/>
      <c r="P192" s="436"/>
      <c r="Q192" s="436"/>
      <c r="R192" s="436"/>
      <c r="S192" s="480" t="str">
        <f>IF(収録楽曲情報!E56="","",収録楽曲情報!E56 &amp; " ・ ") &amp; IF(収録楽曲情報!F56="","",収録楽曲情報!F56)</f>
        <v/>
      </c>
      <c r="T192" s="481"/>
      <c r="U192" s="481"/>
      <c r="V192" s="481"/>
      <c r="W192" s="481"/>
      <c r="X192" s="481"/>
      <c r="Y192" s="481"/>
      <c r="Z192" s="481"/>
      <c r="AA192" s="481"/>
      <c r="AB192" s="481"/>
      <c r="AC192" s="481"/>
      <c r="AD192" s="481"/>
      <c r="AE192" s="481"/>
      <c r="AF192" s="481"/>
      <c r="AG192" s="481"/>
      <c r="AH192" s="481"/>
      <c r="AI192" s="481"/>
      <c r="AJ192" s="482"/>
      <c r="AK192" s="441" t="str">
        <f>IF(算定シミュレーション!AO67=0,"",算定シミュレーション!AO67)</f>
        <v/>
      </c>
      <c r="AL192" s="441"/>
      <c r="AM192" s="441"/>
      <c r="AN192" s="441" t="str">
        <f>IF(算定シミュレーション!AP67=0,"",算定シミュレーション!AP67)</f>
        <v/>
      </c>
      <c r="AO192" s="441"/>
      <c r="AP192" s="441"/>
      <c r="AQ192" s="483" t="str">
        <f>IF(収録楽曲情報!J56="","",収録楽曲情報!J56)</f>
        <v/>
      </c>
      <c r="AR192" s="484"/>
      <c r="AS192" s="484"/>
      <c r="AT192" s="484"/>
      <c r="AU192" s="479"/>
      <c r="AV192" s="476" t="str">
        <f>IF(収録楽曲情報!K56="","",収録楽曲情報!K56)</f>
        <v/>
      </c>
      <c r="AW192" s="485"/>
      <c r="AX192" s="485"/>
      <c r="AY192" s="485"/>
      <c r="AZ192" s="486"/>
      <c r="BA192" s="476" t="str">
        <f>IF(収録楽曲情報!L56="","",収録楽曲情報!L56)</f>
        <v/>
      </c>
      <c r="BB192" s="477"/>
      <c r="BC192" s="443" t="str">
        <f>IF(収録楽曲情報!G56="","",収録楽曲情報!G56)</f>
        <v/>
      </c>
      <c r="BD192" s="444"/>
      <c r="BE192" s="444"/>
      <c r="BF192" s="444"/>
      <c r="BG192" s="444"/>
      <c r="BH192" s="444"/>
      <c r="BI192" s="444"/>
      <c r="BJ192" s="444"/>
      <c r="BK192" s="444"/>
      <c r="BL192" s="444"/>
      <c r="BM192" s="428"/>
      <c r="BN192" s="426"/>
      <c r="BO192" s="426"/>
      <c r="BP192" s="426"/>
      <c r="BQ192" s="426"/>
      <c r="BR192" s="427"/>
      <c r="BS192" s="418"/>
      <c r="BT192" s="419"/>
      <c r="BU192" s="420"/>
      <c r="BV192" s="419"/>
      <c r="BW192" s="420"/>
      <c r="BX192" s="421"/>
      <c r="BY192" s="418"/>
      <c r="BZ192" s="419"/>
      <c r="CA192" s="420"/>
      <c r="CB192" s="419"/>
      <c r="CC192" s="420"/>
      <c r="CD192" s="421"/>
      <c r="CE192" s="423" t="str">
        <f>LEFT(収録楽曲情報!C56,1)</f>
        <v/>
      </c>
      <c r="CF192" s="423"/>
      <c r="CG192" s="423" t="str">
        <f>MID(収録楽曲情報!C56,2,1)</f>
        <v/>
      </c>
      <c r="CH192" s="423"/>
      <c r="CI192" s="423" t="str">
        <f>MID(収録楽曲情報!C56,3,1)</f>
        <v/>
      </c>
      <c r="CJ192" s="423"/>
      <c r="CK192" s="423" t="str">
        <f>MID(収録楽曲情報!C56,4,1)</f>
        <v/>
      </c>
      <c r="CL192" s="423"/>
      <c r="CM192" s="423" t="str">
        <f>MID(収録楽曲情報!C56,5,1)</f>
        <v/>
      </c>
      <c r="CN192" s="423"/>
      <c r="CO192" s="423" t="str">
        <f>MID(収録楽曲情報!C56,6,1)</f>
        <v/>
      </c>
      <c r="CP192" s="423"/>
      <c r="CQ192" s="423" t="str">
        <f>MID(収録楽曲情報!C56,7,1)</f>
        <v/>
      </c>
      <c r="CR192" s="423"/>
      <c r="CS192" s="423" t="str">
        <f>MID(収録楽曲情報!C56,8,1)</f>
        <v/>
      </c>
      <c r="CT192" s="423"/>
      <c r="CU192" s="423"/>
      <c r="CV192" s="423"/>
      <c r="CW192" s="1">
        <f t="shared" si="5"/>
        <v>1</v>
      </c>
    </row>
    <row r="193" spans="1:101" ht="30" customHeight="1" x14ac:dyDescent="0.15">
      <c r="A193" s="424"/>
      <c r="B193" s="424"/>
      <c r="C193" s="424"/>
      <c r="D193" s="424"/>
      <c r="E193" s="424"/>
      <c r="F193" s="424"/>
      <c r="G193" s="424"/>
      <c r="H193" s="424"/>
      <c r="I193" s="424"/>
      <c r="J193" s="424"/>
      <c r="K193" s="424"/>
      <c r="L193" s="424"/>
      <c r="M193" s="424"/>
      <c r="N193" s="424"/>
      <c r="O193" s="424"/>
      <c r="P193" s="424"/>
      <c r="Q193" s="424"/>
      <c r="R193" s="424"/>
      <c r="S193" s="424"/>
      <c r="T193" s="424"/>
      <c r="U193" s="424"/>
      <c r="V193" s="424"/>
      <c r="W193" s="424"/>
      <c r="X193" s="424"/>
      <c r="Y193" s="424"/>
      <c r="Z193" s="424"/>
      <c r="AA193" s="424"/>
      <c r="AB193" s="424"/>
      <c r="AC193" s="424"/>
      <c r="AD193" s="424"/>
      <c r="AE193" s="424"/>
      <c r="AF193" s="424"/>
      <c r="AG193" s="424"/>
      <c r="AH193" s="424"/>
      <c r="AI193" s="424"/>
      <c r="AJ193" s="424"/>
      <c r="AK193" s="424"/>
      <c r="AL193" s="424"/>
      <c r="AM193" s="424"/>
      <c r="AN193" s="424"/>
      <c r="AO193" s="424"/>
      <c r="AP193" s="424"/>
      <c r="BE193" s="417" t="s">
        <v>44</v>
      </c>
      <c r="BF193" s="417"/>
      <c r="BG193" s="417"/>
      <c r="BH193" s="417"/>
      <c r="BI193" s="417"/>
      <c r="BJ193" s="417"/>
      <c r="BK193" s="417"/>
      <c r="BL193" s="417"/>
      <c r="BM193" s="428"/>
      <c r="BN193" s="426"/>
      <c r="BO193" s="420"/>
      <c r="BP193" s="419"/>
      <c r="BQ193" s="420"/>
      <c r="BR193" s="421"/>
      <c r="BS193" s="418"/>
      <c r="BT193" s="419"/>
      <c r="BU193" s="420"/>
      <c r="BV193" s="419"/>
      <c r="BW193" s="420"/>
      <c r="BX193" s="421"/>
      <c r="BY193" s="418"/>
      <c r="BZ193" s="419"/>
      <c r="CA193" s="420"/>
      <c r="CB193" s="419"/>
      <c r="CC193" s="420"/>
      <c r="CD193" s="421"/>
      <c r="CE193" s="423">
        <f>IF(CC195="",9,IF(収録楽曲情報!$V$4=0,9,""))</f>
        <v>9</v>
      </c>
      <c r="CF193" s="423"/>
      <c r="CG193" s="423">
        <f>IF(CC195="",9,IF(収録楽曲情報!$V$4=0,9,""))</f>
        <v>9</v>
      </c>
      <c r="CH193" s="423"/>
      <c r="CI193" s="423">
        <f>IF(CC195="",9,IF(収録楽曲情報!$V$4=0,9,RIGHT(LEFT(収録楽曲情報!$V$4,1),1)))</f>
        <v>9</v>
      </c>
      <c r="CJ193" s="423"/>
      <c r="CK193" s="423">
        <f>IF(CC195="",9,IF(収録楽曲情報!$V$4=0,9,RIGHT(LEFT(収録楽曲情報!$V$4,2),1)))</f>
        <v>9</v>
      </c>
      <c r="CL193" s="423"/>
      <c r="CM193" s="423">
        <f>IF(CC195="",9,IF(収録楽曲情報!$V$4=0,9,RIGHT(LEFT(収録楽曲情報!$V$4,3),1)))</f>
        <v>9</v>
      </c>
      <c r="CN193" s="423"/>
      <c r="CO193" s="423">
        <f>IF(CC195="",9,IF(収録楽曲情報!$V$4=0,9,RIGHT(LEFT(収録楽曲情報!$V$4,4),1)))</f>
        <v>9</v>
      </c>
      <c r="CP193" s="423"/>
      <c r="CQ193" s="423">
        <f>IF(CC195="",9,IF(収録楽曲情報!$V$4=0,9,RIGHT(LEFT(収録楽曲情報!$V$4,5),1)))</f>
        <v>9</v>
      </c>
      <c r="CR193" s="423"/>
      <c r="CS193" s="423">
        <f>IF(CC195="",9,IF(収録楽曲情報!$V$4=0,9,RIGHT(LEFT(収録楽曲情報!$V$4,6),1)))</f>
        <v>9</v>
      </c>
      <c r="CT193" s="423"/>
      <c r="CU193" s="423">
        <f>IF(CC195="",9,IF(収録楽曲情報!$V$4=0,9,""))</f>
        <v>9</v>
      </c>
      <c r="CV193" s="423"/>
      <c r="CW193" s="1">
        <f t="shared" si="5"/>
        <v>1</v>
      </c>
    </row>
    <row r="194" spans="1:101" ht="30" customHeight="1" x14ac:dyDescent="0.15">
      <c r="A194" s="425"/>
      <c r="B194" s="425"/>
      <c r="C194" s="425"/>
      <c r="D194" s="425"/>
      <c r="E194" s="425"/>
      <c r="F194" s="425"/>
      <c r="G194" s="425"/>
      <c r="H194" s="425"/>
      <c r="I194" s="425"/>
      <c r="J194" s="425"/>
      <c r="K194" s="425"/>
      <c r="L194" s="425"/>
      <c r="M194" s="425"/>
      <c r="N194" s="425"/>
      <c r="O194" s="425"/>
      <c r="P194" s="425"/>
      <c r="Q194" s="425"/>
      <c r="R194" s="425"/>
      <c r="S194" s="425"/>
      <c r="T194" s="425"/>
      <c r="U194" s="425"/>
      <c r="V194" s="425"/>
      <c r="W194" s="425"/>
      <c r="X194" s="425"/>
      <c r="Y194" s="425"/>
      <c r="Z194" s="425"/>
      <c r="AA194" s="425"/>
      <c r="AB194" s="425"/>
      <c r="AC194" s="425"/>
      <c r="AD194" s="425"/>
      <c r="AE194" s="425"/>
      <c r="AF194" s="425"/>
      <c r="AG194" s="425"/>
      <c r="AH194" s="425"/>
      <c r="AI194" s="425"/>
      <c r="AJ194" s="425"/>
      <c r="AK194" s="425"/>
      <c r="AL194" s="425"/>
      <c r="AM194" s="425"/>
      <c r="AN194" s="425"/>
      <c r="AO194" s="425"/>
      <c r="AP194" s="425"/>
      <c r="AW194" s="433"/>
      <c r="AX194" s="433"/>
      <c r="AY194" s="433"/>
      <c r="AZ194" s="433"/>
      <c r="BA194" s="433"/>
      <c r="BB194" s="433"/>
      <c r="BE194" s="417" t="str">
        <f>算定シミュレーション!BM9</f>
        <v>消費税相当額</v>
      </c>
      <c r="BF194" s="417"/>
      <c r="BG194" s="417"/>
      <c r="BH194" s="417"/>
      <c r="BI194" s="417"/>
      <c r="BJ194" s="417"/>
      <c r="BK194" s="417"/>
      <c r="BL194" s="417"/>
      <c r="BM194" s="418"/>
      <c r="BN194" s="419"/>
      <c r="BO194" s="420"/>
      <c r="BP194" s="419"/>
      <c r="BQ194" s="420"/>
      <c r="BR194" s="421"/>
      <c r="BS194" s="418"/>
      <c r="BT194" s="419"/>
      <c r="BU194" s="420"/>
      <c r="BV194" s="419"/>
      <c r="BW194" s="420"/>
      <c r="BX194" s="421"/>
      <c r="BY194" s="418"/>
      <c r="BZ194" s="419"/>
      <c r="CA194" s="420"/>
      <c r="CB194" s="419"/>
      <c r="CC194" s="420"/>
      <c r="CD194" s="421"/>
      <c r="CE194" s="422" t="str">
        <f>IF(CC195="","",IF(収録楽曲情報!$V$4=0,"",""))</f>
        <v/>
      </c>
      <c r="CF194" s="422"/>
      <c r="CG194" s="422" t="str">
        <f>IF(CC195="","",IF(収録楽曲情報!$V$4=0,"",""))</f>
        <v/>
      </c>
      <c r="CH194" s="422"/>
      <c r="CI194" s="422" t="str">
        <f>IF(CC195="","",IF(収録楽曲情報!$V$4=0,"",IF(LEN(収録楽曲情報!$W$3)=5,"",LEFT(収録楽曲情報!$W$3,1))))</f>
        <v/>
      </c>
      <c r="CJ194" s="422"/>
      <c r="CK194" s="422" t="str">
        <f>IF(CC195="","",IF(収録楽曲情報!$V$4=0,"",IF(LEN(収録楽曲情報!$W$3)=5,LEFT(収録楽曲情報!$W$3,1),RIGHT(LEFT(収録楽曲情報!$W$3,2),1))))</f>
        <v/>
      </c>
      <c r="CL194" s="422"/>
      <c r="CM194" s="422" t="str">
        <f>IF(CC195="","",IF(収録楽曲情報!$V$4=0,"",IF(LEN(収録楽曲情報!$W$3)=5,RIGHT(LEFT(収録楽曲情報!$W$3,2),1),RIGHT(LEFT(収録楽曲情報!$W$3,3),1))))</f>
        <v/>
      </c>
      <c r="CN194" s="422"/>
      <c r="CO194" s="422" t="str">
        <f>IF(CC195="","",IF(収録楽曲情報!$V$4=0,"",IF(LEN(収録楽曲情報!$W$3)=5,RIGHT(LEFT(収録楽曲情報!$W$3,3),1),RIGHT(LEFT(収録楽曲情報!$W$3,4),1))))</f>
        <v/>
      </c>
      <c r="CP194" s="422"/>
      <c r="CQ194" s="422" t="str">
        <f>IF(CC195="","",IF(収録楽曲情報!$V$4=0,"",IF(LEN(収録楽曲情報!$W$3)=5,RIGHT(LEFT(収録楽曲情報!$W$3,4),1),RIGHT(LEFT(収録楽曲情報!$W$3,4),1))))</f>
        <v/>
      </c>
      <c r="CR194" s="422"/>
      <c r="CS194" s="422" t="str">
        <f>IF(CC195="","",IF(収録楽曲情報!$V$4=0,"",IF(LEN(収録楽曲情報!$W$3)=5,RIGHT(LEFT(収録楽曲情報!$W$3,5),1),RIGHT(LEFT(収録楽曲情報!$W$3,4),1))))</f>
        <v/>
      </c>
      <c r="CT194" s="422"/>
      <c r="CW194" s="1">
        <f t="shared" si="5"/>
        <v>1</v>
      </c>
    </row>
    <row r="195" spans="1:101" ht="30" customHeight="1" x14ac:dyDescent="0.15">
      <c r="A195" s="425"/>
      <c r="B195" s="425"/>
      <c r="C195" s="425"/>
      <c r="D195" s="425"/>
      <c r="E195" s="425"/>
      <c r="F195" s="425"/>
      <c r="G195" s="425"/>
      <c r="H195" s="425"/>
      <c r="I195" s="425"/>
      <c r="J195" s="425"/>
      <c r="K195" s="425"/>
      <c r="L195" s="425"/>
      <c r="M195" s="425"/>
      <c r="N195" s="425"/>
      <c r="O195" s="425"/>
      <c r="P195" s="425"/>
      <c r="Q195" s="425"/>
      <c r="R195" s="425"/>
      <c r="S195" s="425"/>
      <c r="T195" s="425"/>
      <c r="U195" s="425"/>
      <c r="V195" s="425"/>
      <c r="W195" s="425"/>
      <c r="X195" s="425"/>
      <c r="Y195" s="425"/>
      <c r="Z195" s="425"/>
      <c r="AA195" s="425"/>
      <c r="AB195" s="425"/>
      <c r="AC195" s="425"/>
      <c r="AD195" s="425"/>
      <c r="AE195" s="425"/>
      <c r="AF195" s="425"/>
      <c r="AG195" s="425"/>
      <c r="AH195" s="425"/>
      <c r="AI195" s="425"/>
      <c r="AJ195" s="425"/>
      <c r="AK195" s="425"/>
      <c r="AL195" s="425"/>
      <c r="AM195" s="425"/>
      <c r="AN195" s="425"/>
      <c r="AO195" s="425"/>
      <c r="AP195" s="425"/>
      <c r="AW195" s="433"/>
      <c r="AX195" s="433"/>
      <c r="AY195" s="433"/>
      <c r="AZ195" s="433"/>
      <c r="BA195" s="433"/>
      <c r="BB195" s="433"/>
      <c r="BE195" s="417" t="s">
        <v>45</v>
      </c>
      <c r="BF195" s="417"/>
      <c r="BG195" s="417"/>
      <c r="BH195" s="417"/>
      <c r="BI195" s="417"/>
      <c r="BJ195" s="417"/>
      <c r="BK195" s="417"/>
      <c r="BL195" s="417"/>
      <c r="BM195" s="418"/>
      <c r="BN195" s="419"/>
      <c r="BO195" s="420"/>
      <c r="BP195" s="419"/>
      <c r="BQ195" s="420"/>
      <c r="BR195" s="421"/>
      <c r="BS195" s="418"/>
      <c r="BT195" s="419"/>
      <c r="BU195" s="420"/>
      <c r="BV195" s="419"/>
      <c r="BW195" s="420"/>
      <c r="BX195" s="421"/>
      <c r="BY195" s="418"/>
      <c r="BZ195" s="419"/>
      <c r="CA195" s="420"/>
      <c r="CB195" s="419"/>
      <c r="CC195" s="420"/>
      <c r="CD195" s="421"/>
      <c r="CE195" s="422" t="str">
        <f>IF(CC195="","",IF(収録楽曲情報!$V$4=0,"",""))</f>
        <v/>
      </c>
      <c r="CF195" s="422"/>
      <c r="CG195" s="422" t="str">
        <f>IF(CC195="","",IF(収録楽曲情報!$V$4=0,"","\"))</f>
        <v/>
      </c>
      <c r="CH195" s="422"/>
      <c r="CI195" s="422" t="str">
        <f>IF(CC195="","",IF(収録楽曲情報!$V$4=0,"",IF(LEN(収録楽曲情報!$W$4)=5,"",LEFT(収録楽曲情報!$W$4,1))))</f>
        <v/>
      </c>
      <c r="CJ195" s="422"/>
      <c r="CK195" s="422" t="str">
        <f>IF(CC195="","",IF(収録楽曲情報!$V$4=0,"",IF(LEN(収録楽曲情報!$W$4)=5,LEFT(収録楽曲情報!$W$4,1),RIGHT(LEFT(収録楽曲情報!$W$4,2),1))))</f>
        <v/>
      </c>
      <c r="CL195" s="422"/>
      <c r="CM195" s="422" t="str">
        <f>IF(CC195="","",IF(収録楽曲情報!$V$4=0,"",IF(LEN(収録楽曲情報!$W$4)=5,RIGHT(LEFT(収録楽曲情報!$W$4,2),1),RIGHT(LEFT(収録楽曲情報!$W$4,3),1))))</f>
        <v/>
      </c>
      <c r="CN195" s="422"/>
      <c r="CO195" s="422" t="str">
        <f>IF(CC195="","",IF(収録楽曲情報!$V$4=0,"",IF(LEN(収録楽曲情報!$W$4)=5,RIGHT(LEFT(収録楽曲情報!$W$4,3),1),RIGHT(LEFT(収録楽曲情報!$W$4,4),1))))</f>
        <v/>
      </c>
      <c r="CP195" s="422"/>
      <c r="CQ195" s="422" t="str">
        <f>IF(CC195="","",IF(収録楽曲情報!$V$4=0,"",IF(LEN(収録楽曲情報!$W$4)=5,RIGHT(LEFT(収録楽曲情報!$W$4,4),1),LEFT(RIGHT(収録楽曲情報!$W$4,2),1))))</f>
        <v/>
      </c>
      <c r="CR195" s="422"/>
      <c r="CS195" s="422" t="str">
        <f>IF(CC195="","",IF(収録楽曲情報!$V$4=0,"",IF(LEN(収録楽曲情報!$W$4)=5,RIGHT(LEFT(収録楽曲情報!$W$4,5),1),RIGHT(収録楽曲情報!$W$4,1))))</f>
        <v/>
      </c>
      <c r="CT195" s="422"/>
      <c r="CW195" s="1">
        <f t="shared" si="5"/>
        <v>1</v>
      </c>
    </row>
    <row r="196" spans="1:101" ht="7.5" customHeight="1" x14ac:dyDescent="0.15">
      <c r="CW196" s="1">
        <f t="shared" si="5"/>
        <v>1</v>
      </c>
    </row>
    <row r="197" spans="1:101" ht="7.5" customHeight="1" x14ac:dyDescent="0.15">
      <c r="CW197" s="1">
        <f t="shared" si="5"/>
        <v>1</v>
      </c>
    </row>
    <row r="198" spans="1:101" ht="7.5" customHeight="1" x14ac:dyDescent="0.15">
      <c r="CW198" s="1">
        <f t="shared" si="5"/>
        <v>1</v>
      </c>
    </row>
    <row r="199" spans="1:101" ht="7.5" customHeight="1" x14ac:dyDescent="0.15">
      <c r="CW199" s="1">
        <f t="shared" si="5"/>
        <v>1</v>
      </c>
    </row>
    <row r="200" spans="1:101" ht="7.5" customHeight="1" x14ac:dyDescent="0.15">
      <c r="CW200" s="1">
        <f t="shared" si="5"/>
        <v>1</v>
      </c>
    </row>
    <row r="201" spans="1:101" ht="7.5" customHeight="1" x14ac:dyDescent="0.15">
      <c r="CW201" s="1">
        <f t="shared" si="5"/>
        <v>1</v>
      </c>
    </row>
    <row r="202" spans="1:101" ht="7.5" customHeight="1" x14ac:dyDescent="0.15">
      <c r="CW202" s="1">
        <f t="shared" si="5"/>
        <v>1</v>
      </c>
    </row>
    <row r="203" spans="1:101" ht="6" customHeight="1" x14ac:dyDescent="0.15">
      <c r="CW203" s="1">
        <f>IF($A$211="","",1)</f>
        <v>1</v>
      </c>
    </row>
    <row r="204" spans="1:101" ht="13.5" x14ac:dyDescent="0.15">
      <c r="A204" s="1" t="s">
        <v>29</v>
      </c>
      <c r="CW204" s="1">
        <f t="shared" ref="CW204:CW230" si="6">IF($A$211="","",1)</f>
        <v>1</v>
      </c>
    </row>
    <row r="205" spans="1:101" ht="27" customHeight="1" x14ac:dyDescent="0.15">
      <c r="A205" s="459" t="str">
        <f>IF(収録楽曲情報!S2="外国映画","外国映画上映利用申込書","映画（録音・上映）利用申込書")</f>
        <v>外国映画上映利用申込書</v>
      </c>
      <c r="B205" s="459"/>
      <c r="C205" s="459"/>
      <c r="D205" s="459"/>
      <c r="E205" s="459"/>
      <c r="F205" s="459"/>
      <c r="G205" s="459"/>
      <c r="H205" s="459"/>
      <c r="I205" s="459"/>
      <c r="J205" s="459"/>
      <c r="K205" s="459"/>
      <c r="L205" s="459"/>
      <c r="M205" s="459"/>
      <c r="N205" s="459"/>
      <c r="O205" s="459"/>
      <c r="P205" s="459"/>
      <c r="Q205" s="459"/>
      <c r="R205" s="459"/>
      <c r="S205" s="459"/>
      <c r="T205" s="459"/>
      <c r="U205" s="459"/>
      <c r="V205" s="459"/>
      <c r="W205" s="459"/>
      <c r="X205" s="459"/>
      <c r="Y205" s="459"/>
      <c r="Z205" s="459"/>
      <c r="AA205" s="459"/>
      <c r="AB205" s="459"/>
      <c r="AC205" s="459"/>
      <c r="AD205" s="459"/>
      <c r="AE205" s="459"/>
      <c r="AF205" s="459"/>
      <c r="AG205" s="459"/>
      <c r="AH205" s="459"/>
      <c r="AI205" s="459"/>
      <c r="AJ205" s="459"/>
      <c r="AK205" s="459"/>
      <c r="AL205" s="459"/>
      <c r="AM205" s="459"/>
      <c r="AN205" s="459"/>
      <c r="AO205" s="459"/>
      <c r="AP205" s="459"/>
      <c r="AQ205" s="459"/>
      <c r="AR205" s="459"/>
      <c r="AS205" s="459"/>
      <c r="AT205" s="459"/>
      <c r="AU205" s="459"/>
      <c r="AV205" s="459"/>
      <c r="AW205" s="459"/>
      <c r="AX205" s="459"/>
      <c r="AY205" s="459"/>
      <c r="AZ205" s="459"/>
      <c r="BA205" s="459"/>
      <c r="BB205" s="459"/>
      <c r="BC205" s="459"/>
      <c r="BD205" s="459"/>
      <c r="BE205" s="459"/>
      <c r="BF205" s="459"/>
      <c r="BG205" s="459"/>
      <c r="BH205" s="459"/>
      <c r="BI205" s="459"/>
      <c r="BJ205" s="459"/>
      <c r="BK205" s="459"/>
      <c r="BL205" s="459"/>
      <c r="BM205" s="459"/>
      <c r="BN205" s="459"/>
      <c r="BO205" s="459"/>
      <c r="BP205" s="459"/>
      <c r="BQ205" s="459"/>
      <c r="BR205" s="459"/>
      <c r="BS205" s="459"/>
      <c r="BT205" s="459"/>
      <c r="BU205" s="459"/>
      <c r="BV205" s="459"/>
      <c r="BW205" s="459"/>
      <c r="BX205" s="459"/>
      <c r="BY205" s="459"/>
      <c r="BZ205" s="459"/>
      <c r="CA205" s="459"/>
      <c r="CB205" s="459"/>
      <c r="CC205" s="459"/>
      <c r="CD205" s="459"/>
      <c r="CE205" s="459"/>
      <c r="CF205" s="459"/>
      <c r="CG205" s="459"/>
      <c r="CH205" s="459"/>
      <c r="CI205" s="459"/>
      <c r="CJ205" s="459"/>
      <c r="CK205" s="459"/>
      <c r="CL205" s="459"/>
      <c r="CM205" s="459"/>
      <c r="CN205" s="459"/>
      <c r="CO205" s="459"/>
      <c r="CP205" s="459"/>
      <c r="CQ205" s="459"/>
      <c r="CR205" s="459"/>
      <c r="CS205" s="459"/>
      <c r="CT205" s="459"/>
      <c r="CU205" s="459"/>
      <c r="CV205" s="459"/>
      <c r="CW205" s="1">
        <f t="shared" si="6"/>
        <v>1</v>
      </c>
    </row>
    <row r="206" spans="1:101" ht="17.25" x14ac:dyDescent="0.15">
      <c r="A206" s="460" t="str">
        <f>"許諾　第　"&amp;収録楽曲情報!$T$2&amp;"　　　　　　号&lt;続き&gt;"</f>
        <v>許諾　第　0　　　　　　号&lt;続き&gt;</v>
      </c>
      <c r="B206" s="460"/>
      <c r="C206" s="460"/>
      <c r="D206" s="460"/>
      <c r="E206" s="460"/>
      <c r="F206" s="460"/>
      <c r="G206" s="460"/>
      <c r="H206" s="460"/>
      <c r="I206" s="460"/>
      <c r="J206" s="460"/>
      <c r="K206" s="460"/>
      <c r="L206" s="460"/>
      <c r="M206" s="460"/>
      <c r="N206" s="460"/>
      <c r="O206" s="460"/>
      <c r="P206" s="460"/>
      <c r="Q206" s="460"/>
      <c r="R206" s="460"/>
      <c r="S206" s="460"/>
      <c r="T206" s="460"/>
      <c r="U206" s="460"/>
      <c r="V206" s="460"/>
      <c r="W206" s="460"/>
      <c r="X206" s="460"/>
      <c r="Y206" s="460"/>
      <c r="Z206" s="460"/>
      <c r="AA206" s="460"/>
      <c r="AB206" s="460"/>
      <c r="AC206" s="460"/>
      <c r="AD206" s="460"/>
      <c r="AE206" s="460"/>
      <c r="AF206" s="460"/>
      <c r="AG206" s="460"/>
      <c r="AH206" s="460"/>
      <c r="AI206" s="460"/>
      <c r="AJ206" s="460"/>
      <c r="AK206" s="460"/>
      <c r="AL206" s="460"/>
      <c r="AM206" s="460"/>
      <c r="AN206" s="460"/>
      <c r="AO206" s="460"/>
      <c r="AP206" s="460"/>
      <c r="AQ206" s="460"/>
      <c r="AR206" s="460"/>
      <c r="AS206" s="460"/>
      <c r="AT206" s="460"/>
      <c r="AU206" s="460"/>
      <c r="AV206" s="460"/>
      <c r="AW206" s="460"/>
      <c r="AX206" s="460"/>
      <c r="AY206" s="460"/>
      <c r="AZ206" s="460"/>
      <c r="BA206" s="460"/>
      <c r="BB206" s="460"/>
      <c r="BC206" s="460"/>
      <c r="BD206" s="460"/>
      <c r="BE206" s="460"/>
      <c r="BF206" s="460"/>
      <c r="BG206" s="460"/>
      <c r="BH206" s="460"/>
      <c r="BI206" s="460"/>
      <c r="BJ206" s="460"/>
      <c r="BK206" s="460"/>
      <c r="BL206" s="460"/>
      <c r="BM206" s="460"/>
      <c r="BN206" s="460"/>
      <c r="BO206" s="460"/>
      <c r="BP206" s="460"/>
      <c r="BQ206" s="460"/>
      <c r="BR206" s="460"/>
      <c r="BS206" s="460"/>
      <c r="BT206" s="460"/>
      <c r="BU206" s="460"/>
      <c r="BV206" s="460"/>
      <c r="BW206" s="460"/>
      <c r="BX206" s="460"/>
      <c r="BY206" s="460"/>
      <c r="BZ206" s="460"/>
      <c r="CA206" s="460"/>
      <c r="CB206" s="460"/>
      <c r="CC206" s="460"/>
      <c r="CD206" s="460"/>
      <c r="CE206" s="460"/>
      <c r="CF206" s="460"/>
      <c r="CG206" s="460"/>
      <c r="CH206" s="460"/>
      <c r="CI206" s="460"/>
      <c r="CJ206" s="460"/>
      <c r="CK206" s="460"/>
      <c r="CL206" s="460"/>
      <c r="CM206" s="460"/>
      <c r="CN206" s="460"/>
      <c r="CO206" s="460"/>
      <c r="CP206" s="460"/>
      <c r="CQ206" s="460"/>
      <c r="CR206" s="460"/>
      <c r="CS206" s="460"/>
      <c r="CT206" s="460"/>
      <c r="CU206" s="460"/>
      <c r="CV206" s="460"/>
      <c r="CW206" s="1">
        <f t="shared" si="6"/>
        <v>1</v>
      </c>
    </row>
    <row r="207" spans="1:101" ht="30" customHeight="1" thickBot="1" x14ac:dyDescent="0.2">
      <c r="A207" s="13"/>
      <c r="B207" s="13"/>
      <c r="C207" s="13"/>
      <c r="D207" s="13"/>
      <c r="E207" s="13"/>
      <c r="F207" s="13"/>
      <c r="G207" s="13"/>
      <c r="H207" s="13"/>
      <c r="I207" s="13"/>
      <c r="J207" s="13"/>
      <c r="K207" s="13"/>
      <c r="L207" s="13"/>
      <c r="M207" s="13"/>
      <c r="N207" s="13"/>
      <c r="O207" s="13"/>
      <c r="P207" s="13"/>
      <c r="Q207" s="13"/>
      <c r="R207" s="13"/>
      <c r="S207" s="13"/>
      <c r="T207" s="13"/>
      <c r="U207" s="13"/>
      <c r="V207" s="13"/>
      <c r="W207" s="13"/>
      <c r="X207" s="13"/>
      <c r="Y207" s="13"/>
      <c r="Z207" s="13"/>
      <c r="AA207" s="13"/>
      <c r="AB207" s="13"/>
      <c r="AC207" s="13"/>
      <c r="AD207" s="13"/>
      <c r="AE207" s="13"/>
      <c r="AF207" s="13"/>
      <c r="AG207" s="13"/>
      <c r="AH207" s="13"/>
      <c r="AI207" s="13"/>
      <c r="AJ207" s="13"/>
      <c r="AK207" s="13"/>
      <c r="AL207" s="13"/>
      <c r="AM207" s="13"/>
      <c r="AN207" s="13"/>
      <c r="AO207" s="13"/>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
        <f t="shared" si="6"/>
        <v>1</v>
      </c>
    </row>
    <row r="208" spans="1:101" ht="13.5" customHeight="1" thickBot="1" x14ac:dyDescent="0.2">
      <c r="A208" s="461" t="s">
        <v>25</v>
      </c>
      <c r="B208" s="462"/>
      <c r="C208" s="462"/>
      <c r="D208" s="462"/>
      <c r="E208" s="462"/>
      <c r="F208" s="462"/>
      <c r="G208" s="463" t="str">
        <f>IF(外国映画情報入力!C6="","",外国映画情報入力!C6)</f>
        <v/>
      </c>
      <c r="H208" s="463"/>
      <c r="I208" s="463"/>
      <c r="J208" s="463"/>
      <c r="K208" s="463"/>
      <c r="L208" s="463"/>
      <c r="M208" s="463"/>
      <c r="N208" s="463"/>
      <c r="O208" s="463"/>
      <c r="P208" s="463"/>
      <c r="Q208" s="463"/>
      <c r="R208" s="464"/>
      <c r="CW208" s="1">
        <f t="shared" si="6"/>
        <v>1</v>
      </c>
    </row>
    <row r="209" spans="1:101" ht="7.5" customHeight="1" x14ac:dyDescent="0.15">
      <c r="A209" s="454"/>
      <c r="B209" s="455"/>
      <c r="C209" s="448" t="s">
        <v>37</v>
      </c>
      <c r="D209" s="448"/>
      <c r="E209" s="448"/>
      <c r="F209" s="448"/>
      <c r="G209" s="448"/>
      <c r="H209" s="448"/>
      <c r="I209" s="448"/>
      <c r="J209" s="448"/>
      <c r="K209" s="448"/>
      <c r="L209" s="448"/>
      <c r="M209" s="448"/>
      <c r="N209" s="448"/>
      <c r="O209" s="448"/>
      <c r="P209" s="448"/>
      <c r="Q209" s="448"/>
      <c r="R209" s="448"/>
      <c r="S209" s="448" t="s">
        <v>38</v>
      </c>
      <c r="T209" s="448"/>
      <c r="U209" s="448"/>
      <c r="V209" s="448"/>
      <c r="W209" s="448"/>
      <c r="X209" s="448"/>
      <c r="Y209" s="448"/>
      <c r="Z209" s="448"/>
      <c r="AA209" s="448"/>
      <c r="AB209" s="448"/>
      <c r="AC209" s="448"/>
      <c r="AD209" s="448"/>
      <c r="AE209" s="448"/>
      <c r="AF209" s="448"/>
      <c r="AG209" s="448"/>
      <c r="AH209" s="448"/>
      <c r="AI209" s="448"/>
      <c r="AJ209" s="448"/>
      <c r="AK209" s="458" t="s">
        <v>17</v>
      </c>
      <c r="AL209" s="458"/>
      <c r="AM209" s="458"/>
      <c r="AN209" s="458"/>
      <c r="AO209" s="458"/>
      <c r="AP209" s="458"/>
      <c r="AQ209" s="448" t="s">
        <v>41</v>
      </c>
      <c r="AR209" s="448"/>
      <c r="AS209" s="448"/>
      <c r="AT209" s="448"/>
      <c r="AU209" s="448"/>
      <c r="AV209" s="448" t="s">
        <v>42</v>
      </c>
      <c r="AW209" s="448"/>
      <c r="AX209" s="448"/>
      <c r="AY209" s="448"/>
      <c r="AZ209" s="448"/>
      <c r="BA209" s="448" t="s">
        <v>21</v>
      </c>
      <c r="BB209" s="449"/>
      <c r="BC209" s="452" t="s">
        <v>16</v>
      </c>
      <c r="BD209" s="450"/>
      <c r="BE209" s="450"/>
      <c r="BF209" s="450"/>
      <c r="BG209" s="450"/>
      <c r="BH209" s="450"/>
      <c r="BI209" s="450"/>
      <c r="BJ209" s="450"/>
      <c r="BK209" s="450"/>
      <c r="BL209" s="450"/>
      <c r="BM209" s="450" t="s">
        <v>43</v>
      </c>
      <c r="BN209" s="450"/>
      <c r="BO209" s="450"/>
      <c r="BP209" s="450"/>
      <c r="BQ209" s="450"/>
      <c r="BR209" s="450"/>
      <c r="BS209" s="450"/>
      <c r="BT209" s="450"/>
      <c r="BU209" s="450"/>
      <c r="BV209" s="450"/>
      <c r="BW209" s="450"/>
      <c r="BX209" s="450"/>
      <c r="BY209" s="450"/>
      <c r="BZ209" s="450"/>
      <c r="CA209" s="450"/>
      <c r="CB209" s="450"/>
      <c r="CC209" s="450"/>
      <c r="CD209" s="450"/>
      <c r="CE209" s="450" t="s">
        <v>22</v>
      </c>
      <c r="CF209" s="450"/>
      <c r="CG209" s="450"/>
      <c r="CH209" s="450"/>
      <c r="CI209" s="450"/>
      <c r="CJ209" s="450"/>
      <c r="CK209" s="450"/>
      <c r="CL209" s="450"/>
      <c r="CM209" s="450"/>
      <c r="CN209" s="450"/>
      <c r="CO209" s="450"/>
      <c r="CP209" s="450"/>
      <c r="CQ209" s="450"/>
      <c r="CR209" s="450"/>
      <c r="CS209" s="450"/>
      <c r="CT209" s="450"/>
      <c r="CU209" s="450" t="s">
        <v>65</v>
      </c>
      <c r="CV209" s="450"/>
      <c r="CW209" s="1">
        <f t="shared" si="6"/>
        <v>1</v>
      </c>
    </row>
    <row r="210" spans="1:101" ht="7.5" customHeight="1" x14ac:dyDescent="0.15">
      <c r="A210" s="456"/>
      <c r="B210" s="457"/>
      <c r="C210" s="450"/>
      <c r="D210" s="450"/>
      <c r="E210" s="450"/>
      <c r="F210" s="450"/>
      <c r="G210" s="450"/>
      <c r="H210" s="450"/>
      <c r="I210" s="450"/>
      <c r="J210" s="450"/>
      <c r="K210" s="450"/>
      <c r="L210" s="450"/>
      <c r="M210" s="450"/>
      <c r="N210" s="450"/>
      <c r="O210" s="450"/>
      <c r="P210" s="450"/>
      <c r="Q210" s="450"/>
      <c r="R210" s="450"/>
      <c r="S210" s="450"/>
      <c r="T210" s="450"/>
      <c r="U210" s="450"/>
      <c r="V210" s="450"/>
      <c r="W210" s="450"/>
      <c r="X210" s="450"/>
      <c r="Y210" s="450"/>
      <c r="Z210" s="450"/>
      <c r="AA210" s="450"/>
      <c r="AB210" s="450"/>
      <c r="AC210" s="450"/>
      <c r="AD210" s="450"/>
      <c r="AE210" s="450"/>
      <c r="AF210" s="450"/>
      <c r="AG210" s="450"/>
      <c r="AH210" s="450"/>
      <c r="AI210" s="450"/>
      <c r="AJ210" s="450"/>
      <c r="AK210" s="453" t="s">
        <v>39</v>
      </c>
      <c r="AL210" s="453"/>
      <c r="AM210" s="453"/>
      <c r="AN210" s="453" t="s">
        <v>40</v>
      </c>
      <c r="AO210" s="453"/>
      <c r="AP210" s="453"/>
      <c r="AQ210" s="450"/>
      <c r="AR210" s="450"/>
      <c r="AS210" s="450"/>
      <c r="AT210" s="450"/>
      <c r="AU210" s="450"/>
      <c r="AV210" s="450"/>
      <c r="AW210" s="450"/>
      <c r="AX210" s="450"/>
      <c r="AY210" s="450"/>
      <c r="AZ210" s="450"/>
      <c r="BA210" s="450"/>
      <c r="BB210" s="451"/>
      <c r="BC210" s="452"/>
      <c r="BD210" s="450"/>
      <c r="BE210" s="450"/>
      <c r="BF210" s="450"/>
      <c r="BG210" s="450"/>
      <c r="BH210" s="450"/>
      <c r="BI210" s="450"/>
      <c r="BJ210" s="450"/>
      <c r="BK210" s="450"/>
      <c r="BL210" s="450"/>
      <c r="BM210" s="450"/>
      <c r="BN210" s="450"/>
      <c r="BO210" s="450"/>
      <c r="BP210" s="450"/>
      <c r="BQ210" s="450"/>
      <c r="BR210" s="450"/>
      <c r="BS210" s="450"/>
      <c r="BT210" s="450"/>
      <c r="BU210" s="450"/>
      <c r="BV210" s="450"/>
      <c r="BW210" s="450"/>
      <c r="BX210" s="450"/>
      <c r="BY210" s="450"/>
      <c r="BZ210" s="450"/>
      <c r="CA210" s="450"/>
      <c r="CB210" s="450"/>
      <c r="CC210" s="450"/>
      <c r="CD210" s="450"/>
      <c r="CE210" s="450"/>
      <c r="CF210" s="450"/>
      <c r="CG210" s="450"/>
      <c r="CH210" s="450"/>
      <c r="CI210" s="450"/>
      <c r="CJ210" s="450"/>
      <c r="CK210" s="450"/>
      <c r="CL210" s="450"/>
      <c r="CM210" s="450"/>
      <c r="CN210" s="450"/>
      <c r="CO210" s="450"/>
      <c r="CP210" s="450"/>
      <c r="CQ210" s="450"/>
      <c r="CR210" s="450"/>
      <c r="CS210" s="450"/>
      <c r="CT210" s="450"/>
      <c r="CU210" s="450"/>
      <c r="CV210" s="450"/>
      <c r="CW210" s="1">
        <f t="shared" si="6"/>
        <v>1</v>
      </c>
    </row>
    <row r="211" spans="1:101" ht="30" customHeight="1" x14ac:dyDescent="0.15">
      <c r="A211" s="447">
        <f>IF(収録楽曲情報!B57="","",収録楽曲情報!B57)</f>
        <v>56</v>
      </c>
      <c r="B211" s="438"/>
      <c r="C211" s="436" t="str">
        <f>IF(収録楽曲情報!D57="","",収録楽曲情報!D57)</f>
        <v/>
      </c>
      <c r="D211" s="436"/>
      <c r="E211" s="436"/>
      <c r="F211" s="436"/>
      <c r="G211" s="436"/>
      <c r="H211" s="436"/>
      <c r="I211" s="436"/>
      <c r="J211" s="436"/>
      <c r="K211" s="436"/>
      <c r="L211" s="436"/>
      <c r="M211" s="436"/>
      <c r="N211" s="436"/>
      <c r="O211" s="436"/>
      <c r="P211" s="436"/>
      <c r="Q211" s="436"/>
      <c r="R211" s="436"/>
      <c r="S211" s="436" t="str">
        <f>IF(収録楽曲情報!E57="","",収録楽曲情報!E57 &amp; " ・ ") &amp; IF(収録楽曲情報!F57="","",収録楽曲情報!F57)</f>
        <v/>
      </c>
      <c r="T211" s="436"/>
      <c r="U211" s="436"/>
      <c r="V211" s="436"/>
      <c r="W211" s="436"/>
      <c r="X211" s="436"/>
      <c r="Y211" s="436"/>
      <c r="Z211" s="436"/>
      <c r="AA211" s="436"/>
      <c r="AB211" s="436"/>
      <c r="AC211" s="436"/>
      <c r="AD211" s="436"/>
      <c r="AE211" s="436"/>
      <c r="AF211" s="436"/>
      <c r="AG211" s="436"/>
      <c r="AH211" s="436"/>
      <c r="AI211" s="436"/>
      <c r="AJ211" s="436"/>
      <c r="AK211" s="437" t="str">
        <f>IF(算定シミュレーション!AO68=0,"",算定シミュレーション!AO68)</f>
        <v/>
      </c>
      <c r="AL211" s="437"/>
      <c r="AM211" s="437"/>
      <c r="AN211" s="437" t="str">
        <f>IF(算定シミュレーション!AP68=0,"",算定シミュレーション!AP68)</f>
        <v/>
      </c>
      <c r="AO211" s="437"/>
      <c r="AP211" s="437"/>
      <c r="AQ211" s="438" t="str">
        <f>IF(収録楽曲情報!J57="","",収録楽曲情報!J57)</f>
        <v/>
      </c>
      <c r="AR211" s="438"/>
      <c r="AS211" s="438"/>
      <c r="AT211" s="438"/>
      <c r="AU211" s="438"/>
      <c r="AV211" s="423" t="str">
        <f>IF(収録楽曲情報!K57="","",収録楽曲情報!K57)</f>
        <v/>
      </c>
      <c r="AW211" s="423"/>
      <c r="AX211" s="423"/>
      <c r="AY211" s="423"/>
      <c r="AZ211" s="423"/>
      <c r="BA211" s="423" t="str">
        <f>IF(収録楽曲情報!L57="","",収録楽曲情報!L57)</f>
        <v/>
      </c>
      <c r="BB211" s="434"/>
      <c r="BC211" s="443" t="str">
        <f>IF(収録楽曲情報!G57="","",収録楽曲情報!G57)</f>
        <v/>
      </c>
      <c r="BD211" s="444"/>
      <c r="BE211" s="444"/>
      <c r="BF211" s="444"/>
      <c r="BG211" s="444"/>
      <c r="BH211" s="444"/>
      <c r="BI211" s="444"/>
      <c r="BJ211" s="444"/>
      <c r="BK211" s="444"/>
      <c r="BL211" s="444"/>
      <c r="BM211" s="428"/>
      <c r="BN211" s="426"/>
      <c r="BO211" s="426"/>
      <c r="BP211" s="426"/>
      <c r="BQ211" s="426"/>
      <c r="BR211" s="427"/>
      <c r="BS211" s="418"/>
      <c r="BT211" s="419"/>
      <c r="BU211" s="420"/>
      <c r="BV211" s="419"/>
      <c r="BW211" s="420"/>
      <c r="BX211" s="421"/>
      <c r="BY211" s="418"/>
      <c r="BZ211" s="419"/>
      <c r="CA211" s="420"/>
      <c r="CB211" s="419"/>
      <c r="CC211" s="420"/>
      <c r="CD211" s="421"/>
      <c r="CE211" s="423" t="str">
        <f>LEFT(収録楽曲情報!C57,1)</f>
        <v/>
      </c>
      <c r="CF211" s="423"/>
      <c r="CG211" s="423" t="str">
        <f>MID(収録楽曲情報!C57,2,1)</f>
        <v/>
      </c>
      <c r="CH211" s="423"/>
      <c r="CI211" s="423" t="str">
        <f>MID(収録楽曲情報!C57,3,1)</f>
        <v/>
      </c>
      <c r="CJ211" s="423"/>
      <c r="CK211" s="423" t="str">
        <f>MID(収録楽曲情報!C57,4,1)</f>
        <v/>
      </c>
      <c r="CL211" s="423"/>
      <c r="CM211" s="423" t="str">
        <f>MID(収録楽曲情報!C57,5,1)</f>
        <v/>
      </c>
      <c r="CN211" s="423"/>
      <c r="CO211" s="423" t="str">
        <f>MID(収録楽曲情報!C57,6,1)</f>
        <v/>
      </c>
      <c r="CP211" s="423"/>
      <c r="CQ211" s="423" t="str">
        <f>MID(収録楽曲情報!C57,7,1)</f>
        <v/>
      </c>
      <c r="CR211" s="423"/>
      <c r="CS211" s="423" t="str">
        <f>MID(収録楽曲情報!C57,8,1)</f>
        <v/>
      </c>
      <c r="CT211" s="423"/>
      <c r="CU211" s="423"/>
      <c r="CV211" s="423"/>
      <c r="CW211" s="1">
        <f t="shared" si="6"/>
        <v>1</v>
      </c>
    </row>
    <row r="212" spans="1:101" ht="30" customHeight="1" x14ac:dyDescent="0.15">
      <c r="A212" s="445">
        <f>IF(収録楽曲情報!B58="","",収録楽曲情報!B58)</f>
        <v>57</v>
      </c>
      <c r="B212" s="446"/>
      <c r="C212" s="436" t="str">
        <f>IF(収録楽曲情報!D58="","",収録楽曲情報!D58)</f>
        <v/>
      </c>
      <c r="D212" s="436"/>
      <c r="E212" s="436"/>
      <c r="F212" s="436"/>
      <c r="G212" s="436"/>
      <c r="H212" s="436"/>
      <c r="I212" s="436"/>
      <c r="J212" s="436"/>
      <c r="K212" s="436"/>
      <c r="L212" s="436"/>
      <c r="M212" s="436"/>
      <c r="N212" s="436"/>
      <c r="O212" s="436"/>
      <c r="P212" s="436"/>
      <c r="Q212" s="436"/>
      <c r="R212" s="436"/>
      <c r="S212" s="489" t="str">
        <f>IF(収録楽曲情報!E58="","",収録楽曲情報!E58 &amp; " ・ ") &amp; IF(収録楽曲情報!F58="","",収録楽曲情報!F58)</f>
        <v/>
      </c>
      <c r="T212" s="490"/>
      <c r="U212" s="490"/>
      <c r="V212" s="490"/>
      <c r="W212" s="490"/>
      <c r="X212" s="490"/>
      <c r="Y212" s="490"/>
      <c r="Z212" s="490"/>
      <c r="AA212" s="490"/>
      <c r="AB212" s="490"/>
      <c r="AC212" s="490"/>
      <c r="AD212" s="490"/>
      <c r="AE212" s="490"/>
      <c r="AF212" s="490"/>
      <c r="AG212" s="490"/>
      <c r="AH212" s="490"/>
      <c r="AI212" s="490"/>
      <c r="AJ212" s="491"/>
      <c r="AK212" s="473" t="str">
        <f>IF(算定シミュレーション!AO69=0,"",算定シミュレーション!AO69)</f>
        <v/>
      </c>
      <c r="AL212" s="471"/>
      <c r="AM212" s="472"/>
      <c r="AN212" s="473" t="str">
        <f>IF(算定シミュレーション!AP69=0,"",算定シミュレーション!AP69)</f>
        <v/>
      </c>
      <c r="AO212" s="471"/>
      <c r="AP212" s="472"/>
      <c r="AQ212" s="492" t="str">
        <f>IF(収録楽曲情報!J58="","",収録楽曲情報!J58)</f>
        <v/>
      </c>
      <c r="AR212" s="493"/>
      <c r="AS212" s="493"/>
      <c r="AT212" s="493"/>
      <c r="AU212" s="446"/>
      <c r="AV212" s="418" t="str">
        <f>IF(収録楽曲情報!K58="","",収録楽曲情報!K58)</f>
        <v/>
      </c>
      <c r="AW212" s="487"/>
      <c r="AX212" s="487"/>
      <c r="AY212" s="487"/>
      <c r="AZ212" s="421"/>
      <c r="BA212" s="418" t="str">
        <f>IF(収録楽曲情報!L58="","",収録楽曲情報!L58)</f>
        <v/>
      </c>
      <c r="BB212" s="488"/>
      <c r="BC212" s="443" t="str">
        <f>IF(収録楽曲情報!G58="","",収録楽曲情報!G58)</f>
        <v/>
      </c>
      <c r="BD212" s="444"/>
      <c r="BE212" s="444"/>
      <c r="BF212" s="444"/>
      <c r="BG212" s="444"/>
      <c r="BH212" s="444"/>
      <c r="BI212" s="444"/>
      <c r="BJ212" s="444"/>
      <c r="BK212" s="444"/>
      <c r="BL212" s="444"/>
      <c r="BM212" s="428"/>
      <c r="BN212" s="426"/>
      <c r="BO212" s="426"/>
      <c r="BP212" s="426"/>
      <c r="BQ212" s="426"/>
      <c r="BR212" s="427"/>
      <c r="BS212" s="418"/>
      <c r="BT212" s="419"/>
      <c r="BU212" s="420"/>
      <c r="BV212" s="419"/>
      <c r="BW212" s="420"/>
      <c r="BX212" s="421"/>
      <c r="BY212" s="418"/>
      <c r="BZ212" s="419"/>
      <c r="CA212" s="420"/>
      <c r="CB212" s="419"/>
      <c r="CC212" s="420"/>
      <c r="CD212" s="421"/>
      <c r="CE212" s="423" t="str">
        <f>LEFT(収録楽曲情報!C58,1)</f>
        <v/>
      </c>
      <c r="CF212" s="423"/>
      <c r="CG212" s="423" t="str">
        <f>MID(収録楽曲情報!C58,2,1)</f>
        <v/>
      </c>
      <c r="CH212" s="423"/>
      <c r="CI212" s="423" t="str">
        <f>MID(収録楽曲情報!C58,3,1)</f>
        <v/>
      </c>
      <c r="CJ212" s="423"/>
      <c r="CK212" s="423" t="str">
        <f>MID(収録楽曲情報!C58,4,1)</f>
        <v/>
      </c>
      <c r="CL212" s="423"/>
      <c r="CM212" s="423" t="str">
        <f>MID(収録楽曲情報!C58,5,1)</f>
        <v/>
      </c>
      <c r="CN212" s="423"/>
      <c r="CO212" s="423" t="str">
        <f>MID(収録楽曲情報!C58,6,1)</f>
        <v/>
      </c>
      <c r="CP212" s="423"/>
      <c r="CQ212" s="423" t="str">
        <f>MID(収録楽曲情報!C58,7,1)</f>
        <v/>
      </c>
      <c r="CR212" s="423"/>
      <c r="CS212" s="423" t="str">
        <f>MID(収録楽曲情報!C58,8,1)</f>
        <v/>
      </c>
      <c r="CT212" s="423"/>
      <c r="CU212" s="423"/>
      <c r="CV212" s="423"/>
      <c r="CW212" s="1">
        <f t="shared" si="6"/>
        <v>1</v>
      </c>
    </row>
    <row r="213" spans="1:101" ht="30" customHeight="1" x14ac:dyDescent="0.15">
      <c r="A213" s="445">
        <f>IF(収録楽曲情報!B59="","",収録楽曲情報!B59)</f>
        <v>58</v>
      </c>
      <c r="B213" s="446"/>
      <c r="C213" s="436" t="str">
        <f>IF(収録楽曲情報!D59="","",収録楽曲情報!D59)</f>
        <v/>
      </c>
      <c r="D213" s="436"/>
      <c r="E213" s="436"/>
      <c r="F213" s="436"/>
      <c r="G213" s="436"/>
      <c r="H213" s="436"/>
      <c r="I213" s="436"/>
      <c r="J213" s="436"/>
      <c r="K213" s="436"/>
      <c r="L213" s="436"/>
      <c r="M213" s="436"/>
      <c r="N213" s="436"/>
      <c r="O213" s="436"/>
      <c r="P213" s="436"/>
      <c r="Q213" s="436"/>
      <c r="R213" s="436"/>
      <c r="S213" s="489" t="str">
        <f>IF(収録楽曲情報!E59="","",収録楽曲情報!E59 &amp; " ・ ") &amp; IF(収録楽曲情報!F59="","",収録楽曲情報!F59)</f>
        <v/>
      </c>
      <c r="T213" s="490"/>
      <c r="U213" s="490"/>
      <c r="V213" s="490"/>
      <c r="W213" s="490"/>
      <c r="X213" s="490"/>
      <c r="Y213" s="490"/>
      <c r="Z213" s="490"/>
      <c r="AA213" s="490"/>
      <c r="AB213" s="490"/>
      <c r="AC213" s="490"/>
      <c r="AD213" s="490"/>
      <c r="AE213" s="490"/>
      <c r="AF213" s="490"/>
      <c r="AG213" s="490"/>
      <c r="AH213" s="490"/>
      <c r="AI213" s="490"/>
      <c r="AJ213" s="491"/>
      <c r="AK213" s="473" t="str">
        <f>IF(算定シミュレーション!AO70=0,"",算定シミュレーション!AO70)</f>
        <v/>
      </c>
      <c r="AL213" s="471"/>
      <c r="AM213" s="472"/>
      <c r="AN213" s="473" t="str">
        <f>IF(算定シミュレーション!AP70=0,"",算定シミュレーション!AP70)</f>
        <v/>
      </c>
      <c r="AO213" s="471"/>
      <c r="AP213" s="472"/>
      <c r="AQ213" s="492" t="str">
        <f>IF(収録楽曲情報!J59="","",収録楽曲情報!J59)</f>
        <v/>
      </c>
      <c r="AR213" s="493"/>
      <c r="AS213" s="493"/>
      <c r="AT213" s="493"/>
      <c r="AU213" s="446"/>
      <c r="AV213" s="418" t="str">
        <f>IF(収録楽曲情報!K59="","",収録楽曲情報!K59)</f>
        <v/>
      </c>
      <c r="AW213" s="487"/>
      <c r="AX213" s="487"/>
      <c r="AY213" s="487"/>
      <c r="AZ213" s="421"/>
      <c r="BA213" s="418" t="str">
        <f>IF(収録楽曲情報!L59="","",収録楽曲情報!L59)</f>
        <v/>
      </c>
      <c r="BB213" s="488"/>
      <c r="BC213" s="443" t="str">
        <f>IF(収録楽曲情報!G59="","",収録楽曲情報!G59)</f>
        <v/>
      </c>
      <c r="BD213" s="444"/>
      <c r="BE213" s="444"/>
      <c r="BF213" s="444"/>
      <c r="BG213" s="444"/>
      <c r="BH213" s="444"/>
      <c r="BI213" s="444"/>
      <c r="BJ213" s="444"/>
      <c r="BK213" s="444"/>
      <c r="BL213" s="444"/>
      <c r="BM213" s="428"/>
      <c r="BN213" s="426"/>
      <c r="BO213" s="426"/>
      <c r="BP213" s="426"/>
      <c r="BQ213" s="426"/>
      <c r="BR213" s="427"/>
      <c r="BS213" s="418"/>
      <c r="BT213" s="419"/>
      <c r="BU213" s="420"/>
      <c r="BV213" s="419"/>
      <c r="BW213" s="420"/>
      <c r="BX213" s="421"/>
      <c r="BY213" s="418"/>
      <c r="BZ213" s="419"/>
      <c r="CA213" s="420"/>
      <c r="CB213" s="419"/>
      <c r="CC213" s="420"/>
      <c r="CD213" s="421"/>
      <c r="CE213" s="423" t="str">
        <f>LEFT(収録楽曲情報!C59,1)</f>
        <v/>
      </c>
      <c r="CF213" s="423"/>
      <c r="CG213" s="423" t="str">
        <f>MID(収録楽曲情報!C59,2,1)</f>
        <v/>
      </c>
      <c r="CH213" s="423"/>
      <c r="CI213" s="423" t="str">
        <f>MID(収録楽曲情報!C59,3,1)</f>
        <v/>
      </c>
      <c r="CJ213" s="423"/>
      <c r="CK213" s="423" t="str">
        <f>MID(収録楽曲情報!C59,4,1)</f>
        <v/>
      </c>
      <c r="CL213" s="423"/>
      <c r="CM213" s="423" t="str">
        <f>MID(収録楽曲情報!C59,5,1)</f>
        <v/>
      </c>
      <c r="CN213" s="423"/>
      <c r="CO213" s="423" t="str">
        <f>MID(収録楽曲情報!C59,6,1)</f>
        <v/>
      </c>
      <c r="CP213" s="423"/>
      <c r="CQ213" s="423" t="str">
        <f>MID(収録楽曲情報!C59,7,1)</f>
        <v/>
      </c>
      <c r="CR213" s="423"/>
      <c r="CS213" s="423" t="str">
        <f>MID(収録楽曲情報!C59,8,1)</f>
        <v/>
      </c>
      <c r="CT213" s="423"/>
      <c r="CU213" s="423"/>
      <c r="CV213" s="423"/>
      <c r="CW213" s="1">
        <f t="shared" si="6"/>
        <v>1</v>
      </c>
    </row>
    <row r="214" spans="1:101" ht="30" customHeight="1" x14ac:dyDescent="0.15">
      <c r="A214" s="445">
        <f>IF(収録楽曲情報!B60="","",収録楽曲情報!B60)</f>
        <v>59</v>
      </c>
      <c r="B214" s="446"/>
      <c r="C214" s="436" t="str">
        <f>IF(収録楽曲情報!D60="","",収録楽曲情報!D60)</f>
        <v/>
      </c>
      <c r="D214" s="436"/>
      <c r="E214" s="436"/>
      <c r="F214" s="436"/>
      <c r="G214" s="436"/>
      <c r="H214" s="436"/>
      <c r="I214" s="436"/>
      <c r="J214" s="436"/>
      <c r="K214" s="436"/>
      <c r="L214" s="436"/>
      <c r="M214" s="436"/>
      <c r="N214" s="436"/>
      <c r="O214" s="436"/>
      <c r="P214" s="436"/>
      <c r="Q214" s="436"/>
      <c r="R214" s="436"/>
      <c r="S214" s="489" t="str">
        <f>IF(収録楽曲情報!E60="","",収録楽曲情報!E60 &amp; " ・ ") &amp; IF(収録楽曲情報!F60="","",収録楽曲情報!F60)</f>
        <v/>
      </c>
      <c r="T214" s="490"/>
      <c r="U214" s="490"/>
      <c r="V214" s="490"/>
      <c r="W214" s="490"/>
      <c r="X214" s="490"/>
      <c r="Y214" s="490"/>
      <c r="Z214" s="490"/>
      <c r="AA214" s="490"/>
      <c r="AB214" s="490"/>
      <c r="AC214" s="490"/>
      <c r="AD214" s="490"/>
      <c r="AE214" s="490"/>
      <c r="AF214" s="490"/>
      <c r="AG214" s="490"/>
      <c r="AH214" s="490"/>
      <c r="AI214" s="490"/>
      <c r="AJ214" s="491"/>
      <c r="AK214" s="473" t="str">
        <f>IF(算定シミュレーション!AO71=0,"",算定シミュレーション!AO71)</f>
        <v/>
      </c>
      <c r="AL214" s="471"/>
      <c r="AM214" s="472"/>
      <c r="AN214" s="473" t="str">
        <f>IF(算定シミュレーション!AP71=0,"",算定シミュレーション!AP71)</f>
        <v/>
      </c>
      <c r="AO214" s="471"/>
      <c r="AP214" s="472"/>
      <c r="AQ214" s="492" t="str">
        <f>IF(収録楽曲情報!J60="","",収録楽曲情報!J60)</f>
        <v/>
      </c>
      <c r="AR214" s="493"/>
      <c r="AS214" s="493"/>
      <c r="AT214" s="493"/>
      <c r="AU214" s="446"/>
      <c r="AV214" s="418" t="str">
        <f>IF(収録楽曲情報!K60="","",収録楽曲情報!K60)</f>
        <v/>
      </c>
      <c r="AW214" s="487"/>
      <c r="AX214" s="487"/>
      <c r="AY214" s="487"/>
      <c r="AZ214" s="421"/>
      <c r="BA214" s="418" t="str">
        <f>IF(収録楽曲情報!L60="","",収録楽曲情報!L60)</f>
        <v/>
      </c>
      <c r="BB214" s="488"/>
      <c r="BC214" s="443" t="str">
        <f>IF(収録楽曲情報!G60="","",収録楽曲情報!G60)</f>
        <v/>
      </c>
      <c r="BD214" s="444"/>
      <c r="BE214" s="444"/>
      <c r="BF214" s="444"/>
      <c r="BG214" s="444"/>
      <c r="BH214" s="444"/>
      <c r="BI214" s="444"/>
      <c r="BJ214" s="444"/>
      <c r="BK214" s="444"/>
      <c r="BL214" s="444"/>
      <c r="BM214" s="428"/>
      <c r="BN214" s="426"/>
      <c r="BO214" s="426"/>
      <c r="BP214" s="426"/>
      <c r="BQ214" s="426"/>
      <c r="BR214" s="427"/>
      <c r="BS214" s="418"/>
      <c r="BT214" s="419"/>
      <c r="BU214" s="420"/>
      <c r="BV214" s="419"/>
      <c r="BW214" s="420"/>
      <c r="BX214" s="421"/>
      <c r="BY214" s="418"/>
      <c r="BZ214" s="419"/>
      <c r="CA214" s="420"/>
      <c r="CB214" s="419"/>
      <c r="CC214" s="420"/>
      <c r="CD214" s="421"/>
      <c r="CE214" s="423" t="str">
        <f>LEFT(収録楽曲情報!C60,1)</f>
        <v/>
      </c>
      <c r="CF214" s="423"/>
      <c r="CG214" s="423" t="str">
        <f>MID(収録楽曲情報!C60,2,1)</f>
        <v/>
      </c>
      <c r="CH214" s="423"/>
      <c r="CI214" s="423" t="str">
        <f>MID(収録楽曲情報!C60,3,1)</f>
        <v/>
      </c>
      <c r="CJ214" s="423"/>
      <c r="CK214" s="423" t="str">
        <f>MID(収録楽曲情報!C60,4,1)</f>
        <v/>
      </c>
      <c r="CL214" s="423"/>
      <c r="CM214" s="423" t="str">
        <f>MID(収録楽曲情報!C60,5,1)</f>
        <v/>
      </c>
      <c r="CN214" s="423"/>
      <c r="CO214" s="423" t="str">
        <f>MID(収録楽曲情報!C60,6,1)</f>
        <v/>
      </c>
      <c r="CP214" s="423"/>
      <c r="CQ214" s="423" t="str">
        <f>MID(収録楽曲情報!C60,7,1)</f>
        <v/>
      </c>
      <c r="CR214" s="423"/>
      <c r="CS214" s="423" t="str">
        <f>MID(収録楽曲情報!C60,8,1)</f>
        <v/>
      </c>
      <c r="CT214" s="423"/>
      <c r="CU214" s="423"/>
      <c r="CV214" s="423"/>
      <c r="CW214" s="1">
        <f t="shared" si="6"/>
        <v>1</v>
      </c>
    </row>
    <row r="215" spans="1:101" ht="30" customHeight="1" x14ac:dyDescent="0.15">
      <c r="A215" s="445">
        <f>IF(収録楽曲情報!B61="","",収録楽曲情報!B61)</f>
        <v>60</v>
      </c>
      <c r="B215" s="446"/>
      <c r="C215" s="436" t="str">
        <f>IF(収録楽曲情報!D61="","",収録楽曲情報!D61)</f>
        <v/>
      </c>
      <c r="D215" s="436"/>
      <c r="E215" s="436"/>
      <c r="F215" s="436"/>
      <c r="G215" s="436"/>
      <c r="H215" s="436"/>
      <c r="I215" s="436"/>
      <c r="J215" s="436"/>
      <c r="K215" s="436"/>
      <c r="L215" s="436"/>
      <c r="M215" s="436"/>
      <c r="N215" s="436"/>
      <c r="O215" s="436"/>
      <c r="P215" s="436"/>
      <c r="Q215" s="436"/>
      <c r="R215" s="436"/>
      <c r="S215" s="489" t="str">
        <f>IF(収録楽曲情報!E61="","",収録楽曲情報!E61 &amp; " ・ ") &amp; IF(収録楽曲情報!F61="","",収録楽曲情報!F61)</f>
        <v/>
      </c>
      <c r="T215" s="490"/>
      <c r="U215" s="490"/>
      <c r="V215" s="490"/>
      <c r="W215" s="490"/>
      <c r="X215" s="490"/>
      <c r="Y215" s="490"/>
      <c r="Z215" s="490"/>
      <c r="AA215" s="490"/>
      <c r="AB215" s="490"/>
      <c r="AC215" s="490"/>
      <c r="AD215" s="490"/>
      <c r="AE215" s="490"/>
      <c r="AF215" s="490"/>
      <c r="AG215" s="490"/>
      <c r="AH215" s="490"/>
      <c r="AI215" s="490"/>
      <c r="AJ215" s="491"/>
      <c r="AK215" s="473" t="str">
        <f>IF(算定シミュレーション!AO72=0,"",算定シミュレーション!AO72)</f>
        <v/>
      </c>
      <c r="AL215" s="471"/>
      <c r="AM215" s="472"/>
      <c r="AN215" s="473" t="str">
        <f>IF(算定シミュレーション!AP72=0,"",算定シミュレーション!AP72)</f>
        <v/>
      </c>
      <c r="AO215" s="471"/>
      <c r="AP215" s="472"/>
      <c r="AQ215" s="492" t="str">
        <f>IF(収録楽曲情報!J61="","",収録楽曲情報!J61)</f>
        <v/>
      </c>
      <c r="AR215" s="493"/>
      <c r="AS215" s="493"/>
      <c r="AT215" s="493"/>
      <c r="AU215" s="446"/>
      <c r="AV215" s="418" t="str">
        <f>IF(収録楽曲情報!K61="","",収録楽曲情報!K61)</f>
        <v/>
      </c>
      <c r="AW215" s="487"/>
      <c r="AX215" s="487"/>
      <c r="AY215" s="487"/>
      <c r="AZ215" s="421"/>
      <c r="BA215" s="418" t="str">
        <f>IF(収録楽曲情報!L61="","",収録楽曲情報!L61)</f>
        <v/>
      </c>
      <c r="BB215" s="488"/>
      <c r="BC215" s="443" t="str">
        <f>IF(収録楽曲情報!G61="","",収録楽曲情報!G61)</f>
        <v/>
      </c>
      <c r="BD215" s="444"/>
      <c r="BE215" s="444"/>
      <c r="BF215" s="444"/>
      <c r="BG215" s="444"/>
      <c r="BH215" s="444"/>
      <c r="BI215" s="444"/>
      <c r="BJ215" s="444"/>
      <c r="BK215" s="444"/>
      <c r="BL215" s="444"/>
      <c r="BM215" s="428"/>
      <c r="BN215" s="426"/>
      <c r="BO215" s="426"/>
      <c r="BP215" s="426"/>
      <c r="BQ215" s="426"/>
      <c r="BR215" s="427"/>
      <c r="BS215" s="418"/>
      <c r="BT215" s="419"/>
      <c r="BU215" s="420"/>
      <c r="BV215" s="419"/>
      <c r="BW215" s="420"/>
      <c r="BX215" s="421"/>
      <c r="BY215" s="418"/>
      <c r="BZ215" s="419"/>
      <c r="CA215" s="420"/>
      <c r="CB215" s="419"/>
      <c r="CC215" s="420"/>
      <c r="CD215" s="421"/>
      <c r="CE215" s="423" t="str">
        <f>LEFT(収録楽曲情報!C61,1)</f>
        <v/>
      </c>
      <c r="CF215" s="423"/>
      <c r="CG215" s="423" t="str">
        <f>MID(収録楽曲情報!C61,2,1)</f>
        <v/>
      </c>
      <c r="CH215" s="423"/>
      <c r="CI215" s="423" t="str">
        <f>MID(収録楽曲情報!C61,3,1)</f>
        <v/>
      </c>
      <c r="CJ215" s="423"/>
      <c r="CK215" s="423" t="str">
        <f>MID(収録楽曲情報!C61,4,1)</f>
        <v/>
      </c>
      <c r="CL215" s="423"/>
      <c r="CM215" s="423" t="str">
        <f>MID(収録楽曲情報!C61,5,1)</f>
        <v/>
      </c>
      <c r="CN215" s="423"/>
      <c r="CO215" s="423" t="str">
        <f>MID(収録楽曲情報!C61,6,1)</f>
        <v/>
      </c>
      <c r="CP215" s="423"/>
      <c r="CQ215" s="423" t="str">
        <f>MID(収録楽曲情報!C61,7,1)</f>
        <v/>
      </c>
      <c r="CR215" s="423"/>
      <c r="CS215" s="423" t="str">
        <f>MID(収録楽曲情報!C61,8,1)</f>
        <v/>
      </c>
      <c r="CT215" s="423"/>
      <c r="CU215" s="423"/>
      <c r="CV215" s="423"/>
      <c r="CW215" s="1">
        <f t="shared" si="6"/>
        <v>1</v>
      </c>
    </row>
    <row r="216" spans="1:101" ht="30" customHeight="1" x14ac:dyDescent="0.15">
      <c r="A216" s="445">
        <f>IF(収録楽曲情報!B62="","",収録楽曲情報!B62)</f>
        <v>61</v>
      </c>
      <c r="B216" s="446"/>
      <c r="C216" s="436" t="str">
        <f>IF(収録楽曲情報!D62="","",収録楽曲情報!D62)</f>
        <v/>
      </c>
      <c r="D216" s="436"/>
      <c r="E216" s="436"/>
      <c r="F216" s="436"/>
      <c r="G216" s="436"/>
      <c r="H216" s="436"/>
      <c r="I216" s="436"/>
      <c r="J216" s="436"/>
      <c r="K216" s="436"/>
      <c r="L216" s="436"/>
      <c r="M216" s="436"/>
      <c r="N216" s="436"/>
      <c r="O216" s="436"/>
      <c r="P216" s="436"/>
      <c r="Q216" s="436"/>
      <c r="R216" s="436"/>
      <c r="S216" s="489" t="str">
        <f>IF(収録楽曲情報!E62="","",収録楽曲情報!E62 &amp; " ・ ") &amp; IF(収録楽曲情報!F62="","",収録楽曲情報!F62)</f>
        <v/>
      </c>
      <c r="T216" s="490"/>
      <c r="U216" s="490"/>
      <c r="V216" s="490"/>
      <c r="W216" s="490"/>
      <c r="X216" s="490"/>
      <c r="Y216" s="490"/>
      <c r="Z216" s="490"/>
      <c r="AA216" s="490"/>
      <c r="AB216" s="490"/>
      <c r="AC216" s="490"/>
      <c r="AD216" s="490"/>
      <c r="AE216" s="490"/>
      <c r="AF216" s="490"/>
      <c r="AG216" s="490"/>
      <c r="AH216" s="490"/>
      <c r="AI216" s="490"/>
      <c r="AJ216" s="491"/>
      <c r="AK216" s="473" t="str">
        <f>IF(算定シミュレーション!AO73=0,"",算定シミュレーション!AO73)</f>
        <v/>
      </c>
      <c r="AL216" s="471"/>
      <c r="AM216" s="472"/>
      <c r="AN216" s="473" t="str">
        <f>IF(算定シミュレーション!AP73=0,"",算定シミュレーション!AP73)</f>
        <v/>
      </c>
      <c r="AO216" s="471"/>
      <c r="AP216" s="472"/>
      <c r="AQ216" s="492" t="str">
        <f>IF(収録楽曲情報!J62="","",収録楽曲情報!J62)</f>
        <v/>
      </c>
      <c r="AR216" s="493"/>
      <c r="AS216" s="493"/>
      <c r="AT216" s="493"/>
      <c r="AU216" s="446"/>
      <c r="AV216" s="418" t="str">
        <f>IF(収録楽曲情報!K62="","",収録楽曲情報!K62)</f>
        <v/>
      </c>
      <c r="AW216" s="487"/>
      <c r="AX216" s="487"/>
      <c r="AY216" s="487"/>
      <c r="AZ216" s="421"/>
      <c r="BA216" s="418" t="str">
        <f>IF(収録楽曲情報!L62="","",収録楽曲情報!L62)</f>
        <v/>
      </c>
      <c r="BB216" s="488"/>
      <c r="BC216" s="443" t="str">
        <f>IF(収録楽曲情報!G62="","",収録楽曲情報!G62)</f>
        <v/>
      </c>
      <c r="BD216" s="444"/>
      <c r="BE216" s="444"/>
      <c r="BF216" s="444"/>
      <c r="BG216" s="444"/>
      <c r="BH216" s="444"/>
      <c r="BI216" s="444"/>
      <c r="BJ216" s="444"/>
      <c r="BK216" s="444"/>
      <c r="BL216" s="444"/>
      <c r="BM216" s="428"/>
      <c r="BN216" s="426"/>
      <c r="BO216" s="426"/>
      <c r="BP216" s="426"/>
      <c r="BQ216" s="426"/>
      <c r="BR216" s="427"/>
      <c r="BS216" s="418"/>
      <c r="BT216" s="419"/>
      <c r="BU216" s="420"/>
      <c r="BV216" s="419"/>
      <c r="BW216" s="420"/>
      <c r="BX216" s="421"/>
      <c r="BY216" s="418"/>
      <c r="BZ216" s="419"/>
      <c r="CA216" s="420"/>
      <c r="CB216" s="419"/>
      <c r="CC216" s="420"/>
      <c r="CD216" s="421"/>
      <c r="CE216" s="423" t="str">
        <f>LEFT(収録楽曲情報!C62,1)</f>
        <v/>
      </c>
      <c r="CF216" s="423"/>
      <c r="CG216" s="423" t="str">
        <f>MID(収録楽曲情報!C62,2,1)</f>
        <v/>
      </c>
      <c r="CH216" s="423"/>
      <c r="CI216" s="423" t="str">
        <f>MID(収録楽曲情報!C62,3,1)</f>
        <v/>
      </c>
      <c r="CJ216" s="423"/>
      <c r="CK216" s="423" t="str">
        <f>MID(収録楽曲情報!C62,4,1)</f>
        <v/>
      </c>
      <c r="CL216" s="423"/>
      <c r="CM216" s="423" t="str">
        <f>MID(収録楽曲情報!C62,5,1)</f>
        <v/>
      </c>
      <c r="CN216" s="423"/>
      <c r="CO216" s="423" t="str">
        <f>MID(収録楽曲情報!C62,6,1)</f>
        <v/>
      </c>
      <c r="CP216" s="423"/>
      <c r="CQ216" s="423" t="str">
        <f>MID(収録楽曲情報!C62,7,1)</f>
        <v/>
      </c>
      <c r="CR216" s="423"/>
      <c r="CS216" s="423" t="str">
        <f>MID(収録楽曲情報!C62,8,1)</f>
        <v/>
      </c>
      <c r="CT216" s="423"/>
      <c r="CU216" s="423"/>
      <c r="CV216" s="423"/>
      <c r="CW216" s="1">
        <f t="shared" si="6"/>
        <v>1</v>
      </c>
    </row>
    <row r="217" spans="1:101" ht="30" customHeight="1" x14ac:dyDescent="0.15">
      <c r="A217" s="445">
        <f>IF(収録楽曲情報!B63="","",収録楽曲情報!B63)</f>
        <v>62</v>
      </c>
      <c r="B217" s="446"/>
      <c r="C217" s="436" t="str">
        <f>IF(収録楽曲情報!D63="","",収録楽曲情報!D63)</f>
        <v/>
      </c>
      <c r="D217" s="436"/>
      <c r="E217" s="436"/>
      <c r="F217" s="436"/>
      <c r="G217" s="436"/>
      <c r="H217" s="436"/>
      <c r="I217" s="436"/>
      <c r="J217" s="436"/>
      <c r="K217" s="436"/>
      <c r="L217" s="436"/>
      <c r="M217" s="436"/>
      <c r="N217" s="436"/>
      <c r="O217" s="436"/>
      <c r="P217" s="436"/>
      <c r="Q217" s="436"/>
      <c r="R217" s="436"/>
      <c r="S217" s="489" t="str">
        <f>IF(収録楽曲情報!E63="","",収録楽曲情報!E63 &amp; " ・ ") &amp; IF(収録楽曲情報!F63="","",収録楽曲情報!F63)</f>
        <v/>
      </c>
      <c r="T217" s="490"/>
      <c r="U217" s="490"/>
      <c r="V217" s="490"/>
      <c r="W217" s="490"/>
      <c r="X217" s="490"/>
      <c r="Y217" s="490"/>
      <c r="Z217" s="490"/>
      <c r="AA217" s="490"/>
      <c r="AB217" s="490"/>
      <c r="AC217" s="490"/>
      <c r="AD217" s="490"/>
      <c r="AE217" s="490"/>
      <c r="AF217" s="490"/>
      <c r="AG217" s="490"/>
      <c r="AH217" s="490"/>
      <c r="AI217" s="490"/>
      <c r="AJ217" s="491"/>
      <c r="AK217" s="473" t="str">
        <f>IF(算定シミュレーション!AO74=0,"",算定シミュレーション!AO74)</f>
        <v/>
      </c>
      <c r="AL217" s="471"/>
      <c r="AM217" s="472"/>
      <c r="AN217" s="473" t="str">
        <f>IF(算定シミュレーション!AP74=0,"",算定シミュレーション!AP74)</f>
        <v/>
      </c>
      <c r="AO217" s="471"/>
      <c r="AP217" s="472"/>
      <c r="AQ217" s="492" t="str">
        <f>IF(収録楽曲情報!J63="","",収録楽曲情報!J63)</f>
        <v/>
      </c>
      <c r="AR217" s="493"/>
      <c r="AS217" s="493"/>
      <c r="AT217" s="493"/>
      <c r="AU217" s="446"/>
      <c r="AV217" s="418" t="str">
        <f>IF(収録楽曲情報!K63="","",収録楽曲情報!K63)</f>
        <v/>
      </c>
      <c r="AW217" s="487"/>
      <c r="AX217" s="487"/>
      <c r="AY217" s="487"/>
      <c r="AZ217" s="421"/>
      <c r="BA217" s="418" t="str">
        <f>IF(収録楽曲情報!L63="","",収録楽曲情報!L63)</f>
        <v/>
      </c>
      <c r="BB217" s="488"/>
      <c r="BC217" s="443" t="str">
        <f>IF(収録楽曲情報!G63="","",収録楽曲情報!G63)</f>
        <v/>
      </c>
      <c r="BD217" s="444"/>
      <c r="BE217" s="444"/>
      <c r="BF217" s="444"/>
      <c r="BG217" s="444"/>
      <c r="BH217" s="444"/>
      <c r="BI217" s="444"/>
      <c r="BJ217" s="444"/>
      <c r="BK217" s="444"/>
      <c r="BL217" s="444"/>
      <c r="BM217" s="428"/>
      <c r="BN217" s="426"/>
      <c r="BO217" s="426"/>
      <c r="BP217" s="426"/>
      <c r="BQ217" s="426"/>
      <c r="BR217" s="427"/>
      <c r="BS217" s="418"/>
      <c r="BT217" s="419"/>
      <c r="BU217" s="420"/>
      <c r="BV217" s="419"/>
      <c r="BW217" s="420"/>
      <c r="BX217" s="421"/>
      <c r="BY217" s="418"/>
      <c r="BZ217" s="419"/>
      <c r="CA217" s="420"/>
      <c r="CB217" s="419"/>
      <c r="CC217" s="420"/>
      <c r="CD217" s="421"/>
      <c r="CE217" s="423" t="str">
        <f>LEFT(収録楽曲情報!C63,1)</f>
        <v/>
      </c>
      <c r="CF217" s="423"/>
      <c r="CG217" s="423" t="str">
        <f>MID(収録楽曲情報!C63,2,1)</f>
        <v/>
      </c>
      <c r="CH217" s="423"/>
      <c r="CI217" s="423" t="str">
        <f>MID(収録楽曲情報!C63,3,1)</f>
        <v/>
      </c>
      <c r="CJ217" s="423"/>
      <c r="CK217" s="423" t="str">
        <f>MID(収録楽曲情報!C63,4,1)</f>
        <v/>
      </c>
      <c r="CL217" s="423"/>
      <c r="CM217" s="423" t="str">
        <f>MID(収録楽曲情報!C63,5,1)</f>
        <v/>
      </c>
      <c r="CN217" s="423"/>
      <c r="CO217" s="423" t="str">
        <f>MID(収録楽曲情報!C63,6,1)</f>
        <v/>
      </c>
      <c r="CP217" s="423"/>
      <c r="CQ217" s="423" t="str">
        <f>MID(収録楽曲情報!C63,7,1)</f>
        <v/>
      </c>
      <c r="CR217" s="423"/>
      <c r="CS217" s="423" t="str">
        <f>MID(収録楽曲情報!C63,8,1)</f>
        <v/>
      </c>
      <c r="CT217" s="423"/>
      <c r="CU217" s="423"/>
      <c r="CV217" s="423"/>
      <c r="CW217" s="1">
        <f t="shared" si="6"/>
        <v>1</v>
      </c>
    </row>
    <row r="218" spans="1:101" ht="30" customHeight="1" x14ac:dyDescent="0.15">
      <c r="A218" s="445">
        <f>IF(収録楽曲情報!B64="","",収録楽曲情報!B64)</f>
        <v>63</v>
      </c>
      <c r="B218" s="446"/>
      <c r="C218" s="436" t="str">
        <f>IF(収録楽曲情報!D64="","",収録楽曲情報!D64)</f>
        <v/>
      </c>
      <c r="D218" s="436"/>
      <c r="E218" s="436"/>
      <c r="F218" s="436"/>
      <c r="G218" s="436"/>
      <c r="H218" s="436"/>
      <c r="I218" s="436"/>
      <c r="J218" s="436"/>
      <c r="K218" s="436"/>
      <c r="L218" s="436"/>
      <c r="M218" s="436"/>
      <c r="N218" s="436"/>
      <c r="O218" s="436"/>
      <c r="P218" s="436"/>
      <c r="Q218" s="436"/>
      <c r="R218" s="436"/>
      <c r="S218" s="489" t="str">
        <f>IF(収録楽曲情報!E64="","",収録楽曲情報!E64 &amp; " ・ ") &amp; IF(収録楽曲情報!F64="","",収録楽曲情報!F64)</f>
        <v/>
      </c>
      <c r="T218" s="490"/>
      <c r="U218" s="490"/>
      <c r="V218" s="490"/>
      <c r="W218" s="490"/>
      <c r="X218" s="490"/>
      <c r="Y218" s="490"/>
      <c r="Z218" s="490"/>
      <c r="AA218" s="490"/>
      <c r="AB218" s="490"/>
      <c r="AC218" s="490"/>
      <c r="AD218" s="490"/>
      <c r="AE218" s="490"/>
      <c r="AF218" s="490"/>
      <c r="AG218" s="490"/>
      <c r="AH218" s="490"/>
      <c r="AI218" s="490"/>
      <c r="AJ218" s="491"/>
      <c r="AK218" s="473" t="str">
        <f>IF(算定シミュレーション!AO75=0,"",算定シミュレーション!AO75)</f>
        <v/>
      </c>
      <c r="AL218" s="471"/>
      <c r="AM218" s="472"/>
      <c r="AN218" s="473" t="str">
        <f>IF(算定シミュレーション!AP75=0,"",算定シミュレーション!AP75)</f>
        <v/>
      </c>
      <c r="AO218" s="471"/>
      <c r="AP218" s="472"/>
      <c r="AQ218" s="492" t="str">
        <f>IF(収録楽曲情報!J64="","",収録楽曲情報!J64)</f>
        <v/>
      </c>
      <c r="AR218" s="493"/>
      <c r="AS218" s="493"/>
      <c r="AT218" s="493"/>
      <c r="AU218" s="446"/>
      <c r="AV218" s="418" t="str">
        <f>IF(収録楽曲情報!K64="","",収録楽曲情報!K64)</f>
        <v/>
      </c>
      <c r="AW218" s="487"/>
      <c r="AX218" s="487"/>
      <c r="AY218" s="487"/>
      <c r="AZ218" s="421"/>
      <c r="BA218" s="418" t="str">
        <f>IF(収録楽曲情報!L64="","",収録楽曲情報!L64)</f>
        <v/>
      </c>
      <c r="BB218" s="488"/>
      <c r="BC218" s="443" t="str">
        <f>IF(収録楽曲情報!G64="","",収録楽曲情報!G64)</f>
        <v/>
      </c>
      <c r="BD218" s="444"/>
      <c r="BE218" s="444"/>
      <c r="BF218" s="444"/>
      <c r="BG218" s="444"/>
      <c r="BH218" s="444"/>
      <c r="BI218" s="444"/>
      <c r="BJ218" s="444"/>
      <c r="BK218" s="444"/>
      <c r="BL218" s="444"/>
      <c r="BM218" s="428"/>
      <c r="BN218" s="426"/>
      <c r="BO218" s="426"/>
      <c r="BP218" s="426"/>
      <c r="BQ218" s="426"/>
      <c r="BR218" s="427"/>
      <c r="BS218" s="418"/>
      <c r="BT218" s="419"/>
      <c r="BU218" s="420"/>
      <c r="BV218" s="419"/>
      <c r="BW218" s="420"/>
      <c r="BX218" s="421"/>
      <c r="BY218" s="418"/>
      <c r="BZ218" s="419"/>
      <c r="CA218" s="420"/>
      <c r="CB218" s="419"/>
      <c r="CC218" s="420"/>
      <c r="CD218" s="421"/>
      <c r="CE218" s="423" t="str">
        <f>LEFT(収録楽曲情報!C64,1)</f>
        <v/>
      </c>
      <c r="CF218" s="423"/>
      <c r="CG218" s="423" t="str">
        <f>MID(収録楽曲情報!C64,2,1)</f>
        <v/>
      </c>
      <c r="CH218" s="423"/>
      <c r="CI218" s="423" t="str">
        <f>MID(収録楽曲情報!C64,3,1)</f>
        <v/>
      </c>
      <c r="CJ218" s="423"/>
      <c r="CK218" s="423" t="str">
        <f>MID(収録楽曲情報!C64,4,1)</f>
        <v/>
      </c>
      <c r="CL218" s="423"/>
      <c r="CM218" s="423" t="str">
        <f>MID(収録楽曲情報!C64,5,1)</f>
        <v/>
      </c>
      <c r="CN218" s="423"/>
      <c r="CO218" s="423" t="str">
        <f>MID(収録楽曲情報!C64,6,1)</f>
        <v/>
      </c>
      <c r="CP218" s="423"/>
      <c r="CQ218" s="423" t="str">
        <f>MID(収録楽曲情報!C64,7,1)</f>
        <v/>
      </c>
      <c r="CR218" s="423"/>
      <c r="CS218" s="423" t="str">
        <f>MID(収録楽曲情報!C64,8,1)</f>
        <v/>
      </c>
      <c r="CT218" s="423"/>
      <c r="CU218" s="423"/>
      <c r="CV218" s="423"/>
      <c r="CW218" s="1">
        <f t="shared" si="6"/>
        <v>1</v>
      </c>
    </row>
    <row r="219" spans="1:101" ht="30" customHeight="1" x14ac:dyDescent="0.15">
      <c r="A219" s="445">
        <f>IF(収録楽曲情報!B65="","",収録楽曲情報!B65)</f>
        <v>64</v>
      </c>
      <c r="B219" s="446"/>
      <c r="C219" s="436" t="str">
        <f>IF(収録楽曲情報!D65="","",収録楽曲情報!D65)</f>
        <v/>
      </c>
      <c r="D219" s="436"/>
      <c r="E219" s="436"/>
      <c r="F219" s="436"/>
      <c r="G219" s="436"/>
      <c r="H219" s="436"/>
      <c r="I219" s="436"/>
      <c r="J219" s="436"/>
      <c r="K219" s="436"/>
      <c r="L219" s="436"/>
      <c r="M219" s="436"/>
      <c r="N219" s="436"/>
      <c r="O219" s="436"/>
      <c r="P219" s="436"/>
      <c r="Q219" s="436"/>
      <c r="R219" s="436"/>
      <c r="S219" s="489" t="str">
        <f>IF(収録楽曲情報!E65="","",収録楽曲情報!E65 &amp; " ・ ") &amp; IF(収録楽曲情報!F65="","",収録楽曲情報!F65)</f>
        <v/>
      </c>
      <c r="T219" s="490"/>
      <c r="U219" s="490"/>
      <c r="V219" s="490"/>
      <c r="W219" s="490"/>
      <c r="X219" s="490"/>
      <c r="Y219" s="490"/>
      <c r="Z219" s="490"/>
      <c r="AA219" s="490"/>
      <c r="AB219" s="490"/>
      <c r="AC219" s="490"/>
      <c r="AD219" s="490"/>
      <c r="AE219" s="490"/>
      <c r="AF219" s="490"/>
      <c r="AG219" s="490"/>
      <c r="AH219" s="490"/>
      <c r="AI219" s="490"/>
      <c r="AJ219" s="491"/>
      <c r="AK219" s="473" t="str">
        <f>IF(算定シミュレーション!AO76=0,"",算定シミュレーション!AO76)</f>
        <v/>
      </c>
      <c r="AL219" s="471"/>
      <c r="AM219" s="472"/>
      <c r="AN219" s="473" t="str">
        <f>IF(算定シミュレーション!AP76=0,"",算定シミュレーション!AP76)</f>
        <v/>
      </c>
      <c r="AO219" s="471"/>
      <c r="AP219" s="472"/>
      <c r="AQ219" s="492" t="str">
        <f>IF(収録楽曲情報!J65="","",収録楽曲情報!J65)</f>
        <v/>
      </c>
      <c r="AR219" s="493"/>
      <c r="AS219" s="493"/>
      <c r="AT219" s="493"/>
      <c r="AU219" s="446"/>
      <c r="AV219" s="418" t="str">
        <f>IF(収録楽曲情報!K65="","",収録楽曲情報!K65)</f>
        <v/>
      </c>
      <c r="AW219" s="487"/>
      <c r="AX219" s="487"/>
      <c r="AY219" s="487"/>
      <c r="AZ219" s="421"/>
      <c r="BA219" s="418" t="str">
        <f>IF(収録楽曲情報!L65="","",収録楽曲情報!L65)</f>
        <v/>
      </c>
      <c r="BB219" s="488"/>
      <c r="BC219" s="443" t="str">
        <f>IF(収録楽曲情報!G65="","",収録楽曲情報!G65)</f>
        <v/>
      </c>
      <c r="BD219" s="444"/>
      <c r="BE219" s="444"/>
      <c r="BF219" s="444"/>
      <c r="BG219" s="444"/>
      <c r="BH219" s="444"/>
      <c r="BI219" s="444"/>
      <c r="BJ219" s="444"/>
      <c r="BK219" s="444"/>
      <c r="BL219" s="444"/>
      <c r="BM219" s="428"/>
      <c r="BN219" s="426"/>
      <c r="BO219" s="426"/>
      <c r="BP219" s="426"/>
      <c r="BQ219" s="426"/>
      <c r="BR219" s="427"/>
      <c r="BS219" s="418"/>
      <c r="BT219" s="419"/>
      <c r="BU219" s="420"/>
      <c r="BV219" s="419"/>
      <c r="BW219" s="420"/>
      <c r="BX219" s="421"/>
      <c r="BY219" s="418"/>
      <c r="BZ219" s="419"/>
      <c r="CA219" s="420"/>
      <c r="CB219" s="419"/>
      <c r="CC219" s="420"/>
      <c r="CD219" s="421"/>
      <c r="CE219" s="423" t="str">
        <f>LEFT(収録楽曲情報!C65,1)</f>
        <v/>
      </c>
      <c r="CF219" s="423"/>
      <c r="CG219" s="423" t="str">
        <f>MID(収録楽曲情報!C65,2,1)</f>
        <v/>
      </c>
      <c r="CH219" s="423"/>
      <c r="CI219" s="423" t="str">
        <f>MID(収録楽曲情報!C65,3,1)</f>
        <v/>
      </c>
      <c r="CJ219" s="423"/>
      <c r="CK219" s="423" t="str">
        <f>MID(収録楽曲情報!C65,4,1)</f>
        <v/>
      </c>
      <c r="CL219" s="423"/>
      <c r="CM219" s="423" t="str">
        <f>MID(収録楽曲情報!C65,5,1)</f>
        <v/>
      </c>
      <c r="CN219" s="423"/>
      <c r="CO219" s="423" t="str">
        <f>MID(収録楽曲情報!C65,6,1)</f>
        <v/>
      </c>
      <c r="CP219" s="423"/>
      <c r="CQ219" s="423" t="str">
        <f>MID(収録楽曲情報!C65,7,1)</f>
        <v/>
      </c>
      <c r="CR219" s="423"/>
      <c r="CS219" s="423" t="str">
        <f>MID(収録楽曲情報!C65,8,1)</f>
        <v/>
      </c>
      <c r="CT219" s="423"/>
      <c r="CU219" s="423"/>
      <c r="CV219" s="423"/>
      <c r="CW219" s="1">
        <f t="shared" si="6"/>
        <v>1</v>
      </c>
    </row>
    <row r="220" spans="1:101" ht="30" customHeight="1" thickBot="1" x14ac:dyDescent="0.2">
      <c r="A220" s="478">
        <f>IF(収録楽曲情報!B66="","",収録楽曲情報!B66)</f>
        <v>65</v>
      </c>
      <c r="B220" s="479"/>
      <c r="C220" s="436" t="str">
        <f>IF(収録楽曲情報!D66="","",収録楽曲情報!D66)</f>
        <v/>
      </c>
      <c r="D220" s="436"/>
      <c r="E220" s="436"/>
      <c r="F220" s="436"/>
      <c r="G220" s="436"/>
      <c r="H220" s="436"/>
      <c r="I220" s="436"/>
      <c r="J220" s="436"/>
      <c r="K220" s="436"/>
      <c r="L220" s="436"/>
      <c r="M220" s="436"/>
      <c r="N220" s="436"/>
      <c r="O220" s="436"/>
      <c r="P220" s="436"/>
      <c r="Q220" s="436"/>
      <c r="R220" s="436"/>
      <c r="S220" s="480" t="str">
        <f>IF(収録楽曲情報!E66="","",収録楽曲情報!E66 &amp; " ・ ") &amp; IF(収録楽曲情報!F66="","",収録楽曲情報!F66)</f>
        <v/>
      </c>
      <c r="T220" s="481"/>
      <c r="U220" s="481"/>
      <c r="V220" s="481"/>
      <c r="W220" s="481"/>
      <c r="X220" s="481"/>
      <c r="Y220" s="481"/>
      <c r="Z220" s="481"/>
      <c r="AA220" s="481"/>
      <c r="AB220" s="481"/>
      <c r="AC220" s="481"/>
      <c r="AD220" s="481"/>
      <c r="AE220" s="481"/>
      <c r="AF220" s="481"/>
      <c r="AG220" s="481"/>
      <c r="AH220" s="481"/>
      <c r="AI220" s="481"/>
      <c r="AJ220" s="482"/>
      <c r="AK220" s="469" t="str">
        <f>IF(算定シミュレーション!AO77=0,"",算定シミュレーション!AO77)</f>
        <v/>
      </c>
      <c r="AL220" s="467"/>
      <c r="AM220" s="468"/>
      <c r="AN220" s="469" t="str">
        <f>IF(算定シミュレーション!AP77=0,"",算定シミュレーション!AP77)</f>
        <v/>
      </c>
      <c r="AO220" s="467"/>
      <c r="AP220" s="468"/>
      <c r="AQ220" s="483" t="str">
        <f>IF(収録楽曲情報!J66="","",収録楽曲情報!J66)</f>
        <v/>
      </c>
      <c r="AR220" s="484"/>
      <c r="AS220" s="484"/>
      <c r="AT220" s="484"/>
      <c r="AU220" s="479"/>
      <c r="AV220" s="476" t="str">
        <f>IF(収録楽曲情報!K66="","",収録楽曲情報!K66)</f>
        <v/>
      </c>
      <c r="AW220" s="485"/>
      <c r="AX220" s="485"/>
      <c r="AY220" s="485"/>
      <c r="AZ220" s="486"/>
      <c r="BA220" s="476" t="str">
        <f>IF(収録楽曲情報!L66="","",収録楽曲情報!L66)</f>
        <v/>
      </c>
      <c r="BB220" s="477"/>
      <c r="BC220" s="443" t="str">
        <f>IF(収録楽曲情報!G66="","",収録楽曲情報!G66)</f>
        <v/>
      </c>
      <c r="BD220" s="444"/>
      <c r="BE220" s="444"/>
      <c r="BF220" s="444"/>
      <c r="BG220" s="444"/>
      <c r="BH220" s="444"/>
      <c r="BI220" s="444"/>
      <c r="BJ220" s="444"/>
      <c r="BK220" s="444"/>
      <c r="BL220" s="444"/>
      <c r="BM220" s="428"/>
      <c r="BN220" s="426"/>
      <c r="BO220" s="426"/>
      <c r="BP220" s="426"/>
      <c r="BQ220" s="426"/>
      <c r="BR220" s="427"/>
      <c r="BS220" s="418"/>
      <c r="BT220" s="419"/>
      <c r="BU220" s="420"/>
      <c r="BV220" s="419"/>
      <c r="BW220" s="420"/>
      <c r="BX220" s="421"/>
      <c r="BY220" s="418"/>
      <c r="BZ220" s="419"/>
      <c r="CA220" s="420"/>
      <c r="CB220" s="419"/>
      <c r="CC220" s="420"/>
      <c r="CD220" s="421"/>
      <c r="CE220" s="423" t="str">
        <f>LEFT(収録楽曲情報!C66,1)</f>
        <v/>
      </c>
      <c r="CF220" s="423"/>
      <c r="CG220" s="423" t="str">
        <f>MID(収録楽曲情報!C66,2,1)</f>
        <v/>
      </c>
      <c r="CH220" s="423"/>
      <c r="CI220" s="423" t="str">
        <f>MID(収録楽曲情報!C66,3,1)</f>
        <v/>
      </c>
      <c r="CJ220" s="423"/>
      <c r="CK220" s="423" t="str">
        <f>MID(収録楽曲情報!C66,4,1)</f>
        <v/>
      </c>
      <c r="CL220" s="423"/>
      <c r="CM220" s="423" t="str">
        <f>MID(収録楽曲情報!C66,5,1)</f>
        <v/>
      </c>
      <c r="CN220" s="423"/>
      <c r="CO220" s="423" t="str">
        <f>MID(収録楽曲情報!C66,6,1)</f>
        <v/>
      </c>
      <c r="CP220" s="423"/>
      <c r="CQ220" s="423" t="str">
        <f>MID(収録楽曲情報!C66,7,1)</f>
        <v/>
      </c>
      <c r="CR220" s="423"/>
      <c r="CS220" s="423" t="str">
        <f>MID(収録楽曲情報!C66,8,1)</f>
        <v/>
      </c>
      <c r="CT220" s="423"/>
      <c r="CU220" s="423"/>
      <c r="CV220" s="423"/>
      <c r="CW220" s="1">
        <f t="shared" si="6"/>
        <v>1</v>
      </c>
    </row>
    <row r="221" spans="1:101" ht="30" customHeight="1" x14ac:dyDescent="0.15">
      <c r="A221" s="424"/>
      <c r="B221" s="424"/>
      <c r="C221" s="424"/>
      <c r="D221" s="424"/>
      <c r="E221" s="424"/>
      <c r="F221" s="424"/>
      <c r="G221" s="424"/>
      <c r="H221" s="424"/>
      <c r="I221" s="424"/>
      <c r="J221" s="424"/>
      <c r="K221" s="424"/>
      <c r="L221" s="424"/>
      <c r="M221" s="424"/>
      <c r="N221" s="424"/>
      <c r="O221" s="424"/>
      <c r="P221" s="424"/>
      <c r="Q221" s="424"/>
      <c r="R221" s="424"/>
      <c r="S221" s="424"/>
      <c r="T221" s="424"/>
      <c r="U221" s="424"/>
      <c r="V221" s="424"/>
      <c r="W221" s="424"/>
      <c r="X221" s="424"/>
      <c r="Y221" s="424"/>
      <c r="Z221" s="424"/>
      <c r="AA221" s="424"/>
      <c r="AB221" s="424"/>
      <c r="AC221" s="424"/>
      <c r="AD221" s="424"/>
      <c r="AE221" s="424"/>
      <c r="AF221" s="424"/>
      <c r="AG221" s="424"/>
      <c r="AH221" s="424"/>
      <c r="AI221" s="424"/>
      <c r="AJ221" s="424"/>
      <c r="AK221" s="424"/>
      <c r="AL221" s="424"/>
      <c r="AM221" s="424"/>
      <c r="AN221" s="424"/>
      <c r="AO221" s="424"/>
      <c r="AP221" s="82"/>
      <c r="BE221" s="417" t="s">
        <v>44</v>
      </c>
      <c r="BF221" s="417"/>
      <c r="BG221" s="417"/>
      <c r="BH221" s="417"/>
      <c r="BI221" s="417"/>
      <c r="BJ221" s="417"/>
      <c r="BK221" s="417"/>
      <c r="BL221" s="417"/>
      <c r="BM221" s="428"/>
      <c r="BN221" s="426"/>
      <c r="BO221" s="426"/>
      <c r="BP221" s="426"/>
      <c r="BQ221" s="420"/>
      <c r="BR221" s="421"/>
      <c r="BS221" s="418"/>
      <c r="BT221" s="419"/>
      <c r="BU221" s="420"/>
      <c r="BV221" s="419"/>
      <c r="BW221" s="420"/>
      <c r="BX221" s="421"/>
      <c r="BY221" s="418"/>
      <c r="BZ221" s="419"/>
      <c r="CA221" s="420"/>
      <c r="CB221" s="419"/>
      <c r="CC221" s="420"/>
      <c r="CD221" s="421"/>
      <c r="CE221" s="423">
        <f>IF(CC223="",9,IF(収録楽曲情報!$V$4=0,9,""))</f>
        <v>9</v>
      </c>
      <c r="CF221" s="423"/>
      <c r="CG221" s="423">
        <f>IF(CC223="",9,IF(収録楽曲情報!$V$4=0,9,""))</f>
        <v>9</v>
      </c>
      <c r="CH221" s="423"/>
      <c r="CI221" s="423">
        <f>IF(CC223="",9,IF(収録楽曲情報!$V$4=0,9,RIGHT(LEFT(収録楽曲情報!$V$4,1),1)))</f>
        <v>9</v>
      </c>
      <c r="CJ221" s="423"/>
      <c r="CK221" s="423">
        <f>IF(CC223="",9,IF(収録楽曲情報!$V$4=0,9,RIGHT(LEFT(収録楽曲情報!$V$4,2),1)))</f>
        <v>9</v>
      </c>
      <c r="CL221" s="423"/>
      <c r="CM221" s="423">
        <f>IF(CC223="",9,IF(収録楽曲情報!$V$4=0,9,RIGHT(LEFT(収録楽曲情報!$V$4,3),1)))</f>
        <v>9</v>
      </c>
      <c r="CN221" s="423"/>
      <c r="CO221" s="423">
        <f>IF(CC223="",9,IF(収録楽曲情報!$V$4=0,9,RIGHT(LEFT(収録楽曲情報!$V$4,4),1)))</f>
        <v>9</v>
      </c>
      <c r="CP221" s="423"/>
      <c r="CQ221" s="423">
        <f>IF(CC223="",9,IF(収録楽曲情報!$V$4=0,9,RIGHT(LEFT(収録楽曲情報!$V$4,5),1)))</f>
        <v>9</v>
      </c>
      <c r="CR221" s="423"/>
      <c r="CS221" s="423">
        <f>IF(CC223="",9,IF(収録楽曲情報!$V$4=0,9,RIGHT(LEFT(収録楽曲情報!$V$4,6),1)))</f>
        <v>9</v>
      </c>
      <c r="CT221" s="423"/>
      <c r="CU221" s="423">
        <f>IF(CC223="",9,IF(収録楽曲情報!$V$4=0,9,""))</f>
        <v>9</v>
      </c>
      <c r="CV221" s="423"/>
      <c r="CW221" s="1">
        <f t="shared" si="6"/>
        <v>1</v>
      </c>
    </row>
    <row r="222" spans="1:101" ht="30" customHeight="1" x14ac:dyDescent="0.15">
      <c r="A222" s="425"/>
      <c r="B222" s="425"/>
      <c r="C222" s="425"/>
      <c r="D222" s="425"/>
      <c r="E222" s="425"/>
      <c r="F222" s="425"/>
      <c r="G222" s="425"/>
      <c r="H222" s="425"/>
      <c r="I222" s="425"/>
      <c r="J222" s="425"/>
      <c r="K222" s="425"/>
      <c r="L222" s="425"/>
      <c r="M222" s="425"/>
      <c r="N222" s="425"/>
      <c r="O222" s="425"/>
      <c r="P222" s="425"/>
      <c r="Q222" s="425"/>
      <c r="R222" s="425"/>
      <c r="S222" s="425"/>
      <c r="T222" s="425"/>
      <c r="U222" s="425"/>
      <c r="V222" s="425"/>
      <c r="W222" s="425"/>
      <c r="X222" s="425"/>
      <c r="Y222" s="425"/>
      <c r="Z222" s="425"/>
      <c r="AA222" s="425"/>
      <c r="AB222" s="425"/>
      <c r="AC222" s="425"/>
      <c r="AD222" s="425"/>
      <c r="AE222" s="425"/>
      <c r="AF222" s="425"/>
      <c r="AG222" s="425"/>
      <c r="AH222" s="425"/>
      <c r="AI222" s="425"/>
      <c r="AJ222" s="425"/>
      <c r="AK222" s="425"/>
      <c r="AL222" s="425"/>
      <c r="AM222" s="425"/>
      <c r="AN222" s="425"/>
      <c r="AO222" s="425"/>
      <c r="AP222" s="83"/>
      <c r="AW222" s="433"/>
      <c r="AX222" s="433"/>
      <c r="AY222" s="433"/>
      <c r="AZ222" s="433"/>
      <c r="BA222" s="433"/>
      <c r="BB222" s="433"/>
      <c r="BE222" s="417" t="str">
        <f>算定シミュレーション!BM10</f>
        <v>消費税相当額</v>
      </c>
      <c r="BF222" s="417"/>
      <c r="BG222" s="417"/>
      <c r="BH222" s="417"/>
      <c r="BI222" s="417"/>
      <c r="BJ222" s="417"/>
      <c r="BK222" s="417"/>
      <c r="BL222" s="417"/>
      <c r="BM222" s="418"/>
      <c r="BN222" s="419"/>
      <c r="BO222" s="420"/>
      <c r="BP222" s="419"/>
      <c r="BQ222" s="420"/>
      <c r="BR222" s="421"/>
      <c r="BS222" s="418"/>
      <c r="BT222" s="419"/>
      <c r="BU222" s="420"/>
      <c r="BV222" s="419"/>
      <c r="BW222" s="420"/>
      <c r="BX222" s="421"/>
      <c r="BY222" s="418"/>
      <c r="BZ222" s="419"/>
      <c r="CA222" s="420"/>
      <c r="CB222" s="419"/>
      <c r="CC222" s="420"/>
      <c r="CD222" s="421"/>
      <c r="CE222" s="422" t="str">
        <f>IF(CC223="","",IF(収録楽曲情報!$V$4=0,"",""))</f>
        <v/>
      </c>
      <c r="CF222" s="422"/>
      <c r="CG222" s="422" t="str">
        <f>IF(CC223="","",IF(収録楽曲情報!$V$4=0,"",""))</f>
        <v/>
      </c>
      <c r="CH222" s="422"/>
      <c r="CI222" s="422" t="str">
        <f>IF(CC223="","",IF(収録楽曲情報!$V$4=0,"",IF(LEN(収録楽曲情報!$W$3)=5,"",LEFT(収録楽曲情報!$W$3,1))))</f>
        <v/>
      </c>
      <c r="CJ222" s="422"/>
      <c r="CK222" s="422" t="str">
        <f>IF(CC223="","",IF(収録楽曲情報!$V$4=0,"",IF(LEN(収録楽曲情報!$W$3)=5,LEFT(収録楽曲情報!$W$3,1),RIGHT(LEFT(収録楽曲情報!$W$3,2),1))))</f>
        <v/>
      </c>
      <c r="CL222" s="422"/>
      <c r="CM222" s="422" t="str">
        <f>IF(CC223="","",IF(収録楽曲情報!$V$4=0,"",IF(LEN(収録楽曲情報!$W$3)=5,RIGHT(LEFT(収録楽曲情報!$W$3,2),1),RIGHT(LEFT(収録楽曲情報!$W$3,3),1))))</f>
        <v/>
      </c>
      <c r="CN222" s="422"/>
      <c r="CO222" s="422" t="str">
        <f>IF(CC223="","",IF(収録楽曲情報!$V$4=0,"",IF(LEN(収録楽曲情報!$W$3)=5,RIGHT(LEFT(収録楽曲情報!$W$3,3),1),RIGHT(LEFT(収録楽曲情報!$W$3,4),1))))</f>
        <v/>
      </c>
      <c r="CP222" s="422"/>
      <c r="CQ222" s="422" t="str">
        <f>IF(CC223="","",IF(収録楽曲情報!$V$4=0,"",IF(LEN(収録楽曲情報!$W$3)=5,RIGHT(LEFT(収録楽曲情報!$W$3,4),1),RIGHT(LEFT(収録楽曲情報!$W$3,4),1))))</f>
        <v/>
      </c>
      <c r="CR222" s="422"/>
      <c r="CS222" s="422" t="str">
        <f>IF(CC223="","",IF(収録楽曲情報!$V$4=0,"",IF(LEN(収録楽曲情報!$W$3)=5,RIGHT(LEFT(収録楽曲情報!$W$3,5),1),RIGHT(LEFT(収録楽曲情報!$W$3,4),1))))</f>
        <v/>
      </c>
      <c r="CT222" s="422"/>
      <c r="CW222" s="1">
        <f t="shared" si="6"/>
        <v>1</v>
      </c>
    </row>
    <row r="223" spans="1:101" ht="30" customHeight="1" x14ac:dyDescent="0.15">
      <c r="A223" s="425"/>
      <c r="B223" s="425"/>
      <c r="C223" s="425"/>
      <c r="D223" s="425"/>
      <c r="E223" s="425"/>
      <c r="F223" s="425"/>
      <c r="G223" s="425"/>
      <c r="H223" s="425"/>
      <c r="I223" s="425"/>
      <c r="J223" s="425"/>
      <c r="K223" s="425"/>
      <c r="L223" s="425"/>
      <c r="M223" s="425"/>
      <c r="N223" s="425"/>
      <c r="O223" s="425"/>
      <c r="P223" s="425"/>
      <c r="Q223" s="425"/>
      <c r="R223" s="425"/>
      <c r="S223" s="425"/>
      <c r="T223" s="425"/>
      <c r="U223" s="425"/>
      <c r="V223" s="425"/>
      <c r="W223" s="425"/>
      <c r="X223" s="425"/>
      <c r="Y223" s="425"/>
      <c r="Z223" s="425"/>
      <c r="AA223" s="425"/>
      <c r="AB223" s="425"/>
      <c r="AC223" s="425"/>
      <c r="AD223" s="425"/>
      <c r="AE223" s="425"/>
      <c r="AF223" s="425"/>
      <c r="AG223" s="425"/>
      <c r="AH223" s="425"/>
      <c r="AI223" s="425"/>
      <c r="AJ223" s="425"/>
      <c r="AK223" s="425"/>
      <c r="AL223" s="425"/>
      <c r="AM223" s="425"/>
      <c r="AN223" s="425"/>
      <c r="AO223" s="425"/>
      <c r="AP223" s="83"/>
      <c r="AW223" s="433"/>
      <c r="AX223" s="433"/>
      <c r="AY223" s="433"/>
      <c r="AZ223" s="433"/>
      <c r="BA223" s="433"/>
      <c r="BB223" s="433"/>
      <c r="BE223" s="417" t="s">
        <v>45</v>
      </c>
      <c r="BF223" s="417"/>
      <c r="BG223" s="417"/>
      <c r="BH223" s="417"/>
      <c r="BI223" s="417"/>
      <c r="BJ223" s="417"/>
      <c r="BK223" s="417"/>
      <c r="BL223" s="417"/>
      <c r="BM223" s="418"/>
      <c r="BN223" s="419"/>
      <c r="BO223" s="420"/>
      <c r="BP223" s="419"/>
      <c r="BQ223" s="420"/>
      <c r="BR223" s="421"/>
      <c r="BS223" s="418"/>
      <c r="BT223" s="419"/>
      <c r="BU223" s="420"/>
      <c r="BV223" s="419"/>
      <c r="BW223" s="420"/>
      <c r="BX223" s="421"/>
      <c r="BY223" s="418"/>
      <c r="BZ223" s="419"/>
      <c r="CA223" s="420"/>
      <c r="CB223" s="419"/>
      <c r="CC223" s="420"/>
      <c r="CD223" s="421"/>
      <c r="CE223" s="422" t="str">
        <f>IF(CC223="","",IF(収録楽曲情報!$V$4=0,"",""))</f>
        <v/>
      </c>
      <c r="CF223" s="422"/>
      <c r="CG223" s="422" t="str">
        <f>IF(CC223="","",IF(収録楽曲情報!$V$4=0,"","\"))</f>
        <v/>
      </c>
      <c r="CH223" s="422"/>
      <c r="CI223" s="422" t="str">
        <f>IF(CC223="","",IF(収録楽曲情報!$V$4=0,"",IF(LEN(収録楽曲情報!$W$4)=5,"",LEFT(収録楽曲情報!$W$4,1))))</f>
        <v/>
      </c>
      <c r="CJ223" s="422"/>
      <c r="CK223" s="422" t="str">
        <f>IF(CC223="","",IF(収録楽曲情報!$V$4=0,"",IF(LEN(収録楽曲情報!$W$4)=5,LEFT(収録楽曲情報!$W$4,1),RIGHT(LEFT(収録楽曲情報!$W$4,2),1))))</f>
        <v/>
      </c>
      <c r="CL223" s="422"/>
      <c r="CM223" s="422" t="str">
        <f>IF(CC223="","",IF(収録楽曲情報!$V$4=0,"",IF(LEN(収録楽曲情報!$W$4)=5,RIGHT(LEFT(収録楽曲情報!$W$4,2),1),RIGHT(LEFT(収録楽曲情報!$W$4,3),1))))</f>
        <v/>
      </c>
      <c r="CN223" s="422"/>
      <c r="CO223" s="422" t="str">
        <f>IF(CC223="","",IF(収録楽曲情報!$V$4=0,"",IF(LEN(収録楽曲情報!$W$4)=5,RIGHT(LEFT(収録楽曲情報!$W$4,3),1),RIGHT(LEFT(収録楽曲情報!$W$4,4),1))))</f>
        <v/>
      </c>
      <c r="CP223" s="422"/>
      <c r="CQ223" s="422" t="str">
        <f>IF(CC223="","",IF(収録楽曲情報!$V$4=0,"",IF(LEN(収録楽曲情報!$W$4)=5,RIGHT(LEFT(収録楽曲情報!$W$4,4),1),LEFT(RIGHT(収録楽曲情報!$W$4,2),1))))</f>
        <v/>
      </c>
      <c r="CR223" s="422"/>
      <c r="CS223" s="422" t="str">
        <f>IF(CC223="","",IF(収録楽曲情報!$V$4=0,"",IF(LEN(収録楽曲情報!$W$4)=5,RIGHT(LEFT(収録楽曲情報!$W$4,5),1),RIGHT(収録楽曲情報!$W$4,1))))</f>
        <v/>
      </c>
      <c r="CT223" s="422"/>
      <c r="CW223" s="1">
        <f t="shared" si="6"/>
        <v>1</v>
      </c>
    </row>
    <row r="224" spans="1:101" ht="7.5" customHeight="1" x14ac:dyDescent="0.15">
      <c r="CW224" s="1">
        <f t="shared" si="6"/>
        <v>1</v>
      </c>
    </row>
    <row r="225" spans="1:101" ht="7.5" customHeight="1" x14ac:dyDescent="0.15">
      <c r="CW225" s="1">
        <f t="shared" si="6"/>
        <v>1</v>
      </c>
    </row>
    <row r="226" spans="1:101" ht="7.5" customHeight="1" x14ac:dyDescent="0.15">
      <c r="CW226" s="1">
        <f t="shared" si="6"/>
        <v>1</v>
      </c>
    </row>
    <row r="227" spans="1:101" ht="7.5" customHeight="1" x14ac:dyDescent="0.15">
      <c r="CW227" s="1">
        <f t="shared" si="6"/>
        <v>1</v>
      </c>
    </row>
    <row r="228" spans="1:101" ht="7.5" customHeight="1" x14ac:dyDescent="0.15">
      <c r="CW228" s="1">
        <f t="shared" si="6"/>
        <v>1</v>
      </c>
    </row>
    <row r="229" spans="1:101" ht="7.5" customHeight="1" x14ac:dyDescent="0.15">
      <c r="CW229" s="1">
        <f t="shared" si="6"/>
        <v>1</v>
      </c>
    </row>
    <row r="230" spans="1:101" ht="7.5" customHeight="1" x14ac:dyDescent="0.15">
      <c r="CW230" s="1">
        <f t="shared" si="6"/>
        <v>1</v>
      </c>
    </row>
    <row r="231" spans="1:101" ht="6" customHeight="1" x14ac:dyDescent="0.15">
      <c r="CW231" s="1">
        <f>IF($A$239="","",1)</f>
        <v>1</v>
      </c>
    </row>
    <row r="232" spans="1:101" ht="13.5" x14ac:dyDescent="0.15">
      <c r="A232" s="1" t="s">
        <v>29</v>
      </c>
      <c r="CW232" s="1">
        <f t="shared" ref="CW232:CW258" si="7">IF($A$239="","",1)</f>
        <v>1</v>
      </c>
    </row>
    <row r="233" spans="1:101" ht="27" customHeight="1" x14ac:dyDescent="0.15">
      <c r="A233" s="459" t="str">
        <f>IF(収録楽曲情報!S2="外国映画","外国映画上映利用申込書","映画（録音・上映）利用申込書")</f>
        <v>外国映画上映利用申込書</v>
      </c>
      <c r="B233" s="459"/>
      <c r="C233" s="459"/>
      <c r="D233" s="459"/>
      <c r="E233" s="459"/>
      <c r="F233" s="459"/>
      <c r="G233" s="459"/>
      <c r="H233" s="459"/>
      <c r="I233" s="459"/>
      <c r="J233" s="459"/>
      <c r="K233" s="459"/>
      <c r="L233" s="459"/>
      <c r="M233" s="459"/>
      <c r="N233" s="459"/>
      <c r="O233" s="459"/>
      <c r="P233" s="459"/>
      <c r="Q233" s="459"/>
      <c r="R233" s="459"/>
      <c r="S233" s="459"/>
      <c r="T233" s="459"/>
      <c r="U233" s="459"/>
      <c r="V233" s="459"/>
      <c r="W233" s="459"/>
      <c r="X233" s="459"/>
      <c r="Y233" s="459"/>
      <c r="Z233" s="459"/>
      <c r="AA233" s="459"/>
      <c r="AB233" s="459"/>
      <c r="AC233" s="459"/>
      <c r="AD233" s="459"/>
      <c r="AE233" s="459"/>
      <c r="AF233" s="459"/>
      <c r="AG233" s="459"/>
      <c r="AH233" s="459"/>
      <c r="AI233" s="459"/>
      <c r="AJ233" s="459"/>
      <c r="AK233" s="459"/>
      <c r="AL233" s="459"/>
      <c r="AM233" s="459"/>
      <c r="AN233" s="459"/>
      <c r="AO233" s="459"/>
      <c r="AP233" s="459"/>
      <c r="AQ233" s="459"/>
      <c r="AR233" s="459"/>
      <c r="AS233" s="459"/>
      <c r="AT233" s="459"/>
      <c r="AU233" s="459"/>
      <c r="AV233" s="459"/>
      <c r="AW233" s="459"/>
      <c r="AX233" s="459"/>
      <c r="AY233" s="459"/>
      <c r="AZ233" s="459"/>
      <c r="BA233" s="459"/>
      <c r="BB233" s="459"/>
      <c r="BC233" s="459"/>
      <c r="BD233" s="459"/>
      <c r="BE233" s="459"/>
      <c r="BF233" s="459"/>
      <c r="BG233" s="459"/>
      <c r="BH233" s="459"/>
      <c r="BI233" s="459"/>
      <c r="BJ233" s="459"/>
      <c r="BK233" s="459"/>
      <c r="BL233" s="459"/>
      <c r="BM233" s="459"/>
      <c r="BN233" s="459"/>
      <c r="BO233" s="459"/>
      <c r="BP233" s="459"/>
      <c r="BQ233" s="459"/>
      <c r="BR233" s="459"/>
      <c r="BS233" s="459"/>
      <c r="BT233" s="459"/>
      <c r="BU233" s="459"/>
      <c r="BV233" s="459"/>
      <c r="BW233" s="459"/>
      <c r="BX233" s="459"/>
      <c r="BY233" s="459"/>
      <c r="BZ233" s="459"/>
      <c r="CA233" s="459"/>
      <c r="CB233" s="459"/>
      <c r="CC233" s="459"/>
      <c r="CD233" s="459"/>
      <c r="CE233" s="459"/>
      <c r="CF233" s="459"/>
      <c r="CG233" s="459"/>
      <c r="CH233" s="459"/>
      <c r="CI233" s="459"/>
      <c r="CJ233" s="459"/>
      <c r="CK233" s="459"/>
      <c r="CL233" s="459"/>
      <c r="CM233" s="459"/>
      <c r="CN233" s="459"/>
      <c r="CO233" s="459"/>
      <c r="CP233" s="459"/>
      <c r="CQ233" s="459"/>
      <c r="CR233" s="459"/>
      <c r="CS233" s="459"/>
      <c r="CT233" s="459"/>
      <c r="CU233" s="459"/>
      <c r="CV233" s="459"/>
      <c r="CW233" s="1">
        <f t="shared" si="7"/>
        <v>1</v>
      </c>
    </row>
    <row r="234" spans="1:101" ht="17.25" x14ac:dyDescent="0.15">
      <c r="A234" s="460" t="str">
        <f>"許諾　第　"&amp;収録楽曲情報!$T$2&amp;"　　　　　　号&lt;続き&gt;"</f>
        <v>許諾　第　0　　　　　　号&lt;続き&gt;</v>
      </c>
      <c r="B234" s="460"/>
      <c r="C234" s="460"/>
      <c r="D234" s="460"/>
      <c r="E234" s="460"/>
      <c r="F234" s="460"/>
      <c r="G234" s="460"/>
      <c r="H234" s="460"/>
      <c r="I234" s="460"/>
      <c r="J234" s="460"/>
      <c r="K234" s="460"/>
      <c r="L234" s="460"/>
      <c r="M234" s="460"/>
      <c r="N234" s="460"/>
      <c r="O234" s="460"/>
      <c r="P234" s="460"/>
      <c r="Q234" s="460"/>
      <c r="R234" s="460"/>
      <c r="S234" s="460"/>
      <c r="T234" s="460"/>
      <c r="U234" s="460"/>
      <c r="V234" s="460"/>
      <c r="W234" s="460"/>
      <c r="X234" s="460"/>
      <c r="Y234" s="460"/>
      <c r="Z234" s="460"/>
      <c r="AA234" s="460"/>
      <c r="AB234" s="460"/>
      <c r="AC234" s="460"/>
      <c r="AD234" s="460"/>
      <c r="AE234" s="460"/>
      <c r="AF234" s="460"/>
      <c r="AG234" s="460"/>
      <c r="AH234" s="460"/>
      <c r="AI234" s="460"/>
      <c r="AJ234" s="460"/>
      <c r="AK234" s="460"/>
      <c r="AL234" s="460"/>
      <c r="AM234" s="460"/>
      <c r="AN234" s="460"/>
      <c r="AO234" s="460"/>
      <c r="AP234" s="460"/>
      <c r="AQ234" s="460"/>
      <c r="AR234" s="460"/>
      <c r="AS234" s="460"/>
      <c r="AT234" s="460"/>
      <c r="AU234" s="460"/>
      <c r="AV234" s="460"/>
      <c r="AW234" s="460"/>
      <c r="AX234" s="460"/>
      <c r="AY234" s="460"/>
      <c r="AZ234" s="460"/>
      <c r="BA234" s="460"/>
      <c r="BB234" s="460"/>
      <c r="BC234" s="460"/>
      <c r="BD234" s="460"/>
      <c r="BE234" s="460"/>
      <c r="BF234" s="460"/>
      <c r="BG234" s="460"/>
      <c r="BH234" s="460"/>
      <c r="BI234" s="460"/>
      <c r="BJ234" s="460"/>
      <c r="BK234" s="460"/>
      <c r="BL234" s="460"/>
      <c r="BM234" s="460"/>
      <c r="BN234" s="460"/>
      <c r="BO234" s="460"/>
      <c r="BP234" s="460"/>
      <c r="BQ234" s="460"/>
      <c r="BR234" s="460"/>
      <c r="BS234" s="460"/>
      <c r="BT234" s="460"/>
      <c r="BU234" s="460"/>
      <c r="BV234" s="460"/>
      <c r="BW234" s="460"/>
      <c r="BX234" s="460"/>
      <c r="BY234" s="460"/>
      <c r="BZ234" s="460"/>
      <c r="CA234" s="460"/>
      <c r="CB234" s="460"/>
      <c r="CC234" s="460"/>
      <c r="CD234" s="460"/>
      <c r="CE234" s="460"/>
      <c r="CF234" s="460"/>
      <c r="CG234" s="460"/>
      <c r="CH234" s="460"/>
      <c r="CI234" s="460"/>
      <c r="CJ234" s="460"/>
      <c r="CK234" s="460"/>
      <c r="CL234" s="460"/>
      <c r="CM234" s="460"/>
      <c r="CN234" s="460"/>
      <c r="CO234" s="460"/>
      <c r="CP234" s="460"/>
      <c r="CQ234" s="460"/>
      <c r="CR234" s="460"/>
      <c r="CS234" s="460"/>
      <c r="CT234" s="460"/>
      <c r="CU234" s="460"/>
      <c r="CV234" s="460"/>
      <c r="CW234" s="1">
        <f t="shared" si="7"/>
        <v>1</v>
      </c>
    </row>
    <row r="235" spans="1:101" ht="30" customHeight="1" thickBot="1" x14ac:dyDescent="0.2">
      <c r="A235" s="13"/>
      <c r="B235" s="13"/>
      <c r="C235" s="13"/>
      <c r="D235" s="13"/>
      <c r="E235" s="13"/>
      <c r="F235" s="13"/>
      <c r="G235" s="13"/>
      <c r="H235" s="13"/>
      <c r="I235" s="13"/>
      <c r="J235" s="13"/>
      <c r="K235" s="13"/>
      <c r="L235" s="13"/>
      <c r="M235" s="13"/>
      <c r="N235" s="13"/>
      <c r="O235" s="13"/>
      <c r="P235" s="13"/>
      <c r="Q235" s="13"/>
      <c r="R235" s="13"/>
      <c r="S235" s="13"/>
      <c r="T235" s="13"/>
      <c r="U235" s="13"/>
      <c r="V235" s="13"/>
      <c r="W235" s="13"/>
      <c r="X235" s="13"/>
      <c r="Y235" s="13"/>
      <c r="Z235" s="13"/>
      <c r="AA235" s="13"/>
      <c r="AB235" s="13"/>
      <c r="AC235" s="13"/>
      <c r="AD235" s="13"/>
      <c r="AE235" s="13"/>
      <c r="AF235" s="13"/>
      <c r="AG235" s="13"/>
      <c r="AH235" s="13"/>
      <c r="AI235" s="13"/>
      <c r="AJ235" s="13"/>
      <c r="AK235" s="13"/>
      <c r="AL235" s="13"/>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
        <f t="shared" si="7"/>
        <v>1</v>
      </c>
    </row>
    <row r="236" spans="1:101" ht="13.5" customHeight="1" thickBot="1" x14ac:dyDescent="0.2">
      <c r="A236" s="461" t="s">
        <v>25</v>
      </c>
      <c r="B236" s="462"/>
      <c r="C236" s="462"/>
      <c r="D236" s="462"/>
      <c r="E236" s="462"/>
      <c r="F236" s="462"/>
      <c r="G236" s="463" t="str">
        <f>IF(外国映画情報入力!C6="","",外国映画情報入力!C6)</f>
        <v/>
      </c>
      <c r="H236" s="463"/>
      <c r="I236" s="463"/>
      <c r="J236" s="463"/>
      <c r="K236" s="463"/>
      <c r="L236" s="463"/>
      <c r="M236" s="463"/>
      <c r="N236" s="463"/>
      <c r="O236" s="463"/>
      <c r="P236" s="463"/>
      <c r="Q236" s="463"/>
      <c r="R236" s="464"/>
      <c r="CW236" s="1">
        <f t="shared" si="7"/>
        <v>1</v>
      </c>
    </row>
    <row r="237" spans="1:101" ht="7.5" customHeight="1" x14ac:dyDescent="0.15">
      <c r="A237" s="454"/>
      <c r="B237" s="455"/>
      <c r="C237" s="448" t="s">
        <v>37</v>
      </c>
      <c r="D237" s="448"/>
      <c r="E237" s="448"/>
      <c r="F237" s="448"/>
      <c r="G237" s="448"/>
      <c r="H237" s="448"/>
      <c r="I237" s="448"/>
      <c r="J237" s="448"/>
      <c r="K237" s="448"/>
      <c r="L237" s="448"/>
      <c r="M237" s="448"/>
      <c r="N237" s="448"/>
      <c r="O237" s="448"/>
      <c r="P237" s="448"/>
      <c r="Q237" s="448"/>
      <c r="R237" s="448"/>
      <c r="S237" s="448" t="s">
        <v>38</v>
      </c>
      <c r="T237" s="448"/>
      <c r="U237" s="448"/>
      <c r="V237" s="448"/>
      <c r="W237" s="448"/>
      <c r="X237" s="448"/>
      <c r="Y237" s="448"/>
      <c r="Z237" s="448"/>
      <c r="AA237" s="448"/>
      <c r="AB237" s="448"/>
      <c r="AC237" s="448"/>
      <c r="AD237" s="448"/>
      <c r="AE237" s="448"/>
      <c r="AF237" s="448"/>
      <c r="AG237" s="448"/>
      <c r="AH237" s="448"/>
      <c r="AI237" s="448"/>
      <c r="AJ237" s="449"/>
      <c r="AK237" s="475" t="s">
        <v>17</v>
      </c>
      <c r="AL237" s="458"/>
      <c r="AM237" s="458"/>
      <c r="AN237" s="458"/>
      <c r="AO237" s="458"/>
      <c r="AP237" s="458"/>
      <c r="AQ237" s="448" t="s">
        <v>41</v>
      </c>
      <c r="AR237" s="448"/>
      <c r="AS237" s="448"/>
      <c r="AT237" s="448"/>
      <c r="AU237" s="448"/>
      <c r="AV237" s="448" t="s">
        <v>42</v>
      </c>
      <c r="AW237" s="448"/>
      <c r="AX237" s="448"/>
      <c r="AY237" s="448"/>
      <c r="AZ237" s="448"/>
      <c r="BA237" s="448" t="s">
        <v>21</v>
      </c>
      <c r="BB237" s="449"/>
      <c r="BC237" s="452" t="s">
        <v>16</v>
      </c>
      <c r="BD237" s="450"/>
      <c r="BE237" s="450"/>
      <c r="BF237" s="450"/>
      <c r="BG237" s="450"/>
      <c r="BH237" s="450"/>
      <c r="BI237" s="450"/>
      <c r="BJ237" s="450"/>
      <c r="BK237" s="450"/>
      <c r="BL237" s="450"/>
      <c r="BM237" s="450" t="s">
        <v>43</v>
      </c>
      <c r="BN237" s="450"/>
      <c r="BO237" s="450"/>
      <c r="BP237" s="450"/>
      <c r="BQ237" s="450"/>
      <c r="BR237" s="450"/>
      <c r="BS237" s="450"/>
      <c r="BT237" s="450"/>
      <c r="BU237" s="450"/>
      <c r="BV237" s="450"/>
      <c r="BW237" s="450"/>
      <c r="BX237" s="450"/>
      <c r="BY237" s="450"/>
      <c r="BZ237" s="450"/>
      <c r="CA237" s="450"/>
      <c r="CB237" s="450"/>
      <c r="CC237" s="450"/>
      <c r="CD237" s="450"/>
      <c r="CE237" s="450" t="s">
        <v>22</v>
      </c>
      <c r="CF237" s="450"/>
      <c r="CG237" s="450"/>
      <c r="CH237" s="450"/>
      <c r="CI237" s="450"/>
      <c r="CJ237" s="450"/>
      <c r="CK237" s="450"/>
      <c r="CL237" s="450"/>
      <c r="CM237" s="450"/>
      <c r="CN237" s="450"/>
      <c r="CO237" s="450"/>
      <c r="CP237" s="450"/>
      <c r="CQ237" s="450"/>
      <c r="CR237" s="450"/>
      <c r="CS237" s="450"/>
      <c r="CT237" s="450"/>
      <c r="CU237" s="450" t="s">
        <v>65</v>
      </c>
      <c r="CV237" s="450"/>
      <c r="CW237" s="1">
        <f t="shared" si="7"/>
        <v>1</v>
      </c>
    </row>
    <row r="238" spans="1:101" ht="7.5" customHeight="1" x14ac:dyDescent="0.15">
      <c r="A238" s="456"/>
      <c r="B238" s="457"/>
      <c r="C238" s="450"/>
      <c r="D238" s="450"/>
      <c r="E238" s="450"/>
      <c r="F238" s="450"/>
      <c r="G238" s="450"/>
      <c r="H238" s="450"/>
      <c r="I238" s="450"/>
      <c r="J238" s="450"/>
      <c r="K238" s="450"/>
      <c r="L238" s="450"/>
      <c r="M238" s="450"/>
      <c r="N238" s="450"/>
      <c r="O238" s="450"/>
      <c r="P238" s="450"/>
      <c r="Q238" s="450"/>
      <c r="R238" s="450"/>
      <c r="S238" s="450"/>
      <c r="T238" s="450"/>
      <c r="U238" s="450"/>
      <c r="V238" s="450"/>
      <c r="W238" s="450"/>
      <c r="X238" s="450"/>
      <c r="Y238" s="450"/>
      <c r="Z238" s="450"/>
      <c r="AA238" s="450"/>
      <c r="AB238" s="450"/>
      <c r="AC238" s="450"/>
      <c r="AD238" s="450"/>
      <c r="AE238" s="450"/>
      <c r="AF238" s="450"/>
      <c r="AG238" s="450"/>
      <c r="AH238" s="450"/>
      <c r="AI238" s="450"/>
      <c r="AJ238" s="451"/>
      <c r="AK238" s="474" t="s">
        <v>39</v>
      </c>
      <c r="AL238" s="453"/>
      <c r="AM238" s="453"/>
      <c r="AN238" s="453" t="s">
        <v>40</v>
      </c>
      <c r="AO238" s="453"/>
      <c r="AP238" s="453"/>
      <c r="AQ238" s="450"/>
      <c r="AR238" s="450"/>
      <c r="AS238" s="450"/>
      <c r="AT238" s="450"/>
      <c r="AU238" s="450"/>
      <c r="AV238" s="450"/>
      <c r="AW238" s="450"/>
      <c r="AX238" s="450"/>
      <c r="AY238" s="450"/>
      <c r="AZ238" s="450"/>
      <c r="BA238" s="450"/>
      <c r="BB238" s="451"/>
      <c r="BC238" s="452"/>
      <c r="BD238" s="450"/>
      <c r="BE238" s="450"/>
      <c r="BF238" s="450"/>
      <c r="BG238" s="450"/>
      <c r="BH238" s="450"/>
      <c r="BI238" s="450"/>
      <c r="BJ238" s="450"/>
      <c r="BK238" s="450"/>
      <c r="BL238" s="450"/>
      <c r="BM238" s="450"/>
      <c r="BN238" s="450"/>
      <c r="BO238" s="450"/>
      <c r="BP238" s="450"/>
      <c r="BQ238" s="450"/>
      <c r="BR238" s="450"/>
      <c r="BS238" s="450"/>
      <c r="BT238" s="450"/>
      <c r="BU238" s="450"/>
      <c r="BV238" s="450"/>
      <c r="BW238" s="450"/>
      <c r="BX238" s="450"/>
      <c r="BY238" s="450"/>
      <c r="BZ238" s="450"/>
      <c r="CA238" s="450"/>
      <c r="CB238" s="450"/>
      <c r="CC238" s="450"/>
      <c r="CD238" s="450"/>
      <c r="CE238" s="450"/>
      <c r="CF238" s="450"/>
      <c r="CG238" s="450"/>
      <c r="CH238" s="450"/>
      <c r="CI238" s="450"/>
      <c r="CJ238" s="450"/>
      <c r="CK238" s="450"/>
      <c r="CL238" s="450"/>
      <c r="CM238" s="450"/>
      <c r="CN238" s="450"/>
      <c r="CO238" s="450"/>
      <c r="CP238" s="450"/>
      <c r="CQ238" s="450"/>
      <c r="CR238" s="450"/>
      <c r="CS238" s="450"/>
      <c r="CT238" s="450"/>
      <c r="CU238" s="450"/>
      <c r="CV238" s="450"/>
      <c r="CW238" s="1">
        <f t="shared" si="7"/>
        <v>1</v>
      </c>
    </row>
    <row r="239" spans="1:101" ht="30" customHeight="1" x14ac:dyDescent="0.15">
      <c r="A239" s="447">
        <f>IF(収録楽曲情報!B67="","",収録楽曲情報!B67)</f>
        <v>66</v>
      </c>
      <c r="B239" s="438"/>
      <c r="C239" s="436" t="str">
        <f>IF(収録楽曲情報!D67="","",収録楽曲情報!D67)</f>
        <v/>
      </c>
      <c r="D239" s="436"/>
      <c r="E239" s="436"/>
      <c r="F239" s="436"/>
      <c r="G239" s="436"/>
      <c r="H239" s="436"/>
      <c r="I239" s="436"/>
      <c r="J239" s="436"/>
      <c r="K239" s="436"/>
      <c r="L239" s="436"/>
      <c r="M239" s="436"/>
      <c r="N239" s="436"/>
      <c r="O239" s="436"/>
      <c r="P239" s="436"/>
      <c r="Q239" s="436"/>
      <c r="R239" s="436"/>
      <c r="S239" s="436" t="str">
        <f>IF(収録楽曲情報!E67="","",収録楽曲情報!E67 &amp; " ・ ") &amp; IF(収録楽曲情報!F67="","",収録楽曲情報!F67)</f>
        <v/>
      </c>
      <c r="T239" s="436"/>
      <c r="U239" s="436"/>
      <c r="V239" s="436"/>
      <c r="W239" s="436"/>
      <c r="X239" s="436"/>
      <c r="Y239" s="436"/>
      <c r="Z239" s="436"/>
      <c r="AA239" s="436"/>
      <c r="AB239" s="436"/>
      <c r="AC239" s="436"/>
      <c r="AD239" s="436"/>
      <c r="AE239" s="436"/>
      <c r="AF239" s="436"/>
      <c r="AG239" s="436"/>
      <c r="AH239" s="436"/>
      <c r="AI239" s="436"/>
      <c r="AJ239" s="470"/>
      <c r="AK239" s="472" t="str">
        <f>IF(算定シミュレーション!AO78=0,"",算定シミュレーション!AO78)</f>
        <v/>
      </c>
      <c r="AL239" s="437"/>
      <c r="AM239" s="437"/>
      <c r="AN239" s="437" t="str">
        <f>IF(算定シミュレーション!AP78=0,"",算定シミュレーション!AP78)</f>
        <v/>
      </c>
      <c r="AO239" s="437"/>
      <c r="AP239" s="437"/>
      <c r="AQ239" s="438" t="str">
        <f>IF(収録楽曲情報!J67="","",収録楽曲情報!J67)</f>
        <v/>
      </c>
      <c r="AR239" s="438"/>
      <c r="AS239" s="438"/>
      <c r="AT239" s="438"/>
      <c r="AU239" s="438"/>
      <c r="AV239" s="423" t="str">
        <f>IF(収録楽曲情報!K67="","",収録楽曲情報!K67)</f>
        <v/>
      </c>
      <c r="AW239" s="423"/>
      <c r="AX239" s="423"/>
      <c r="AY239" s="423"/>
      <c r="AZ239" s="423"/>
      <c r="BA239" s="423" t="str">
        <f>IF(収録楽曲情報!L67="","",収録楽曲情報!L67)</f>
        <v/>
      </c>
      <c r="BB239" s="434"/>
      <c r="BC239" s="443" t="str">
        <f>IF(収録楽曲情報!G67="","",収録楽曲情報!G67)</f>
        <v/>
      </c>
      <c r="BD239" s="444"/>
      <c r="BE239" s="444"/>
      <c r="BF239" s="444"/>
      <c r="BG239" s="444"/>
      <c r="BH239" s="444"/>
      <c r="BI239" s="444"/>
      <c r="BJ239" s="444"/>
      <c r="BK239" s="444"/>
      <c r="BL239" s="444"/>
      <c r="BM239" s="428"/>
      <c r="BN239" s="426"/>
      <c r="BO239" s="426"/>
      <c r="BP239" s="426"/>
      <c r="BQ239" s="426"/>
      <c r="BR239" s="427"/>
      <c r="BS239" s="418"/>
      <c r="BT239" s="419"/>
      <c r="BU239" s="420"/>
      <c r="BV239" s="419"/>
      <c r="BW239" s="420"/>
      <c r="BX239" s="421"/>
      <c r="BY239" s="418"/>
      <c r="BZ239" s="419"/>
      <c r="CA239" s="420"/>
      <c r="CB239" s="419"/>
      <c r="CC239" s="420"/>
      <c r="CD239" s="421"/>
      <c r="CE239" s="423" t="str">
        <f>LEFT(収録楽曲情報!C67,1)</f>
        <v/>
      </c>
      <c r="CF239" s="423"/>
      <c r="CG239" s="423" t="str">
        <f>MID(収録楽曲情報!C67,2,1)</f>
        <v/>
      </c>
      <c r="CH239" s="423"/>
      <c r="CI239" s="423" t="str">
        <f>MID(収録楽曲情報!C67,3,1)</f>
        <v/>
      </c>
      <c r="CJ239" s="423"/>
      <c r="CK239" s="423" t="str">
        <f>MID(収録楽曲情報!C67,4,1)</f>
        <v/>
      </c>
      <c r="CL239" s="423"/>
      <c r="CM239" s="423" t="str">
        <f>MID(収録楽曲情報!C67,5,1)</f>
        <v/>
      </c>
      <c r="CN239" s="423"/>
      <c r="CO239" s="423" t="str">
        <f>MID(収録楽曲情報!C67,6,1)</f>
        <v/>
      </c>
      <c r="CP239" s="423"/>
      <c r="CQ239" s="423" t="str">
        <f>MID(収録楽曲情報!C67,7,1)</f>
        <v/>
      </c>
      <c r="CR239" s="423"/>
      <c r="CS239" s="423" t="str">
        <f>MID(収録楽曲情報!C67,8,1)</f>
        <v/>
      </c>
      <c r="CT239" s="423"/>
      <c r="CU239" s="423"/>
      <c r="CV239" s="423"/>
      <c r="CW239" s="1">
        <f t="shared" si="7"/>
        <v>1</v>
      </c>
    </row>
    <row r="240" spans="1:101" ht="30" customHeight="1" x14ac:dyDescent="0.15">
      <c r="A240" s="447">
        <f>IF(収録楽曲情報!B68="","",収録楽曲情報!B68)</f>
        <v>67</v>
      </c>
      <c r="B240" s="438"/>
      <c r="C240" s="436" t="str">
        <f>IF(収録楽曲情報!D68="","",収録楽曲情報!D68)</f>
        <v/>
      </c>
      <c r="D240" s="436"/>
      <c r="E240" s="436"/>
      <c r="F240" s="436"/>
      <c r="G240" s="436"/>
      <c r="H240" s="436"/>
      <c r="I240" s="436"/>
      <c r="J240" s="436"/>
      <c r="K240" s="436"/>
      <c r="L240" s="436"/>
      <c r="M240" s="436"/>
      <c r="N240" s="436"/>
      <c r="O240" s="436"/>
      <c r="P240" s="436"/>
      <c r="Q240" s="436"/>
      <c r="R240" s="436"/>
      <c r="S240" s="436" t="str">
        <f>IF(収録楽曲情報!E68="","",収録楽曲情報!E68 &amp; " ・ ") &amp; IF(収録楽曲情報!F68="","",収録楽曲情報!F68)</f>
        <v/>
      </c>
      <c r="T240" s="436"/>
      <c r="U240" s="436"/>
      <c r="V240" s="436"/>
      <c r="W240" s="436"/>
      <c r="X240" s="436"/>
      <c r="Y240" s="436"/>
      <c r="Z240" s="436"/>
      <c r="AA240" s="436"/>
      <c r="AB240" s="436"/>
      <c r="AC240" s="436"/>
      <c r="AD240" s="436"/>
      <c r="AE240" s="436"/>
      <c r="AF240" s="436"/>
      <c r="AG240" s="436"/>
      <c r="AH240" s="436"/>
      <c r="AI240" s="436"/>
      <c r="AJ240" s="470"/>
      <c r="AK240" s="471" t="str">
        <f>IF(算定シミュレーション!AO79=0,"",算定シミュレーション!AO79)</f>
        <v/>
      </c>
      <c r="AL240" s="471"/>
      <c r="AM240" s="472"/>
      <c r="AN240" s="473" t="str">
        <f>IF(算定シミュレーション!AP79=0,"",算定シミュレーション!AP79)</f>
        <v/>
      </c>
      <c r="AO240" s="471"/>
      <c r="AP240" s="472"/>
      <c r="AQ240" s="438" t="str">
        <f>IF(収録楽曲情報!J68="","",収録楽曲情報!J68)</f>
        <v/>
      </c>
      <c r="AR240" s="438"/>
      <c r="AS240" s="438"/>
      <c r="AT240" s="438"/>
      <c r="AU240" s="438"/>
      <c r="AV240" s="423" t="str">
        <f>IF(収録楽曲情報!K68="","",収録楽曲情報!K68)</f>
        <v/>
      </c>
      <c r="AW240" s="423"/>
      <c r="AX240" s="423"/>
      <c r="AY240" s="423"/>
      <c r="AZ240" s="423"/>
      <c r="BA240" s="423" t="str">
        <f>IF(収録楽曲情報!L68="","",収録楽曲情報!L68)</f>
        <v/>
      </c>
      <c r="BB240" s="434"/>
      <c r="BC240" s="443" t="str">
        <f>IF(収録楽曲情報!G68="","",収録楽曲情報!G68)</f>
        <v/>
      </c>
      <c r="BD240" s="444"/>
      <c r="BE240" s="444"/>
      <c r="BF240" s="444"/>
      <c r="BG240" s="444"/>
      <c r="BH240" s="444"/>
      <c r="BI240" s="444"/>
      <c r="BJ240" s="444"/>
      <c r="BK240" s="444"/>
      <c r="BL240" s="444"/>
      <c r="BM240" s="428"/>
      <c r="BN240" s="426"/>
      <c r="BO240" s="426"/>
      <c r="BP240" s="426"/>
      <c r="BQ240" s="426"/>
      <c r="BR240" s="427"/>
      <c r="BS240" s="418"/>
      <c r="BT240" s="419"/>
      <c r="BU240" s="420"/>
      <c r="BV240" s="419"/>
      <c r="BW240" s="420"/>
      <c r="BX240" s="421"/>
      <c r="BY240" s="418"/>
      <c r="BZ240" s="419"/>
      <c r="CA240" s="420"/>
      <c r="CB240" s="419"/>
      <c r="CC240" s="420"/>
      <c r="CD240" s="421"/>
      <c r="CE240" s="423" t="str">
        <f>LEFT(収録楽曲情報!C68,1)</f>
        <v/>
      </c>
      <c r="CF240" s="423"/>
      <c r="CG240" s="423" t="str">
        <f>MID(収録楽曲情報!C68,2,1)</f>
        <v/>
      </c>
      <c r="CH240" s="423"/>
      <c r="CI240" s="423" t="str">
        <f>MID(収録楽曲情報!C68,3,1)</f>
        <v/>
      </c>
      <c r="CJ240" s="423"/>
      <c r="CK240" s="423" t="str">
        <f>MID(収録楽曲情報!C68,4,1)</f>
        <v/>
      </c>
      <c r="CL240" s="423"/>
      <c r="CM240" s="423" t="str">
        <f>MID(収録楽曲情報!C68,5,1)</f>
        <v/>
      </c>
      <c r="CN240" s="423"/>
      <c r="CO240" s="423" t="str">
        <f>MID(収録楽曲情報!C68,6,1)</f>
        <v/>
      </c>
      <c r="CP240" s="423"/>
      <c r="CQ240" s="423" t="str">
        <f>MID(収録楽曲情報!C68,7,1)</f>
        <v/>
      </c>
      <c r="CR240" s="423"/>
      <c r="CS240" s="423" t="str">
        <f>MID(収録楽曲情報!C68,8,1)</f>
        <v/>
      </c>
      <c r="CT240" s="423"/>
      <c r="CU240" s="423"/>
      <c r="CV240" s="423"/>
      <c r="CW240" s="1">
        <f t="shared" si="7"/>
        <v>1</v>
      </c>
    </row>
    <row r="241" spans="1:101" ht="30" customHeight="1" x14ac:dyDescent="0.15">
      <c r="A241" s="447">
        <f>IF(収録楽曲情報!B69="","",収録楽曲情報!B69)</f>
        <v>68</v>
      </c>
      <c r="B241" s="438"/>
      <c r="C241" s="436" t="str">
        <f>IF(収録楽曲情報!D69="","",収録楽曲情報!D69)</f>
        <v/>
      </c>
      <c r="D241" s="436"/>
      <c r="E241" s="436"/>
      <c r="F241" s="436"/>
      <c r="G241" s="436"/>
      <c r="H241" s="436"/>
      <c r="I241" s="436"/>
      <c r="J241" s="436"/>
      <c r="K241" s="436"/>
      <c r="L241" s="436"/>
      <c r="M241" s="436"/>
      <c r="N241" s="436"/>
      <c r="O241" s="436"/>
      <c r="P241" s="436"/>
      <c r="Q241" s="436"/>
      <c r="R241" s="436"/>
      <c r="S241" s="436" t="str">
        <f>IF(収録楽曲情報!E69="","",収録楽曲情報!E69 &amp; " ・ ") &amp; IF(収録楽曲情報!F69="","",収録楽曲情報!F69)</f>
        <v/>
      </c>
      <c r="T241" s="436"/>
      <c r="U241" s="436"/>
      <c r="V241" s="436"/>
      <c r="W241" s="436"/>
      <c r="X241" s="436"/>
      <c r="Y241" s="436"/>
      <c r="Z241" s="436"/>
      <c r="AA241" s="436"/>
      <c r="AB241" s="436"/>
      <c r="AC241" s="436"/>
      <c r="AD241" s="436"/>
      <c r="AE241" s="436"/>
      <c r="AF241" s="436"/>
      <c r="AG241" s="436"/>
      <c r="AH241" s="436"/>
      <c r="AI241" s="436"/>
      <c r="AJ241" s="470"/>
      <c r="AK241" s="471" t="str">
        <f>IF(算定シミュレーション!AO80=0,"",算定シミュレーション!AO80)</f>
        <v/>
      </c>
      <c r="AL241" s="471"/>
      <c r="AM241" s="472"/>
      <c r="AN241" s="473" t="str">
        <f>IF(算定シミュレーション!AP80=0,"",算定シミュレーション!AP80)</f>
        <v/>
      </c>
      <c r="AO241" s="471"/>
      <c r="AP241" s="472"/>
      <c r="AQ241" s="438" t="str">
        <f>IF(収録楽曲情報!J69="","",収録楽曲情報!J69)</f>
        <v/>
      </c>
      <c r="AR241" s="438"/>
      <c r="AS241" s="438"/>
      <c r="AT241" s="438"/>
      <c r="AU241" s="438"/>
      <c r="AV241" s="423" t="str">
        <f>IF(収録楽曲情報!K69="","",収録楽曲情報!K69)</f>
        <v/>
      </c>
      <c r="AW241" s="423"/>
      <c r="AX241" s="423"/>
      <c r="AY241" s="423"/>
      <c r="AZ241" s="423"/>
      <c r="BA241" s="423" t="str">
        <f>IF(収録楽曲情報!L69="","",収録楽曲情報!L69)</f>
        <v/>
      </c>
      <c r="BB241" s="434"/>
      <c r="BC241" s="443" t="str">
        <f>IF(収録楽曲情報!G69="","",収録楽曲情報!G69)</f>
        <v/>
      </c>
      <c r="BD241" s="444"/>
      <c r="BE241" s="444"/>
      <c r="BF241" s="444"/>
      <c r="BG241" s="444"/>
      <c r="BH241" s="444"/>
      <c r="BI241" s="444"/>
      <c r="BJ241" s="444"/>
      <c r="BK241" s="444"/>
      <c r="BL241" s="444"/>
      <c r="BM241" s="428"/>
      <c r="BN241" s="426"/>
      <c r="BO241" s="426"/>
      <c r="BP241" s="426"/>
      <c r="BQ241" s="426"/>
      <c r="BR241" s="427"/>
      <c r="BS241" s="418"/>
      <c r="BT241" s="419"/>
      <c r="BU241" s="420"/>
      <c r="BV241" s="419"/>
      <c r="BW241" s="420"/>
      <c r="BX241" s="421"/>
      <c r="BY241" s="418"/>
      <c r="BZ241" s="419"/>
      <c r="CA241" s="420"/>
      <c r="CB241" s="419"/>
      <c r="CC241" s="420"/>
      <c r="CD241" s="421"/>
      <c r="CE241" s="423" t="str">
        <f>LEFT(収録楽曲情報!C69,1)</f>
        <v/>
      </c>
      <c r="CF241" s="423"/>
      <c r="CG241" s="423" t="str">
        <f>MID(収録楽曲情報!C69,2,1)</f>
        <v/>
      </c>
      <c r="CH241" s="423"/>
      <c r="CI241" s="423" t="str">
        <f>MID(収録楽曲情報!C69,3,1)</f>
        <v/>
      </c>
      <c r="CJ241" s="423"/>
      <c r="CK241" s="423" t="str">
        <f>MID(収録楽曲情報!C69,4,1)</f>
        <v/>
      </c>
      <c r="CL241" s="423"/>
      <c r="CM241" s="423" t="str">
        <f>MID(収録楽曲情報!C69,5,1)</f>
        <v/>
      </c>
      <c r="CN241" s="423"/>
      <c r="CO241" s="423" t="str">
        <f>MID(収録楽曲情報!C69,6,1)</f>
        <v/>
      </c>
      <c r="CP241" s="423"/>
      <c r="CQ241" s="423" t="str">
        <f>MID(収録楽曲情報!C69,7,1)</f>
        <v/>
      </c>
      <c r="CR241" s="423"/>
      <c r="CS241" s="423" t="str">
        <f>MID(収録楽曲情報!C69,8,1)</f>
        <v/>
      </c>
      <c r="CT241" s="423"/>
      <c r="CU241" s="423"/>
      <c r="CV241" s="423"/>
      <c r="CW241" s="1">
        <f t="shared" si="7"/>
        <v>1</v>
      </c>
    </row>
    <row r="242" spans="1:101" ht="30" customHeight="1" x14ac:dyDescent="0.15">
      <c r="A242" s="447">
        <f>IF(収録楽曲情報!B70="","",収録楽曲情報!B70)</f>
        <v>69</v>
      </c>
      <c r="B242" s="438"/>
      <c r="C242" s="436" t="str">
        <f>IF(収録楽曲情報!D70="","",収録楽曲情報!D70)</f>
        <v/>
      </c>
      <c r="D242" s="436"/>
      <c r="E242" s="436"/>
      <c r="F242" s="436"/>
      <c r="G242" s="436"/>
      <c r="H242" s="436"/>
      <c r="I242" s="436"/>
      <c r="J242" s="436"/>
      <c r="K242" s="436"/>
      <c r="L242" s="436"/>
      <c r="M242" s="436"/>
      <c r="N242" s="436"/>
      <c r="O242" s="436"/>
      <c r="P242" s="436"/>
      <c r="Q242" s="436"/>
      <c r="R242" s="436"/>
      <c r="S242" s="436" t="str">
        <f>IF(収録楽曲情報!E70="","",収録楽曲情報!E70 &amp; " ・ ") &amp; IF(収録楽曲情報!F70="","",収録楽曲情報!F70)</f>
        <v/>
      </c>
      <c r="T242" s="436"/>
      <c r="U242" s="436"/>
      <c r="V242" s="436"/>
      <c r="W242" s="436"/>
      <c r="X242" s="436"/>
      <c r="Y242" s="436"/>
      <c r="Z242" s="436"/>
      <c r="AA242" s="436"/>
      <c r="AB242" s="436"/>
      <c r="AC242" s="436"/>
      <c r="AD242" s="436"/>
      <c r="AE242" s="436"/>
      <c r="AF242" s="436"/>
      <c r="AG242" s="436"/>
      <c r="AH242" s="436"/>
      <c r="AI242" s="436"/>
      <c r="AJ242" s="470"/>
      <c r="AK242" s="471" t="str">
        <f>IF(算定シミュレーション!AO81=0,"",算定シミュレーション!AO81)</f>
        <v/>
      </c>
      <c r="AL242" s="471"/>
      <c r="AM242" s="472"/>
      <c r="AN242" s="473" t="str">
        <f>IF(算定シミュレーション!AP81=0,"",算定シミュレーション!AP81)</f>
        <v/>
      </c>
      <c r="AO242" s="471"/>
      <c r="AP242" s="472"/>
      <c r="AQ242" s="438" t="str">
        <f>IF(収録楽曲情報!J70="","",収録楽曲情報!J70)</f>
        <v/>
      </c>
      <c r="AR242" s="438"/>
      <c r="AS242" s="438"/>
      <c r="AT242" s="438"/>
      <c r="AU242" s="438"/>
      <c r="AV242" s="423" t="str">
        <f>IF(収録楽曲情報!K70="","",収録楽曲情報!K70)</f>
        <v/>
      </c>
      <c r="AW242" s="423"/>
      <c r="AX242" s="423"/>
      <c r="AY242" s="423"/>
      <c r="AZ242" s="423"/>
      <c r="BA242" s="423" t="str">
        <f>IF(収録楽曲情報!L70="","",収録楽曲情報!L70)</f>
        <v/>
      </c>
      <c r="BB242" s="434"/>
      <c r="BC242" s="443" t="str">
        <f>IF(収録楽曲情報!G70="","",収録楽曲情報!G70)</f>
        <v/>
      </c>
      <c r="BD242" s="444"/>
      <c r="BE242" s="444"/>
      <c r="BF242" s="444"/>
      <c r="BG242" s="444"/>
      <c r="BH242" s="444"/>
      <c r="BI242" s="444"/>
      <c r="BJ242" s="444"/>
      <c r="BK242" s="444"/>
      <c r="BL242" s="444"/>
      <c r="BM242" s="428"/>
      <c r="BN242" s="426"/>
      <c r="BO242" s="426"/>
      <c r="BP242" s="426"/>
      <c r="BQ242" s="426"/>
      <c r="BR242" s="427"/>
      <c r="BS242" s="418"/>
      <c r="BT242" s="419"/>
      <c r="BU242" s="420"/>
      <c r="BV242" s="419"/>
      <c r="BW242" s="420"/>
      <c r="BX242" s="421"/>
      <c r="BY242" s="418"/>
      <c r="BZ242" s="419"/>
      <c r="CA242" s="420"/>
      <c r="CB242" s="419"/>
      <c r="CC242" s="420"/>
      <c r="CD242" s="421"/>
      <c r="CE242" s="423" t="str">
        <f>LEFT(収録楽曲情報!C70,1)</f>
        <v/>
      </c>
      <c r="CF242" s="423"/>
      <c r="CG242" s="423" t="str">
        <f>MID(収録楽曲情報!C70,2,1)</f>
        <v/>
      </c>
      <c r="CH242" s="423"/>
      <c r="CI242" s="423" t="str">
        <f>MID(収録楽曲情報!C70,3,1)</f>
        <v/>
      </c>
      <c r="CJ242" s="423"/>
      <c r="CK242" s="423" t="str">
        <f>MID(収録楽曲情報!C70,4,1)</f>
        <v/>
      </c>
      <c r="CL242" s="423"/>
      <c r="CM242" s="423" t="str">
        <f>MID(収録楽曲情報!C70,5,1)</f>
        <v/>
      </c>
      <c r="CN242" s="423"/>
      <c r="CO242" s="423" t="str">
        <f>MID(収録楽曲情報!C70,6,1)</f>
        <v/>
      </c>
      <c r="CP242" s="423"/>
      <c r="CQ242" s="423" t="str">
        <f>MID(収録楽曲情報!C70,7,1)</f>
        <v/>
      </c>
      <c r="CR242" s="423"/>
      <c r="CS242" s="423" t="str">
        <f>MID(収録楽曲情報!C70,8,1)</f>
        <v/>
      </c>
      <c r="CT242" s="423"/>
      <c r="CU242" s="423"/>
      <c r="CV242" s="423"/>
      <c r="CW242" s="1">
        <f t="shared" si="7"/>
        <v>1</v>
      </c>
    </row>
    <row r="243" spans="1:101" ht="30" customHeight="1" x14ac:dyDescent="0.15">
      <c r="A243" s="447">
        <f>IF(収録楽曲情報!B71="","",収録楽曲情報!B71)</f>
        <v>70</v>
      </c>
      <c r="B243" s="438"/>
      <c r="C243" s="436" t="str">
        <f>IF(収録楽曲情報!D71="","",収録楽曲情報!D71)</f>
        <v/>
      </c>
      <c r="D243" s="436"/>
      <c r="E243" s="436"/>
      <c r="F243" s="436"/>
      <c r="G243" s="436"/>
      <c r="H243" s="436"/>
      <c r="I243" s="436"/>
      <c r="J243" s="436"/>
      <c r="K243" s="436"/>
      <c r="L243" s="436"/>
      <c r="M243" s="436"/>
      <c r="N243" s="436"/>
      <c r="O243" s="436"/>
      <c r="P243" s="436"/>
      <c r="Q243" s="436"/>
      <c r="R243" s="436"/>
      <c r="S243" s="436" t="str">
        <f>IF(収録楽曲情報!E71="","",収録楽曲情報!E71 &amp; " ・ ") &amp; IF(収録楽曲情報!F71="","",収録楽曲情報!F71)</f>
        <v/>
      </c>
      <c r="T243" s="436"/>
      <c r="U243" s="436"/>
      <c r="V243" s="436"/>
      <c r="W243" s="436"/>
      <c r="X243" s="436"/>
      <c r="Y243" s="436"/>
      <c r="Z243" s="436"/>
      <c r="AA243" s="436"/>
      <c r="AB243" s="436"/>
      <c r="AC243" s="436"/>
      <c r="AD243" s="436"/>
      <c r="AE243" s="436"/>
      <c r="AF243" s="436"/>
      <c r="AG243" s="436"/>
      <c r="AH243" s="436"/>
      <c r="AI243" s="436"/>
      <c r="AJ243" s="470"/>
      <c r="AK243" s="471" t="str">
        <f>IF(算定シミュレーション!AO82=0,"",算定シミュレーション!AO82)</f>
        <v/>
      </c>
      <c r="AL243" s="471"/>
      <c r="AM243" s="472"/>
      <c r="AN243" s="473" t="str">
        <f>IF(算定シミュレーション!AP82=0,"",算定シミュレーション!AP82)</f>
        <v/>
      </c>
      <c r="AO243" s="471"/>
      <c r="AP243" s="472"/>
      <c r="AQ243" s="438" t="str">
        <f>IF(収録楽曲情報!J71="","",収録楽曲情報!J71)</f>
        <v/>
      </c>
      <c r="AR243" s="438"/>
      <c r="AS243" s="438"/>
      <c r="AT243" s="438"/>
      <c r="AU243" s="438"/>
      <c r="AV243" s="423" t="str">
        <f>IF(収録楽曲情報!K71="","",収録楽曲情報!K71)</f>
        <v/>
      </c>
      <c r="AW243" s="423"/>
      <c r="AX243" s="423"/>
      <c r="AY243" s="423"/>
      <c r="AZ243" s="423"/>
      <c r="BA243" s="423" t="str">
        <f>IF(収録楽曲情報!L71="","",収録楽曲情報!L71)</f>
        <v/>
      </c>
      <c r="BB243" s="434"/>
      <c r="BC243" s="443" t="str">
        <f>IF(収録楽曲情報!G71="","",収録楽曲情報!G71)</f>
        <v/>
      </c>
      <c r="BD243" s="444"/>
      <c r="BE243" s="444"/>
      <c r="BF243" s="444"/>
      <c r="BG243" s="444"/>
      <c r="BH243" s="444"/>
      <c r="BI243" s="444"/>
      <c r="BJ243" s="444"/>
      <c r="BK243" s="444"/>
      <c r="BL243" s="444"/>
      <c r="BM243" s="428"/>
      <c r="BN243" s="426"/>
      <c r="BO243" s="426"/>
      <c r="BP243" s="426"/>
      <c r="BQ243" s="426"/>
      <c r="BR243" s="427"/>
      <c r="BS243" s="418"/>
      <c r="BT243" s="419"/>
      <c r="BU243" s="420"/>
      <c r="BV243" s="419"/>
      <c r="BW243" s="420"/>
      <c r="BX243" s="421"/>
      <c r="BY243" s="418"/>
      <c r="BZ243" s="419"/>
      <c r="CA243" s="420"/>
      <c r="CB243" s="419"/>
      <c r="CC243" s="420"/>
      <c r="CD243" s="421"/>
      <c r="CE243" s="423" t="str">
        <f>LEFT(収録楽曲情報!C71,1)</f>
        <v/>
      </c>
      <c r="CF243" s="423"/>
      <c r="CG243" s="423" t="str">
        <f>MID(収録楽曲情報!C71,2,1)</f>
        <v/>
      </c>
      <c r="CH243" s="423"/>
      <c r="CI243" s="423" t="str">
        <f>MID(収録楽曲情報!C71,3,1)</f>
        <v/>
      </c>
      <c r="CJ243" s="423"/>
      <c r="CK243" s="423" t="str">
        <f>MID(収録楽曲情報!C71,4,1)</f>
        <v/>
      </c>
      <c r="CL243" s="423"/>
      <c r="CM243" s="423" t="str">
        <f>MID(収録楽曲情報!C71,5,1)</f>
        <v/>
      </c>
      <c r="CN243" s="423"/>
      <c r="CO243" s="423" t="str">
        <f>MID(収録楽曲情報!C71,6,1)</f>
        <v/>
      </c>
      <c r="CP243" s="423"/>
      <c r="CQ243" s="423" t="str">
        <f>MID(収録楽曲情報!C71,7,1)</f>
        <v/>
      </c>
      <c r="CR243" s="423"/>
      <c r="CS243" s="423" t="str">
        <f>MID(収録楽曲情報!C71,8,1)</f>
        <v/>
      </c>
      <c r="CT243" s="423"/>
      <c r="CU243" s="423"/>
      <c r="CV243" s="423"/>
      <c r="CW243" s="1">
        <f t="shared" si="7"/>
        <v>1</v>
      </c>
    </row>
    <row r="244" spans="1:101" ht="30" customHeight="1" x14ac:dyDescent="0.15">
      <c r="A244" s="447">
        <f>IF(収録楽曲情報!B72="","",収録楽曲情報!B72)</f>
        <v>71</v>
      </c>
      <c r="B244" s="438"/>
      <c r="C244" s="436" t="str">
        <f>IF(収録楽曲情報!D72="","",収録楽曲情報!D72)</f>
        <v/>
      </c>
      <c r="D244" s="436"/>
      <c r="E244" s="436"/>
      <c r="F244" s="436"/>
      <c r="G244" s="436"/>
      <c r="H244" s="436"/>
      <c r="I244" s="436"/>
      <c r="J244" s="436"/>
      <c r="K244" s="436"/>
      <c r="L244" s="436"/>
      <c r="M244" s="436"/>
      <c r="N244" s="436"/>
      <c r="O244" s="436"/>
      <c r="P244" s="436"/>
      <c r="Q244" s="436"/>
      <c r="R244" s="436"/>
      <c r="S244" s="436" t="str">
        <f>IF(収録楽曲情報!E72="","",収録楽曲情報!E72 &amp; " ・ ") &amp; IF(収録楽曲情報!F72="","",収録楽曲情報!F72)</f>
        <v/>
      </c>
      <c r="T244" s="436"/>
      <c r="U244" s="436"/>
      <c r="V244" s="436"/>
      <c r="W244" s="436"/>
      <c r="X244" s="436"/>
      <c r="Y244" s="436"/>
      <c r="Z244" s="436"/>
      <c r="AA244" s="436"/>
      <c r="AB244" s="436"/>
      <c r="AC244" s="436"/>
      <c r="AD244" s="436"/>
      <c r="AE244" s="436"/>
      <c r="AF244" s="436"/>
      <c r="AG244" s="436"/>
      <c r="AH244" s="436"/>
      <c r="AI244" s="436"/>
      <c r="AJ244" s="470"/>
      <c r="AK244" s="471" t="str">
        <f>IF(算定シミュレーション!AO83=0,"",算定シミュレーション!AO83)</f>
        <v/>
      </c>
      <c r="AL244" s="471"/>
      <c r="AM244" s="472"/>
      <c r="AN244" s="473" t="str">
        <f>IF(算定シミュレーション!AP83=0,"",算定シミュレーション!AP83)</f>
        <v/>
      </c>
      <c r="AO244" s="471"/>
      <c r="AP244" s="472"/>
      <c r="AQ244" s="438" t="str">
        <f>IF(収録楽曲情報!J72="","",収録楽曲情報!J72)</f>
        <v/>
      </c>
      <c r="AR244" s="438"/>
      <c r="AS244" s="438"/>
      <c r="AT244" s="438"/>
      <c r="AU244" s="438"/>
      <c r="AV244" s="423" t="str">
        <f>IF(収録楽曲情報!K72="","",収録楽曲情報!K72)</f>
        <v/>
      </c>
      <c r="AW244" s="423"/>
      <c r="AX244" s="423"/>
      <c r="AY244" s="423"/>
      <c r="AZ244" s="423"/>
      <c r="BA244" s="423" t="str">
        <f>IF(収録楽曲情報!L72="","",収録楽曲情報!L72)</f>
        <v/>
      </c>
      <c r="BB244" s="434"/>
      <c r="BC244" s="443" t="str">
        <f>IF(収録楽曲情報!G72="","",収録楽曲情報!G72)</f>
        <v/>
      </c>
      <c r="BD244" s="444"/>
      <c r="BE244" s="444"/>
      <c r="BF244" s="444"/>
      <c r="BG244" s="444"/>
      <c r="BH244" s="444"/>
      <c r="BI244" s="444"/>
      <c r="BJ244" s="444"/>
      <c r="BK244" s="444"/>
      <c r="BL244" s="444"/>
      <c r="BM244" s="428"/>
      <c r="BN244" s="426"/>
      <c r="BO244" s="426"/>
      <c r="BP244" s="426"/>
      <c r="BQ244" s="426"/>
      <c r="BR244" s="427"/>
      <c r="BS244" s="418"/>
      <c r="BT244" s="419"/>
      <c r="BU244" s="420"/>
      <c r="BV244" s="419"/>
      <c r="BW244" s="420"/>
      <c r="BX244" s="421"/>
      <c r="BY244" s="418"/>
      <c r="BZ244" s="419"/>
      <c r="CA244" s="420"/>
      <c r="CB244" s="419"/>
      <c r="CC244" s="420"/>
      <c r="CD244" s="421"/>
      <c r="CE244" s="423" t="str">
        <f>LEFT(収録楽曲情報!C72,1)</f>
        <v/>
      </c>
      <c r="CF244" s="423"/>
      <c r="CG244" s="423" t="str">
        <f>MID(収録楽曲情報!C72,2,1)</f>
        <v/>
      </c>
      <c r="CH244" s="423"/>
      <c r="CI244" s="423" t="str">
        <f>MID(収録楽曲情報!C72,3,1)</f>
        <v/>
      </c>
      <c r="CJ244" s="423"/>
      <c r="CK244" s="423" t="str">
        <f>MID(収録楽曲情報!C72,4,1)</f>
        <v/>
      </c>
      <c r="CL244" s="423"/>
      <c r="CM244" s="423" t="str">
        <f>MID(収録楽曲情報!C72,5,1)</f>
        <v/>
      </c>
      <c r="CN244" s="423"/>
      <c r="CO244" s="423" t="str">
        <f>MID(収録楽曲情報!C72,6,1)</f>
        <v/>
      </c>
      <c r="CP244" s="423"/>
      <c r="CQ244" s="423" t="str">
        <f>MID(収録楽曲情報!C72,7,1)</f>
        <v/>
      </c>
      <c r="CR244" s="423"/>
      <c r="CS244" s="423" t="str">
        <f>MID(収録楽曲情報!C72,8,1)</f>
        <v/>
      </c>
      <c r="CT244" s="423"/>
      <c r="CU244" s="423"/>
      <c r="CV244" s="423"/>
      <c r="CW244" s="1">
        <f t="shared" si="7"/>
        <v>1</v>
      </c>
    </row>
    <row r="245" spans="1:101" ht="30" customHeight="1" x14ac:dyDescent="0.15">
      <c r="A245" s="447">
        <f>IF(収録楽曲情報!B73="","",収録楽曲情報!B73)</f>
        <v>72</v>
      </c>
      <c r="B245" s="438"/>
      <c r="C245" s="436" t="str">
        <f>IF(収録楽曲情報!D73="","",収録楽曲情報!D73)</f>
        <v/>
      </c>
      <c r="D245" s="436"/>
      <c r="E245" s="436"/>
      <c r="F245" s="436"/>
      <c r="G245" s="436"/>
      <c r="H245" s="436"/>
      <c r="I245" s="436"/>
      <c r="J245" s="436"/>
      <c r="K245" s="436"/>
      <c r="L245" s="436"/>
      <c r="M245" s="436"/>
      <c r="N245" s="436"/>
      <c r="O245" s="436"/>
      <c r="P245" s="436"/>
      <c r="Q245" s="436"/>
      <c r="R245" s="436"/>
      <c r="S245" s="436" t="str">
        <f>IF(収録楽曲情報!E73="","",収録楽曲情報!E73 &amp; " ・ ") &amp; IF(収録楽曲情報!F73="","",収録楽曲情報!F73)</f>
        <v/>
      </c>
      <c r="T245" s="436"/>
      <c r="U245" s="436"/>
      <c r="V245" s="436"/>
      <c r="W245" s="436"/>
      <c r="X245" s="436"/>
      <c r="Y245" s="436"/>
      <c r="Z245" s="436"/>
      <c r="AA245" s="436"/>
      <c r="AB245" s="436"/>
      <c r="AC245" s="436"/>
      <c r="AD245" s="436"/>
      <c r="AE245" s="436"/>
      <c r="AF245" s="436"/>
      <c r="AG245" s="436"/>
      <c r="AH245" s="436"/>
      <c r="AI245" s="436"/>
      <c r="AJ245" s="470"/>
      <c r="AK245" s="471" t="str">
        <f>IF(算定シミュレーション!AO84=0,"",算定シミュレーション!AO84)</f>
        <v/>
      </c>
      <c r="AL245" s="471"/>
      <c r="AM245" s="472"/>
      <c r="AN245" s="473" t="str">
        <f>IF(算定シミュレーション!AP84=0,"",算定シミュレーション!AP84)</f>
        <v/>
      </c>
      <c r="AO245" s="471"/>
      <c r="AP245" s="472"/>
      <c r="AQ245" s="438" t="str">
        <f>IF(収録楽曲情報!J73="","",収録楽曲情報!J73)</f>
        <v/>
      </c>
      <c r="AR245" s="438"/>
      <c r="AS245" s="438"/>
      <c r="AT245" s="438"/>
      <c r="AU245" s="438"/>
      <c r="AV245" s="423" t="str">
        <f>IF(収録楽曲情報!K73="","",収録楽曲情報!K73)</f>
        <v/>
      </c>
      <c r="AW245" s="423"/>
      <c r="AX245" s="423"/>
      <c r="AY245" s="423"/>
      <c r="AZ245" s="423"/>
      <c r="BA245" s="423" t="str">
        <f>IF(収録楽曲情報!L73="","",収録楽曲情報!L73)</f>
        <v/>
      </c>
      <c r="BB245" s="434"/>
      <c r="BC245" s="443" t="str">
        <f>IF(収録楽曲情報!G73="","",収録楽曲情報!G73)</f>
        <v/>
      </c>
      <c r="BD245" s="444"/>
      <c r="BE245" s="444"/>
      <c r="BF245" s="444"/>
      <c r="BG245" s="444"/>
      <c r="BH245" s="444"/>
      <c r="BI245" s="444"/>
      <c r="BJ245" s="444"/>
      <c r="BK245" s="444"/>
      <c r="BL245" s="444"/>
      <c r="BM245" s="428"/>
      <c r="BN245" s="426"/>
      <c r="BO245" s="426"/>
      <c r="BP245" s="426"/>
      <c r="BQ245" s="426"/>
      <c r="BR245" s="427"/>
      <c r="BS245" s="418"/>
      <c r="BT245" s="419"/>
      <c r="BU245" s="420"/>
      <c r="BV245" s="419"/>
      <c r="BW245" s="420"/>
      <c r="BX245" s="421"/>
      <c r="BY245" s="418"/>
      <c r="BZ245" s="419"/>
      <c r="CA245" s="420"/>
      <c r="CB245" s="419"/>
      <c r="CC245" s="420"/>
      <c r="CD245" s="421"/>
      <c r="CE245" s="423" t="str">
        <f>LEFT(収録楽曲情報!C73,1)</f>
        <v/>
      </c>
      <c r="CF245" s="423"/>
      <c r="CG245" s="423" t="str">
        <f>MID(収録楽曲情報!C73,2,1)</f>
        <v/>
      </c>
      <c r="CH245" s="423"/>
      <c r="CI245" s="423" t="str">
        <f>MID(収録楽曲情報!C73,3,1)</f>
        <v/>
      </c>
      <c r="CJ245" s="423"/>
      <c r="CK245" s="423" t="str">
        <f>MID(収録楽曲情報!C73,4,1)</f>
        <v/>
      </c>
      <c r="CL245" s="423"/>
      <c r="CM245" s="423" t="str">
        <f>MID(収録楽曲情報!C73,5,1)</f>
        <v/>
      </c>
      <c r="CN245" s="423"/>
      <c r="CO245" s="423" t="str">
        <f>MID(収録楽曲情報!C73,6,1)</f>
        <v/>
      </c>
      <c r="CP245" s="423"/>
      <c r="CQ245" s="423" t="str">
        <f>MID(収録楽曲情報!C73,7,1)</f>
        <v/>
      </c>
      <c r="CR245" s="423"/>
      <c r="CS245" s="423" t="str">
        <f>MID(収録楽曲情報!C73,8,1)</f>
        <v/>
      </c>
      <c r="CT245" s="423"/>
      <c r="CU245" s="423"/>
      <c r="CV245" s="423"/>
      <c r="CW245" s="1">
        <f t="shared" si="7"/>
        <v>1</v>
      </c>
    </row>
    <row r="246" spans="1:101" ht="30" customHeight="1" x14ac:dyDescent="0.15">
      <c r="A246" s="447">
        <f>IF(収録楽曲情報!B74="","",収録楽曲情報!B74)</f>
        <v>73</v>
      </c>
      <c r="B246" s="438"/>
      <c r="C246" s="436" t="str">
        <f>IF(収録楽曲情報!D74="","",収録楽曲情報!D74)</f>
        <v/>
      </c>
      <c r="D246" s="436"/>
      <c r="E246" s="436"/>
      <c r="F246" s="436"/>
      <c r="G246" s="436"/>
      <c r="H246" s="436"/>
      <c r="I246" s="436"/>
      <c r="J246" s="436"/>
      <c r="K246" s="436"/>
      <c r="L246" s="436"/>
      <c r="M246" s="436"/>
      <c r="N246" s="436"/>
      <c r="O246" s="436"/>
      <c r="P246" s="436"/>
      <c r="Q246" s="436"/>
      <c r="R246" s="436"/>
      <c r="S246" s="436" t="str">
        <f>IF(収録楽曲情報!E74="","",収録楽曲情報!E74 &amp; " ・ ") &amp; IF(収録楽曲情報!F74="","",収録楽曲情報!F74)</f>
        <v/>
      </c>
      <c r="T246" s="436"/>
      <c r="U246" s="436"/>
      <c r="V246" s="436"/>
      <c r="W246" s="436"/>
      <c r="X246" s="436"/>
      <c r="Y246" s="436"/>
      <c r="Z246" s="436"/>
      <c r="AA246" s="436"/>
      <c r="AB246" s="436"/>
      <c r="AC246" s="436"/>
      <c r="AD246" s="436"/>
      <c r="AE246" s="436"/>
      <c r="AF246" s="436"/>
      <c r="AG246" s="436"/>
      <c r="AH246" s="436"/>
      <c r="AI246" s="436"/>
      <c r="AJ246" s="470"/>
      <c r="AK246" s="471" t="str">
        <f>IF(算定シミュレーション!AO85=0,"",算定シミュレーション!AO85)</f>
        <v/>
      </c>
      <c r="AL246" s="471"/>
      <c r="AM246" s="472"/>
      <c r="AN246" s="473" t="str">
        <f>IF(算定シミュレーション!AP85=0,"",算定シミュレーション!AP85)</f>
        <v/>
      </c>
      <c r="AO246" s="471"/>
      <c r="AP246" s="472"/>
      <c r="AQ246" s="438" t="str">
        <f>IF(収録楽曲情報!J74="","",収録楽曲情報!J74)</f>
        <v/>
      </c>
      <c r="AR246" s="438"/>
      <c r="AS246" s="438"/>
      <c r="AT246" s="438"/>
      <c r="AU246" s="438"/>
      <c r="AV246" s="423" t="str">
        <f>IF(収録楽曲情報!K74="","",収録楽曲情報!K74)</f>
        <v/>
      </c>
      <c r="AW246" s="423"/>
      <c r="AX246" s="423"/>
      <c r="AY246" s="423"/>
      <c r="AZ246" s="423"/>
      <c r="BA246" s="423" t="str">
        <f>IF(収録楽曲情報!L74="","",収録楽曲情報!L74)</f>
        <v/>
      </c>
      <c r="BB246" s="434"/>
      <c r="BC246" s="443" t="str">
        <f>IF(収録楽曲情報!G74="","",収録楽曲情報!G74)</f>
        <v/>
      </c>
      <c r="BD246" s="444"/>
      <c r="BE246" s="444"/>
      <c r="BF246" s="444"/>
      <c r="BG246" s="444"/>
      <c r="BH246" s="444"/>
      <c r="BI246" s="444"/>
      <c r="BJ246" s="444"/>
      <c r="BK246" s="444"/>
      <c r="BL246" s="444"/>
      <c r="BM246" s="428"/>
      <c r="BN246" s="426"/>
      <c r="BO246" s="426"/>
      <c r="BP246" s="426"/>
      <c r="BQ246" s="426"/>
      <c r="BR246" s="427"/>
      <c r="BS246" s="418"/>
      <c r="BT246" s="419"/>
      <c r="BU246" s="420"/>
      <c r="BV246" s="419"/>
      <c r="BW246" s="420"/>
      <c r="BX246" s="421"/>
      <c r="BY246" s="418"/>
      <c r="BZ246" s="419"/>
      <c r="CA246" s="420"/>
      <c r="CB246" s="419"/>
      <c r="CC246" s="420"/>
      <c r="CD246" s="421"/>
      <c r="CE246" s="423" t="str">
        <f>LEFT(収録楽曲情報!C74,1)</f>
        <v/>
      </c>
      <c r="CF246" s="423"/>
      <c r="CG246" s="423" t="str">
        <f>MID(収録楽曲情報!C74,2,1)</f>
        <v/>
      </c>
      <c r="CH246" s="423"/>
      <c r="CI246" s="423" t="str">
        <f>MID(収録楽曲情報!C74,3,1)</f>
        <v/>
      </c>
      <c r="CJ246" s="423"/>
      <c r="CK246" s="423" t="str">
        <f>MID(収録楽曲情報!C74,4,1)</f>
        <v/>
      </c>
      <c r="CL246" s="423"/>
      <c r="CM246" s="423" t="str">
        <f>MID(収録楽曲情報!C74,5,1)</f>
        <v/>
      </c>
      <c r="CN246" s="423"/>
      <c r="CO246" s="423" t="str">
        <f>MID(収録楽曲情報!C74,6,1)</f>
        <v/>
      </c>
      <c r="CP246" s="423"/>
      <c r="CQ246" s="423" t="str">
        <f>MID(収録楽曲情報!C74,7,1)</f>
        <v/>
      </c>
      <c r="CR246" s="423"/>
      <c r="CS246" s="423" t="str">
        <f>MID(収録楽曲情報!C74,8,1)</f>
        <v/>
      </c>
      <c r="CT246" s="423"/>
      <c r="CU246" s="423"/>
      <c r="CV246" s="423"/>
      <c r="CW246" s="1">
        <f t="shared" si="7"/>
        <v>1</v>
      </c>
    </row>
    <row r="247" spans="1:101" ht="30" customHeight="1" x14ac:dyDescent="0.15">
      <c r="A247" s="447">
        <f>IF(収録楽曲情報!B75="","",収録楽曲情報!B75)</f>
        <v>74</v>
      </c>
      <c r="B247" s="438"/>
      <c r="C247" s="436" t="str">
        <f>IF(収録楽曲情報!D75="","",収録楽曲情報!D75)</f>
        <v/>
      </c>
      <c r="D247" s="436"/>
      <c r="E247" s="436"/>
      <c r="F247" s="436"/>
      <c r="G247" s="436"/>
      <c r="H247" s="436"/>
      <c r="I247" s="436"/>
      <c r="J247" s="436"/>
      <c r="K247" s="436"/>
      <c r="L247" s="436"/>
      <c r="M247" s="436"/>
      <c r="N247" s="436"/>
      <c r="O247" s="436"/>
      <c r="P247" s="436"/>
      <c r="Q247" s="436"/>
      <c r="R247" s="436"/>
      <c r="S247" s="436" t="str">
        <f>IF(収録楽曲情報!E75="","",収録楽曲情報!E75 &amp; " ・ ") &amp; IF(収録楽曲情報!F75="","",収録楽曲情報!F75)</f>
        <v/>
      </c>
      <c r="T247" s="436"/>
      <c r="U247" s="436"/>
      <c r="V247" s="436"/>
      <c r="W247" s="436"/>
      <c r="X247" s="436"/>
      <c r="Y247" s="436"/>
      <c r="Z247" s="436"/>
      <c r="AA247" s="436"/>
      <c r="AB247" s="436"/>
      <c r="AC247" s="436"/>
      <c r="AD247" s="436"/>
      <c r="AE247" s="436"/>
      <c r="AF247" s="436"/>
      <c r="AG247" s="436"/>
      <c r="AH247" s="436"/>
      <c r="AI247" s="436"/>
      <c r="AJ247" s="470"/>
      <c r="AK247" s="471" t="str">
        <f>IF(算定シミュレーション!AO86=0,"",算定シミュレーション!AO86)</f>
        <v/>
      </c>
      <c r="AL247" s="471"/>
      <c r="AM247" s="472"/>
      <c r="AN247" s="473" t="str">
        <f>IF(算定シミュレーション!AP86=0,"",算定シミュレーション!AP86)</f>
        <v/>
      </c>
      <c r="AO247" s="471"/>
      <c r="AP247" s="472"/>
      <c r="AQ247" s="438" t="str">
        <f>IF(収録楽曲情報!J75="","",収録楽曲情報!J75)</f>
        <v/>
      </c>
      <c r="AR247" s="438"/>
      <c r="AS247" s="438"/>
      <c r="AT247" s="438"/>
      <c r="AU247" s="438"/>
      <c r="AV247" s="423" t="str">
        <f>IF(収録楽曲情報!K75="","",収録楽曲情報!K75)</f>
        <v/>
      </c>
      <c r="AW247" s="423"/>
      <c r="AX247" s="423"/>
      <c r="AY247" s="423"/>
      <c r="AZ247" s="423"/>
      <c r="BA247" s="423" t="str">
        <f>IF(収録楽曲情報!L75="","",収録楽曲情報!L75)</f>
        <v/>
      </c>
      <c r="BB247" s="434"/>
      <c r="BC247" s="443" t="str">
        <f>IF(収録楽曲情報!G75="","",収録楽曲情報!G75)</f>
        <v/>
      </c>
      <c r="BD247" s="444"/>
      <c r="BE247" s="444"/>
      <c r="BF247" s="444"/>
      <c r="BG247" s="444"/>
      <c r="BH247" s="444"/>
      <c r="BI247" s="444"/>
      <c r="BJ247" s="444"/>
      <c r="BK247" s="444"/>
      <c r="BL247" s="444"/>
      <c r="BM247" s="428"/>
      <c r="BN247" s="426"/>
      <c r="BO247" s="426"/>
      <c r="BP247" s="426"/>
      <c r="BQ247" s="426"/>
      <c r="BR247" s="427"/>
      <c r="BS247" s="418"/>
      <c r="BT247" s="419"/>
      <c r="BU247" s="420"/>
      <c r="BV247" s="419"/>
      <c r="BW247" s="420"/>
      <c r="BX247" s="421"/>
      <c r="BY247" s="418"/>
      <c r="BZ247" s="419"/>
      <c r="CA247" s="420"/>
      <c r="CB247" s="419"/>
      <c r="CC247" s="420"/>
      <c r="CD247" s="421"/>
      <c r="CE247" s="423" t="str">
        <f>LEFT(収録楽曲情報!C75,1)</f>
        <v/>
      </c>
      <c r="CF247" s="423"/>
      <c r="CG247" s="423" t="str">
        <f>MID(収録楽曲情報!C75,2,1)</f>
        <v/>
      </c>
      <c r="CH247" s="423"/>
      <c r="CI247" s="423" t="str">
        <f>MID(収録楽曲情報!C75,3,1)</f>
        <v/>
      </c>
      <c r="CJ247" s="423"/>
      <c r="CK247" s="423" t="str">
        <f>MID(収録楽曲情報!C75,4,1)</f>
        <v/>
      </c>
      <c r="CL247" s="423"/>
      <c r="CM247" s="423" t="str">
        <f>MID(収録楽曲情報!C75,5,1)</f>
        <v/>
      </c>
      <c r="CN247" s="423"/>
      <c r="CO247" s="423" t="str">
        <f>MID(収録楽曲情報!C75,6,1)</f>
        <v/>
      </c>
      <c r="CP247" s="423"/>
      <c r="CQ247" s="423" t="str">
        <f>MID(収録楽曲情報!C75,7,1)</f>
        <v/>
      </c>
      <c r="CR247" s="423"/>
      <c r="CS247" s="423" t="str">
        <f>MID(収録楽曲情報!C75,8,1)</f>
        <v/>
      </c>
      <c r="CT247" s="423"/>
      <c r="CU247" s="423"/>
      <c r="CV247" s="423"/>
      <c r="CW247" s="1">
        <f t="shared" si="7"/>
        <v>1</v>
      </c>
    </row>
    <row r="248" spans="1:101" ht="30" customHeight="1" thickBot="1" x14ac:dyDescent="0.2">
      <c r="A248" s="465">
        <f>IF(収録楽曲情報!B76="","",収録楽曲情報!B76)</f>
        <v>75</v>
      </c>
      <c r="B248" s="442"/>
      <c r="C248" s="436" t="str">
        <f>IF(収録楽曲情報!D76="","",収録楽曲情報!D76)</f>
        <v/>
      </c>
      <c r="D248" s="436"/>
      <c r="E248" s="436"/>
      <c r="F248" s="436"/>
      <c r="G248" s="436"/>
      <c r="H248" s="436"/>
      <c r="I248" s="436"/>
      <c r="J248" s="436"/>
      <c r="K248" s="436"/>
      <c r="L248" s="436"/>
      <c r="M248" s="436"/>
      <c r="N248" s="436"/>
      <c r="O248" s="436"/>
      <c r="P248" s="436"/>
      <c r="Q248" s="436"/>
      <c r="R248" s="436"/>
      <c r="S248" s="440" t="str">
        <f>IF(収録楽曲情報!E76="","",収録楽曲情報!E76 &amp; " ・ ") &amp; IF(収録楽曲情報!F76="","",収録楽曲情報!F76)</f>
        <v/>
      </c>
      <c r="T248" s="440"/>
      <c r="U248" s="440"/>
      <c r="V248" s="440"/>
      <c r="W248" s="440"/>
      <c r="X248" s="440"/>
      <c r="Y248" s="440"/>
      <c r="Z248" s="440"/>
      <c r="AA248" s="440"/>
      <c r="AB248" s="440"/>
      <c r="AC248" s="440"/>
      <c r="AD248" s="440"/>
      <c r="AE248" s="440"/>
      <c r="AF248" s="440"/>
      <c r="AG248" s="440"/>
      <c r="AH248" s="440"/>
      <c r="AI248" s="440"/>
      <c r="AJ248" s="466"/>
      <c r="AK248" s="467" t="str">
        <f>IF(算定シミュレーション!AO87=0,"",算定シミュレーション!AO87)</f>
        <v/>
      </c>
      <c r="AL248" s="467"/>
      <c r="AM248" s="468"/>
      <c r="AN248" s="469" t="str">
        <f>IF(算定シミュレーション!AP87=0,"",算定シミュレーション!AP87)</f>
        <v/>
      </c>
      <c r="AO248" s="467"/>
      <c r="AP248" s="468"/>
      <c r="AQ248" s="442" t="str">
        <f>IF(収録楽曲情報!J76="","",収録楽曲情報!J76)</f>
        <v/>
      </c>
      <c r="AR248" s="442"/>
      <c r="AS248" s="442"/>
      <c r="AT248" s="442"/>
      <c r="AU248" s="442"/>
      <c r="AV248" s="429" t="str">
        <f>IF(収録楽曲情報!K76="","",収録楽曲情報!K76)</f>
        <v/>
      </c>
      <c r="AW248" s="429"/>
      <c r="AX248" s="429"/>
      <c r="AY248" s="429"/>
      <c r="AZ248" s="429"/>
      <c r="BA248" s="429" t="str">
        <f>IF(収録楽曲情報!L76="","",収録楽曲情報!L76)</f>
        <v/>
      </c>
      <c r="BB248" s="430"/>
      <c r="BC248" s="443" t="str">
        <f>IF(収録楽曲情報!G76="","",収録楽曲情報!G76)</f>
        <v/>
      </c>
      <c r="BD248" s="444"/>
      <c r="BE248" s="444"/>
      <c r="BF248" s="444"/>
      <c r="BG248" s="444"/>
      <c r="BH248" s="444"/>
      <c r="BI248" s="444"/>
      <c r="BJ248" s="444"/>
      <c r="BK248" s="444"/>
      <c r="BL248" s="444"/>
      <c r="BM248" s="428"/>
      <c r="BN248" s="426"/>
      <c r="BO248" s="426"/>
      <c r="BP248" s="426"/>
      <c r="BQ248" s="426"/>
      <c r="BR248" s="427"/>
      <c r="BS248" s="418"/>
      <c r="BT248" s="419"/>
      <c r="BU248" s="420"/>
      <c r="BV248" s="419"/>
      <c r="BW248" s="420"/>
      <c r="BX248" s="421"/>
      <c r="BY248" s="418"/>
      <c r="BZ248" s="419"/>
      <c r="CA248" s="420"/>
      <c r="CB248" s="419"/>
      <c r="CC248" s="420"/>
      <c r="CD248" s="421"/>
      <c r="CE248" s="423" t="str">
        <f>LEFT(収録楽曲情報!C76,1)</f>
        <v/>
      </c>
      <c r="CF248" s="423"/>
      <c r="CG248" s="423" t="str">
        <f>MID(収録楽曲情報!C76,2,1)</f>
        <v/>
      </c>
      <c r="CH248" s="423"/>
      <c r="CI248" s="423" t="str">
        <f>MID(収録楽曲情報!C76,3,1)</f>
        <v/>
      </c>
      <c r="CJ248" s="423"/>
      <c r="CK248" s="423" t="str">
        <f>MID(収録楽曲情報!C76,4,1)</f>
        <v/>
      </c>
      <c r="CL248" s="423"/>
      <c r="CM248" s="423" t="str">
        <f>MID(収録楽曲情報!C76,5,1)</f>
        <v/>
      </c>
      <c r="CN248" s="423"/>
      <c r="CO248" s="423" t="str">
        <f>MID(収録楽曲情報!C76,6,1)</f>
        <v/>
      </c>
      <c r="CP248" s="423"/>
      <c r="CQ248" s="423" t="str">
        <f>MID(収録楽曲情報!C76,7,1)</f>
        <v/>
      </c>
      <c r="CR248" s="423"/>
      <c r="CS248" s="423" t="str">
        <f>MID(収録楽曲情報!C76,8,1)</f>
        <v/>
      </c>
      <c r="CT248" s="423"/>
      <c r="CU248" s="423"/>
      <c r="CV248" s="423"/>
      <c r="CW248" s="1">
        <f t="shared" si="7"/>
        <v>1</v>
      </c>
    </row>
    <row r="249" spans="1:101" ht="30" customHeight="1" x14ac:dyDescent="0.15">
      <c r="A249" s="424"/>
      <c r="B249" s="424"/>
      <c r="C249" s="424"/>
      <c r="D249" s="424"/>
      <c r="E249" s="424"/>
      <c r="F249" s="424"/>
      <c r="G249" s="424"/>
      <c r="H249" s="424"/>
      <c r="I249" s="424"/>
      <c r="J249" s="424"/>
      <c r="K249" s="424"/>
      <c r="L249" s="424"/>
      <c r="M249" s="424"/>
      <c r="N249" s="424"/>
      <c r="O249" s="424"/>
      <c r="P249" s="424"/>
      <c r="Q249" s="424"/>
      <c r="R249" s="424"/>
      <c r="S249" s="424"/>
      <c r="T249" s="424"/>
      <c r="U249" s="424"/>
      <c r="V249" s="424"/>
      <c r="W249" s="424"/>
      <c r="X249" s="424"/>
      <c r="Y249" s="424"/>
      <c r="Z249" s="424"/>
      <c r="AA249" s="424"/>
      <c r="AB249" s="424"/>
      <c r="AC249" s="424"/>
      <c r="AD249" s="424"/>
      <c r="AE249" s="424"/>
      <c r="AF249" s="424"/>
      <c r="AG249" s="424"/>
      <c r="AH249" s="424"/>
      <c r="AI249" s="424"/>
      <c r="AJ249" s="424"/>
      <c r="AK249" s="424"/>
      <c r="AL249" s="424"/>
      <c r="AM249" s="424"/>
      <c r="AN249" s="424"/>
      <c r="AO249" s="424"/>
      <c r="BE249" s="417" t="s">
        <v>44</v>
      </c>
      <c r="BF249" s="417"/>
      <c r="BG249" s="417"/>
      <c r="BH249" s="417"/>
      <c r="BI249" s="417"/>
      <c r="BJ249" s="417"/>
      <c r="BK249" s="417"/>
      <c r="BL249" s="417"/>
      <c r="BM249" s="428"/>
      <c r="BN249" s="426"/>
      <c r="BO249" s="426"/>
      <c r="BP249" s="426"/>
      <c r="BQ249" s="420"/>
      <c r="BR249" s="421"/>
      <c r="BS249" s="418"/>
      <c r="BT249" s="419"/>
      <c r="BU249" s="420"/>
      <c r="BV249" s="419"/>
      <c r="BW249" s="420"/>
      <c r="BX249" s="421"/>
      <c r="BY249" s="418"/>
      <c r="BZ249" s="419"/>
      <c r="CA249" s="420"/>
      <c r="CB249" s="419"/>
      <c r="CC249" s="420"/>
      <c r="CD249" s="421"/>
      <c r="CE249" s="423">
        <f>IF(CC251="",9,IF(収録楽曲情報!$V$4=0,9,""))</f>
        <v>9</v>
      </c>
      <c r="CF249" s="423"/>
      <c r="CG249" s="423">
        <f>IF(CC251="",9,IF(収録楽曲情報!$V$4=0,9,""))</f>
        <v>9</v>
      </c>
      <c r="CH249" s="423"/>
      <c r="CI249" s="423">
        <f>IF(CC251="",9,IF(収録楽曲情報!$V$4=0,9,RIGHT(LEFT(収録楽曲情報!$V$4,1),1)))</f>
        <v>9</v>
      </c>
      <c r="CJ249" s="423"/>
      <c r="CK249" s="423">
        <f>IF(CC251="",9,IF(収録楽曲情報!$V$4=0,9,RIGHT(LEFT(収録楽曲情報!$V$4,2),1)))</f>
        <v>9</v>
      </c>
      <c r="CL249" s="423"/>
      <c r="CM249" s="423">
        <f>IF(CC251="",9,IF(収録楽曲情報!$V$4=0,9,RIGHT(LEFT(収録楽曲情報!$V$4,3),1)))</f>
        <v>9</v>
      </c>
      <c r="CN249" s="423"/>
      <c r="CO249" s="423">
        <f>IF(CC251="",9,IF(収録楽曲情報!$V$4=0,9,RIGHT(LEFT(収録楽曲情報!$V$4,4),1)))</f>
        <v>9</v>
      </c>
      <c r="CP249" s="423"/>
      <c r="CQ249" s="423">
        <f>IF(CC251="",9,IF(収録楽曲情報!$V$4=0,9,RIGHT(LEFT(収録楽曲情報!$V$4,5),1)))</f>
        <v>9</v>
      </c>
      <c r="CR249" s="423"/>
      <c r="CS249" s="423">
        <f>IF(CC251="",9,IF(収録楽曲情報!$V$4=0,9,RIGHT(LEFT(収録楽曲情報!$V$4,6),1)))</f>
        <v>9</v>
      </c>
      <c r="CT249" s="423"/>
      <c r="CU249" s="423">
        <f>IF(CC251="",9,IF(収録楽曲情報!$V$4=0,9,""))</f>
        <v>9</v>
      </c>
      <c r="CV249" s="423"/>
      <c r="CW249" s="1">
        <f t="shared" si="7"/>
        <v>1</v>
      </c>
    </row>
    <row r="250" spans="1:101" ht="30" customHeight="1" x14ac:dyDescent="0.15">
      <c r="A250" s="425"/>
      <c r="B250" s="425"/>
      <c r="C250" s="425"/>
      <c r="D250" s="425"/>
      <c r="E250" s="425"/>
      <c r="F250" s="425"/>
      <c r="G250" s="425"/>
      <c r="H250" s="425"/>
      <c r="I250" s="425"/>
      <c r="J250" s="425"/>
      <c r="K250" s="425"/>
      <c r="L250" s="425"/>
      <c r="M250" s="425"/>
      <c r="N250" s="425"/>
      <c r="O250" s="425"/>
      <c r="P250" s="425"/>
      <c r="Q250" s="425"/>
      <c r="R250" s="425"/>
      <c r="S250" s="425"/>
      <c r="T250" s="425"/>
      <c r="U250" s="425"/>
      <c r="V250" s="425"/>
      <c r="W250" s="425"/>
      <c r="X250" s="425"/>
      <c r="Y250" s="425"/>
      <c r="Z250" s="425"/>
      <c r="AA250" s="425"/>
      <c r="AB250" s="425"/>
      <c r="AC250" s="425"/>
      <c r="AD250" s="425"/>
      <c r="AE250" s="425"/>
      <c r="AF250" s="425"/>
      <c r="AG250" s="425"/>
      <c r="AH250" s="425"/>
      <c r="AI250" s="425"/>
      <c r="AJ250" s="425"/>
      <c r="AK250" s="425"/>
      <c r="AL250" s="425"/>
      <c r="AM250" s="425"/>
      <c r="AN250" s="425"/>
      <c r="AO250" s="425"/>
      <c r="AW250" s="433"/>
      <c r="AX250" s="433"/>
      <c r="AY250" s="433"/>
      <c r="AZ250" s="433"/>
      <c r="BA250" s="433"/>
      <c r="BB250" s="433"/>
      <c r="BE250" s="417" t="str">
        <f>算定シミュレーション!BM11</f>
        <v>消費税相当額</v>
      </c>
      <c r="BF250" s="417"/>
      <c r="BG250" s="417"/>
      <c r="BH250" s="417"/>
      <c r="BI250" s="417"/>
      <c r="BJ250" s="417"/>
      <c r="BK250" s="417"/>
      <c r="BL250" s="417"/>
      <c r="BM250" s="418"/>
      <c r="BN250" s="419"/>
      <c r="BO250" s="420"/>
      <c r="BP250" s="419"/>
      <c r="BQ250" s="420"/>
      <c r="BR250" s="421"/>
      <c r="BS250" s="418"/>
      <c r="BT250" s="419"/>
      <c r="BU250" s="420"/>
      <c r="BV250" s="419"/>
      <c r="BW250" s="420"/>
      <c r="BX250" s="421"/>
      <c r="BY250" s="418"/>
      <c r="BZ250" s="419"/>
      <c r="CA250" s="420"/>
      <c r="CB250" s="419"/>
      <c r="CC250" s="420"/>
      <c r="CD250" s="421"/>
      <c r="CE250" s="422" t="str">
        <f>IF(CC251="","",IF(収録楽曲情報!$V$4=0,"",""))</f>
        <v/>
      </c>
      <c r="CF250" s="422"/>
      <c r="CG250" s="422" t="str">
        <f>IF(CC251="","",IF(収録楽曲情報!$V$4=0,"",""))</f>
        <v/>
      </c>
      <c r="CH250" s="422"/>
      <c r="CI250" s="422" t="str">
        <f>IF(CC251="","",IF(収録楽曲情報!$V$4=0,"",IF(LEN(収録楽曲情報!$W$3)=5,"",LEFT(収録楽曲情報!$W$3,1))))</f>
        <v/>
      </c>
      <c r="CJ250" s="422"/>
      <c r="CK250" s="422" t="str">
        <f>IF(CC251="","",IF(収録楽曲情報!$V$4=0,"",IF(LEN(収録楽曲情報!$W$3)=5,LEFT(収録楽曲情報!$W$3,1),RIGHT(LEFT(収録楽曲情報!$W$3,2),1))))</f>
        <v/>
      </c>
      <c r="CL250" s="422"/>
      <c r="CM250" s="422" t="str">
        <f>IF(CC251="","",IF(収録楽曲情報!$V$4=0,"",IF(LEN(収録楽曲情報!$W$3)=5,RIGHT(LEFT(収録楽曲情報!$W$3,2),1),RIGHT(LEFT(収録楽曲情報!$W$3,3),1))))</f>
        <v/>
      </c>
      <c r="CN250" s="422"/>
      <c r="CO250" s="422" t="str">
        <f>IF(CC251="","",IF(収録楽曲情報!$V$4=0,"",IF(LEN(収録楽曲情報!$W$3)=5,RIGHT(LEFT(収録楽曲情報!$W$3,3),1),RIGHT(LEFT(収録楽曲情報!$W$3,4),1))))</f>
        <v/>
      </c>
      <c r="CP250" s="422"/>
      <c r="CQ250" s="422" t="str">
        <f>IF(CC251="","",IF(収録楽曲情報!$V$4=0,"",IF(LEN(収録楽曲情報!$W$3)=5,RIGHT(LEFT(収録楽曲情報!$W$3,4),1),RIGHT(LEFT(収録楽曲情報!$W$3,4),1))))</f>
        <v/>
      </c>
      <c r="CR250" s="422"/>
      <c r="CS250" s="422" t="str">
        <f>IF(CC251="","",IF(収録楽曲情報!$V$4=0,"",IF(LEN(収録楽曲情報!$W$3)=5,RIGHT(LEFT(収録楽曲情報!$W$3,5),1),RIGHT(LEFT(収録楽曲情報!$W$3,4),1))))</f>
        <v/>
      </c>
      <c r="CT250" s="422"/>
      <c r="CW250" s="1">
        <f t="shared" si="7"/>
        <v>1</v>
      </c>
    </row>
    <row r="251" spans="1:101" ht="30" customHeight="1" x14ac:dyDescent="0.15">
      <c r="A251" s="425"/>
      <c r="B251" s="425"/>
      <c r="C251" s="425"/>
      <c r="D251" s="425"/>
      <c r="E251" s="425"/>
      <c r="F251" s="425"/>
      <c r="G251" s="425"/>
      <c r="H251" s="425"/>
      <c r="I251" s="425"/>
      <c r="J251" s="425"/>
      <c r="K251" s="425"/>
      <c r="L251" s="425"/>
      <c r="M251" s="425"/>
      <c r="N251" s="425"/>
      <c r="O251" s="425"/>
      <c r="P251" s="425"/>
      <c r="Q251" s="425"/>
      <c r="R251" s="425"/>
      <c r="S251" s="425"/>
      <c r="T251" s="425"/>
      <c r="U251" s="425"/>
      <c r="V251" s="425"/>
      <c r="W251" s="425"/>
      <c r="X251" s="425"/>
      <c r="Y251" s="425"/>
      <c r="Z251" s="425"/>
      <c r="AA251" s="425"/>
      <c r="AB251" s="425"/>
      <c r="AC251" s="425"/>
      <c r="AD251" s="425"/>
      <c r="AE251" s="425"/>
      <c r="AF251" s="425"/>
      <c r="AG251" s="425"/>
      <c r="AH251" s="425"/>
      <c r="AI251" s="425"/>
      <c r="AJ251" s="425"/>
      <c r="AK251" s="425"/>
      <c r="AL251" s="425"/>
      <c r="AM251" s="425"/>
      <c r="AN251" s="425"/>
      <c r="AO251" s="425"/>
      <c r="AW251" s="433"/>
      <c r="AX251" s="433"/>
      <c r="AY251" s="433"/>
      <c r="AZ251" s="433"/>
      <c r="BA251" s="433"/>
      <c r="BB251" s="433"/>
      <c r="BE251" s="417" t="s">
        <v>45</v>
      </c>
      <c r="BF251" s="417"/>
      <c r="BG251" s="417"/>
      <c r="BH251" s="417"/>
      <c r="BI251" s="417"/>
      <c r="BJ251" s="417"/>
      <c r="BK251" s="417"/>
      <c r="BL251" s="417"/>
      <c r="BM251" s="418"/>
      <c r="BN251" s="419"/>
      <c r="BO251" s="420"/>
      <c r="BP251" s="419"/>
      <c r="BQ251" s="420"/>
      <c r="BR251" s="421"/>
      <c r="BS251" s="418"/>
      <c r="BT251" s="419"/>
      <c r="BU251" s="420"/>
      <c r="BV251" s="419"/>
      <c r="BW251" s="420"/>
      <c r="BX251" s="421"/>
      <c r="BY251" s="418"/>
      <c r="BZ251" s="419"/>
      <c r="CA251" s="420"/>
      <c r="CB251" s="419"/>
      <c r="CC251" s="420"/>
      <c r="CD251" s="421"/>
      <c r="CE251" s="422" t="str">
        <f>IF(CC251="","",IF(収録楽曲情報!$V$4=0,"",""))</f>
        <v/>
      </c>
      <c r="CF251" s="422"/>
      <c r="CG251" s="422" t="str">
        <f>IF(CC251="","",IF(収録楽曲情報!$V$4=0,"","\"))</f>
        <v/>
      </c>
      <c r="CH251" s="422"/>
      <c r="CI251" s="422" t="str">
        <f>IF(CC251="","",IF(収録楽曲情報!$V$4=0,"",IF(LEN(収録楽曲情報!$W$4)=5,"",LEFT(収録楽曲情報!$W$4,1))))</f>
        <v/>
      </c>
      <c r="CJ251" s="422"/>
      <c r="CK251" s="422" t="str">
        <f>IF(CC251="","",IF(収録楽曲情報!$V$4=0,"",IF(LEN(収録楽曲情報!$W$4)=5,LEFT(収録楽曲情報!$W$4,1),RIGHT(LEFT(収録楽曲情報!$W$4,2),1))))</f>
        <v/>
      </c>
      <c r="CL251" s="422"/>
      <c r="CM251" s="422" t="str">
        <f>IF(CC251="","",IF(収録楽曲情報!$V$4=0,"",IF(LEN(収録楽曲情報!$W$4)=5,RIGHT(LEFT(収録楽曲情報!$W$4,2),1),RIGHT(LEFT(収録楽曲情報!$W$4,3),1))))</f>
        <v/>
      </c>
      <c r="CN251" s="422"/>
      <c r="CO251" s="422" t="str">
        <f>IF(CC251="","",IF(収録楽曲情報!$V$4=0,"",IF(LEN(収録楽曲情報!$W$4)=5,RIGHT(LEFT(収録楽曲情報!$W$4,3),1),RIGHT(LEFT(収録楽曲情報!$W$4,4),1))))</f>
        <v/>
      </c>
      <c r="CP251" s="422"/>
      <c r="CQ251" s="422" t="str">
        <f>IF(CC251="","",IF(収録楽曲情報!$V$4=0,"",IF(LEN(収録楽曲情報!$W$4)=5,RIGHT(LEFT(収録楽曲情報!$W$4,4),1),LEFT(RIGHT(収録楽曲情報!$W$4,2),1))))</f>
        <v/>
      </c>
      <c r="CR251" s="422"/>
      <c r="CS251" s="422" t="str">
        <f>IF(CC251="","",IF(収録楽曲情報!$V$4=0,"",IF(LEN(収録楽曲情報!$W$4)=5,RIGHT(LEFT(収録楽曲情報!$W$4,5),1),RIGHT(収録楽曲情報!$W$4,1))))</f>
        <v/>
      </c>
      <c r="CT251" s="422"/>
      <c r="CW251" s="1">
        <f t="shared" si="7"/>
        <v>1</v>
      </c>
    </row>
    <row r="252" spans="1:101" ht="7.5" customHeight="1" x14ac:dyDescent="0.15">
      <c r="CW252" s="1">
        <f t="shared" si="7"/>
        <v>1</v>
      </c>
    </row>
    <row r="253" spans="1:101" ht="7.5" customHeight="1" x14ac:dyDescent="0.15">
      <c r="CW253" s="1">
        <f t="shared" si="7"/>
        <v>1</v>
      </c>
    </row>
    <row r="254" spans="1:101" ht="7.5" customHeight="1" x14ac:dyDescent="0.15">
      <c r="CW254" s="1">
        <f t="shared" si="7"/>
        <v>1</v>
      </c>
    </row>
    <row r="255" spans="1:101" ht="7.5" customHeight="1" x14ac:dyDescent="0.15">
      <c r="CW255" s="1">
        <f t="shared" si="7"/>
        <v>1</v>
      </c>
    </row>
    <row r="256" spans="1:101" ht="7.5" customHeight="1" x14ac:dyDescent="0.15">
      <c r="CW256" s="1">
        <f t="shared" si="7"/>
        <v>1</v>
      </c>
    </row>
    <row r="257" spans="1:101" ht="7.5" customHeight="1" x14ac:dyDescent="0.15">
      <c r="CW257" s="1">
        <f t="shared" si="7"/>
        <v>1</v>
      </c>
    </row>
    <row r="258" spans="1:101" ht="7.5" customHeight="1" x14ac:dyDescent="0.15">
      <c r="CW258" s="1">
        <f t="shared" si="7"/>
        <v>1</v>
      </c>
    </row>
    <row r="259" spans="1:101" ht="6" customHeight="1" x14ac:dyDescent="0.15">
      <c r="CW259" s="1">
        <f>IF($A$267="","",1)</f>
        <v>1</v>
      </c>
    </row>
    <row r="260" spans="1:101" ht="13.5" x14ac:dyDescent="0.15">
      <c r="A260" s="1" t="s">
        <v>29</v>
      </c>
      <c r="CW260" s="1">
        <f t="shared" ref="CW260:CW286" si="8">IF($A$267="","",1)</f>
        <v>1</v>
      </c>
    </row>
    <row r="261" spans="1:101" ht="27" customHeight="1" x14ac:dyDescent="0.15">
      <c r="A261" s="459" t="str">
        <f>IF(収録楽曲情報!S2="外国映画","外国映画上映利用申込書","映画（録音・上映）利用申込書")</f>
        <v>外国映画上映利用申込書</v>
      </c>
      <c r="B261" s="459"/>
      <c r="C261" s="459"/>
      <c r="D261" s="459"/>
      <c r="E261" s="459"/>
      <c r="F261" s="459"/>
      <c r="G261" s="459"/>
      <c r="H261" s="459"/>
      <c r="I261" s="459"/>
      <c r="J261" s="459"/>
      <c r="K261" s="459"/>
      <c r="L261" s="459"/>
      <c r="M261" s="459"/>
      <c r="N261" s="459"/>
      <c r="O261" s="459"/>
      <c r="P261" s="459"/>
      <c r="Q261" s="459"/>
      <c r="R261" s="459"/>
      <c r="S261" s="459"/>
      <c r="T261" s="459"/>
      <c r="U261" s="459"/>
      <c r="V261" s="459"/>
      <c r="W261" s="459"/>
      <c r="X261" s="459"/>
      <c r="Y261" s="459"/>
      <c r="Z261" s="459"/>
      <c r="AA261" s="459"/>
      <c r="AB261" s="459"/>
      <c r="AC261" s="459"/>
      <c r="AD261" s="459"/>
      <c r="AE261" s="459"/>
      <c r="AF261" s="459"/>
      <c r="AG261" s="459"/>
      <c r="AH261" s="459"/>
      <c r="AI261" s="459"/>
      <c r="AJ261" s="459"/>
      <c r="AK261" s="459"/>
      <c r="AL261" s="459"/>
      <c r="AM261" s="459"/>
      <c r="AN261" s="459"/>
      <c r="AO261" s="459"/>
      <c r="AP261" s="459"/>
      <c r="AQ261" s="459"/>
      <c r="AR261" s="459"/>
      <c r="AS261" s="459"/>
      <c r="AT261" s="459"/>
      <c r="AU261" s="459"/>
      <c r="AV261" s="459"/>
      <c r="AW261" s="459"/>
      <c r="AX261" s="459"/>
      <c r="AY261" s="459"/>
      <c r="AZ261" s="459"/>
      <c r="BA261" s="459"/>
      <c r="BB261" s="459"/>
      <c r="BC261" s="459"/>
      <c r="BD261" s="459"/>
      <c r="BE261" s="459"/>
      <c r="BF261" s="459"/>
      <c r="BG261" s="459"/>
      <c r="BH261" s="459"/>
      <c r="BI261" s="459"/>
      <c r="BJ261" s="459"/>
      <c r="BK261" s="459"/>
      <c r="BL261" s="459"/>
      <c r="BM261" s="459"/>
      <c r="BN261" s="459"/>
      <c r="BO261" s="459"/>
      <c r="BP261" s="459"/>
      <c r="BQ261" s="459"/>
      <c r="BR261" s="459"/>
      <c r="BS261" s="459"/>
      <c r="BT261" s="459"/>
      <c r="BU261" s="459"/>
      <c r="BV261" s="459"/>
      <c r="BW261" s="459"/>
      <c r="BX261" s="459"/>
      <c r="BY261" s="459"/>
      <c r="BZ261" s="459"/>
      <c r="CA261" s="459"/>
      <c r="CB261" s="459"/>
      <c r="CC261" s="459"/>
      <c r="CD261" s="459"/>
      <c r="CE261" s="459"/>
      <c r="CF261" s="459"/>
      <c r="CG261" s="459"/>
      <c r="CH261" s="459"/>
      <c r="CI261" s="459"/>
      <c r="CJ261" s="459"/>
      <c r="CK261" s="459"/>
      <c r="CL261" s="459"/>
      <c r="CM261" s="459"/>
      <c r="CN261" s="459"/>
      <c r="CO261" s="459"/>
      <c r="CP261" s="459"/>
      <c r="CQ261" s="459"/>
      <c r="CR261" s="459"/>
      <c r="CS261" s="459"/>
      <c r="CT261" s="459"/>
      <c r="CU261" s="459"/>
      <c r="CV261" s="459"/>
      <c r="CW261" s="1">
        <f t="shared" si="8"/>
        <v>1</v>
      </c>
    </row>
    <row r="262" spans="1:101" ht="17.25" x14ac:dyDescent="0.15">
      <c r="A262" s="460" t="str">
        <f>"許諾　第　"&amp;収録楽曲情報!$T$2&amp;"　　　　　　号&lt;続き&gt;"</f>
        <v>許諾　第　0　　　　　　号&lt;続き&gt;</v>
      </c>
      <c r="B262" s="460"/>
      <c r="C262" s="460"/>
      <c r="D262" s="460"/>
      <c r="E262" s="460"/>
      <c r="F262" s="460"/>
      <c r="G262" s="460"/>
      <c r="H262" s="460"/>
      <c r="I262" s="460"/>
      <c r="J262" s="460"/>
      <c r="K262" s="460"/>
      <c r="L262" s="460"/>
      <c r="M262" s="460"/>
      <c r="N262" s="460"/>
      <c r="O262" s="460"/>
      <c r="P262" s="460"/>
      <c r="Q262" s="460"/>
      <c r="R262" s="460"/>
      <c r="S262" s="460"/>
      <c r="T262" s="460"/>
      <c r="U262" s="460"/>
      <c r="V262" s="460"/>
      <c r="W262" s="460"/>
      <c r="X262" s="460"/>
      <c r="Y262" s="460"/>
      <c r="Z262" s="460"/>
      <c r="AA262" s="460"/>
      <c r="AB262" s="460"/>
      <c r="AC262" s="460"/>
      <c r="AD262" s="460"/>
      <c r="AE262" s="460"/>
      <c r="AF262" s="460"/>
      <c r="AG262" s="460"/>
      <c r="AH262" s="460"/>
      <c r="AI262" s="460"/>
      <c r="AJ262" s="460"/>
      <c r="AK262" s="460"/>
      <c r="AL262" s="460"/>
      <c r="AM262" s="460"/>
      <c r="AN262" s="460"/>
      <c r="AO262" s="460"/>
      <c r="AP262" s="460"/>
      <c r="AQ262" s="460"/>
      <c r="AR262" s="460"/>
      <c r="AS262" s="460"/>
      <c r="AT262" s="460"/>
      <c r="AU262" s="460"/>
      <c r="AV262" s="460"/>
      <c r="AW262" s="460"/>
      <c r="AX262" s="460"/>
      <c r="AY262" s="460"/>
      <c r="AZ262" s="460"/>
      <c r="BA262" s="460"/>
      <c r="BB262" s="460"/>
      <c r="BC262" s="460"/>
      <c r="BD262" s="460"/>
      <c r="BE262" s="460"/>
      <c r="BF262" s="460"/>
      <c r="BG262" s="460"/>
      <c r="BH262" s="460"/>
      <c r="BI262" s="460"/>
      <c r="BJ262" s="460"/>
      <c r="BK262" s="460"/>
      <c r="BL262" s="460"/>
      <c r="BM262" s="460"/>
      <c r="BN262" s="460"/>
      <c r="BO262" s="460"/>
      <c r="BP262" s="460"/>
      <c r="BQ262" s="460"/>
      <c r="BR262" s="460"/>
      <c r="BS262" s="460"/>
      <c r="BT262" s="460"/>
      <c r="BU262" s="460"/>
      <c r="BV262" s="460"/>
      <c r="BW262" s="460"/>
      <c r="BX262" s="460"/>
      <c r="BY262" s="460"/>
      <c r="BZ262" s="460"/>
      <c r="CA262" s="460"/>
      <c r="CB262" s="460"/>
      <c r="CC262" s="460"/>
      <c r="CD262" s="460"/>
      <c r="CE262" s="460"/>
      <c r="CF262" s="460"/>
      <c r="CG262" s="460"/>
      <c r="CH262" s="460"/>
      <c r="CI262" s="460"/>
      <c r="CJ262" s="460"/>
      <c r="CK262" s="460"/>
      <c r="CL262" s="460"/>
      <c r="CM262" s="460"/>
      <c r="CN262" s="460"/>
      <c r="CO262" s="460"/>
      <c r="CP262" s="460"/>
      <c r="CQ262" s="460"/>
      <c r="CR262" s="460"/>
      <c r="CS262" s="460"/>
      <c r="CT262" s="460"/>
      <c r="CU262" s="460"/>
      <c r="CV262" s="460"/>
      <c r="CW262" s="1">
        <f t="shared" si="8"/>
        <v>1</v>
      </c>
    </row>
    <row r="263" spans="1:101" ht="30" customHeight="1" thickBot="1" x14ac:dyDescent="0.2">
      <c r="A263" s="13"/>
      <c r="B263" s="13"/>
      <c r="C263" s="13"/>
      <c r="D263" s="13"/>
      <c r="E263" s="13"/>
      <c r="F263" s="13"/>
      <c r="G263" s="13"/>
      <c r="H263" s="13"/>
      <c r="I263" s="13"/>
      <c r="J263" s="13"/>
      <c r="K263" s="13"/>
      <c r="L263" s="13"/>
      <c r="M263" s="13"/>
      <c r="N263" s="13"/>
      <c r="O263" s="13"/>
      <c r="P263" s="13"/>
      <c r="Q263" s="13"/>
      <c r="R263" s="13"/>
      <c r="S263" s="13"/>
      <c r="T263" s="13"/>
      <c r="U263" s="13"/>
      <c r="V263" s="13"/>
      <c r="W263" s="13"/>
      <c r="X263" s="13"/>
      <c r="Y263" s="13"/>
      <c r="Z263" s="13"/>
      <c r="AA263" s="13"/>
      <c r="AB263" s="13"/>
      <c r="AC263" s="13"/>
      <c r="AD263" s="13"/>
      <c r="AE263" s="13"/>
      <c r="AF263" s="13"/>
      <c r="AG263" s="13"/>
      <c r="AH263" s="13"/>
      <c r="AI263" s="13"/>
      <c r="AJ263" s="13"/>
      <c r="AK263" s="13"/>
      <c r="AL263" s="13"/>
      <c r="AM263" s="13"/>
      <c r="AN263" s="13"/>
      <c r="AO263" s="13"/>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
        <f t="shared" si="8"/>
        <v>1</v>
      </c>
    </row>
    <row r="264" spans="1:101" ht="13.5" customHeight="1" thickBot="1" x14ac:dyDescent="0.2">
      <c r="A264" s="461" t="s">
        <v>25</v>
      </c>
      <c r="B264" s="462"/>
      <c r="C264" s="462"/>
      <c r="D264" s="462"/>
      <c r="E264" s="462"/>
      <c r="F264" s="462"/>
      <c r="G264" s="463" t="str">
        <f>IF(外国映画情報入力!C6="","",外国映画情報入力!C6)</f>
        <v/>
      </c>
      <c r="H264" s="463"/>
      <c r="I264" s="463"/>
      <c r="J264" s="463"/>
      <c r="K264" s="463"/>
      <c r="L264" s="463"/>
      <c r="M264" s="463"/>
      <c r="N264" s="463"/>
      <c r="O264" s="463"/>
      <c r="P264" s="463"/>
      <c r="Q264" s="463"/>
      <c r="R264" s="464"/>
      <c r="CW264" s="1">
        <f t="shared" si="8"/>
        <v>1</v>
      </c>
    </row>
    <row r="265" spans="1:101" ht="7.5" customHeight="1" x14ac:dyDescent="0.15">
      <c r="A265" s="454"/>
      <c r="B265" s="455"/>
      <c r="C265" s="448" t="s">
        <v>37</v>
      </c>
      <c r="D265" s="448"/>
      <c r="E265" s="448"/>
      <c r="F265" s="448"/>
      <c r="G265" s="448"/>
      <c r="H265" s="448"/>
      <c r="I265" s="448"/>
      <c r="J265" s="448"/>
      <c r="K265" s="448"/>
      <c r="L265" s="448"/>
      <c r="M265" s="448"/>
      <c r="N265" s="448"/>
      <c r="O265" s="448"/>
      <c r="P265" s="448"/>
      <c r="Q265" s="448"/>
      <c r="R265" s="448"/>
      <c r="S265" s="448" t="s">
        <v>38</v>
      </c>
      <c r="T265" s="448"/>
      <c r="U265" s="448"/>
      <c r="V265" s="448"/>
      <c r="W265" s="448"/>
      <c r="X265" s="448"/>
      <c r="Y265" s="448"/>
      <c r="Z265" s="448"/>
      <c r="AA265" s="448"/>
      <c r="AB265" s="448"/>
      <c r="AC265" s="448"/>
      <c r="AD265" s="448"/>
      <c r="AE265" s="448"/>
      <c r="AF265" s="448"/>
      <c r="AG265" s="448"/>
      <c r="AH265" s="448"/>
      <c r="AI265" s="448"/>
      <c r="AJ265" s="448"/>
      <c r="AK265" s="458" t="s">
        <v>17</v>
      </c>
      <c r="AL265" s="458"/>
      <c r="AM265" s="458"/>
      <c r="AN265" s="458"/>
      <c r="AO265" s="458"/>
      <c r="AP265" s="458"/>
      <c r="AQ265" s="448" t="s">
        <v>41</v>
      </c>
      <c r="AR265" s="448"/>
      <c r="AS265" s="448"/>
      <c r="AT265" s="448"/>
      <c r="AU265" s="448"/>
      <c r="AV265" s="448" t="s">
        <v>42</v>
      </c>
      <c r="AW265" s="448"/>
      <c r="AX265" s="448"/>
      <c r="AY265" s="448"/>
      <c r="AZ265" s="448"/>
      <c r="BA265" s="448" t="s">
        <v>21</v>
      </c>
      <c r="BB265" s="449"/>
      <c r="BC265" s="452" t="s">
        <v>16</v>
      </c>
      <c r="BD265" s="450"/>
      <c r="BE265" s="450"/>
      <c r="BF265" s="450"/>
      <c r="BG265" s="450"/>
      <c r="BH265" s="450"/>
      <c r="BI265" s="450"/>
      <c r="BJ265" s="450"/>
      <c r="BK265" s="450"/>
      <c r="BL265" s="450"/>
      <c r="BM265" s="450" t="s">
        <v>43</v>
      </c>
      <c r="BN265" s="450"/>
      <c r="BO265" s="450"/>
      <c r="BP265" s="450"/>
      <c r="BQ265" s="450"/>
      <c r="BR265" s="450"/>
      <c r="BS265" s="450"/>
      <c r="BT265" s="450"/>
      <c r="BU265" s="450"/>
      <c r="BV265" s="450"/>
      <c r="BW265" s="450"/>
      <c r="BX265" s="450"/>
      <c r="BY265" s="450"/>
      <c r="BZ265" s="450"/>
      <c r="CA265" s="450"/>
      <c r="CB265" s="450"/>
      <c r="CC265" s="450"/>
      <c r="CD265" s="450"/>
      <c r="CE265" s="450" t="s">
        <v>22</v>
      </c>
      <c r="CF265" s="450"/>
      <c r="CG265" s="450"/>
      <c r="CH265" s="450"/>
      <c r="CI265" s="450"/>
      <c r="CJ265" s="450"/>
      <c r="CK265" s="450"/>
      <c r="CL265" s="450"/>
      <c r="CM265" s="450"/>
      <c r="CN265" s="450"/>
      <c r="CO265" s="450"/>
      <c r="CP265" s="450"/>
      <c r="CQ265" s="450"/>
      <c r="CR265" s="450"/>
      <c r="CS265" s="450"/>
      <c r="CT265" s="450"/>
      <c r="CU265" s="450" t="s">
        <v>65</v>
      </c>
      <c r="CV265" s="450"/>
      <c r="CW265" s="1">
        <f t="shared" si="8"/>
        <v>1</v>
      </c>
    </row>
    <row r="266" spans="1:101" ht="7.5" customHeight="1" x14ac:dyDescent="0.15">
      <c r="A266" s="456"/>
      <c r="B266" s="457"/>
      <c r="C266" s="450"/>
      <c r="D266" s="450"/>
      <c r="E266" s="450"/>
      <c r="F266" s="450"/>
      <c r="G266" s="450"/>
      <c r="H266" s="450"/>
      <c r="I266" s="450"/>
      <c r="J266" s="450"/>
      <c r="K266" s="450"/>
      <c r="L266" s="450"/>
      <c r="M266" s="450"/>
      <c r="N266" s="450"/>
      <c r="O266" s="450"/>
      <c r="P266" s="450"/>
      <c r="Q266" s="450"/>
      <c r="R266" s="450"/>
      <c r="S266" s="450"/>
      <c r="T266" s="450"/>
      <c r="U266" s="450"/>
      <c r="V266" s="450"/>
      <c r="W266" s="450"/>
      <c r="X266" s="450"/>
      <c r="Y266" s="450"/>
      <c r="Z266" s="450"/>
      <c r="AA266" s="450"/>
      <c r="AB266" s="450"/>
      <c r="AC266" s="450"/>
      <c r="AD266" s="450"/>
      <c r="AE266" s="450"/>
      <c r="AF266" s="450"/>
      <c r="AG266" s="450"/>
      <c r="AH266" s="450"/>
      <c r="AI266" s="450"/>
      <c r="AJ266" s="450"/>
      <c r="AK266" s="453" t="s">
        <v>39</v>
      </c>
      <c r="AL266" s="453"/>
      <c r="AM266" s="453"/>
      <c r="AN266" s="453" t="s">
        <v>40</v>
      </c>
      <c r="AO266" s="453"/>
      <c r="AP266" s="453"/>
      <c r="AQ266" s="450"/>
      <c r="AR266" s="450"/>
      <c r="AS266" s="450"/>
      <c r="AT266" s="450"/>
      <c r="AU266" s="450"/>
      <c r="AV266" s="450"/>
      <c r="AW266" s="450"/>
      <c r="AX266" s="450"/>
      <c r="AY266" s="450"/>
      <c r="AZ266" s="450"/>
      <c r="BA266" s="450"/>
      <c r="BB266" s="451"/>
      <c r="BC266" s="452"/>
      <c r="BD266" s="450"/>
      <c r="BE266" s="450"/>
      <c r="BF266" s="450"/>
      <c r="BG266" s="450"/>
      <c r="BH266" s="450"/>
      <c r="BI266" s="450"/>
      <c r="BJ266" s="450"/>
      <c r="BK266" s="450"/>
      <c r="BL266" s="450"/>
      <c r="BM266" s="450"/>
      <c r="BN266" s="450"/>
      <c r="BO266" s="450"/>
      <c r="BP266" s="450"/>
      <c r="BQ266" s="450"/>
      <c r="BR266" s="450"/>
      <c r="BS266" s="450"/>
      <c r="BT266" s="450"/>
      <c r="BU266" s="450"/>
      <c r="BV266" s="450"/>
      <c r="BW266" s="450"/>
      <c r="BX266" s="450"/>
      <c r="BY266" s="450"/>
      <c r="BZ266" s="450"/>
      <c r="CA266" s="450"/>
      <c r="CB266" s="450"/>
      <c r="CC266" s="450"/>
      <c r="CD266" s="450"/>
      <c r="CE266" s="450"/>
      <c r="CF266" s="450"/>
      <c r="CG266" s="450"/>
      <c r="CH266" s="450"/>
      <c r="CI266" s="450"/>
      <c r="CJ266" s="450"/>
      <c r="CK266" s="450"/>
      <c r="CL266" s="450"/>
      <c r="CM266" s="450"/>
      <c r="CN266" s="450"/>
      <c r="CO266" s="450"/>
      <c r="CP266" s="450"/>
      <c r="CQ266" s="450"/>
      <c r="CR266" s="450"/>
      <c r="CS266" s="450"/>
      <c r="CT266" s="450"/>
      <c r="CU266" s="450"/>
      <c r="CV266" s="450"/>
      <c r="CW266" s="1">
        <f t="shared" si="8"/>
        <v>1</v>
      </c>
    </row>
    <row r="267" spans="1:101" ht="30" customHeight="1" x14ac:dyDescent="0.15">
      <c r="A267" s="447">
        <f>IF(収録楽曲情報!B77="","",収録楽曲情報!B77)</f>
        <v>76</v>
      </c>
      <c r="B267" s="438"/>
      <c r="C267" s="436" t="str">
        <f>IF(収録楽曲情報!D77="","",収録楽曲情報!D77)</f>
        <v/>
      </c>
      <c r="D267" s="436"/>
      <c r="E267" s="436"/>
      <c r="F267" s="436"/>
      <c r="G267" s="436"/>
      <c r="H267" s="436"/>
      <c r="I267" s="436"/>
      <c r="J267" s="436"/>
      <c r="K267" s="436"/>
      <c r="L267" s="436"/>
      <c r="M267" s="436"/>
      <c r="N267" s="436"/>
      <c r="O267" s="436"/>
      <c r="P267" s="436"/>
      <c r="Q267" s="436"/>
      <c r="R267" s="436"/>
      <c r="S267" s="436" t="str">
        <f>IF(収録楽曲情報!E77="","",収録楽曲情報!E77 &amp; " ・ ") &amp; IF(収録楽曲情報!F77="","",収録楽曲情報!F77)</f>
        <v/>
      </c>
      <c r="T267" s="436"/>
      <c r="U267" s="436"/>
      <c r="V267" s="436"/>
      <c r="W267" s="436"/>
      <c r="X267" s="436"/>
      <c r="Y267" s="436"/>
      <c r="Z267" s="436"/>
      <c r="AA267" s="436"/>
      <c r="AB267" s="436"/>
      <c r="AC267" s="436"/>
      <c r="AD267" s="436"/>
      <c r="AE267" s="436"/>
      <c r="AF267" s="436"/>
      <c r="AG267" s="436"/>
      <c r="AH267" s="436"/>
      <c r="AI267" s="436"/>
      <c r="AJ267" s="436"/>
      <c r="AK267" s="437" t="str">
        <f>IF(算定シミュレーション!AO88=0,"",算定シミュレーション!AO88)</f>
        <v/>
      </c>
      <c r="AL267" s="437"/>
      <c r="AM267" s="437"/>
      <c r="AN267" s="437" t="str">
        <f>IF(算定シミュレーション!AP88=0,"",算定シミュレーション!AP88)</f>
        <v/>
      </c>
      <c r="AO267" s="437"/>
      <c r="AP267" s="437"/>
      <c r="AQ267" s="438" t="str">
        <f>IF(収録楽曲情報!J77="","",収録楽曲情報!J77)</f>
        <v/>
      </c>
      <c r="AR267" s="438"/>
      <c r="AS267" s="438"/>
      <c r="AT267" s="438"/>
      <c r="AU267" s="438"/>
      <c r="AV267" s="423" t="str">
        <f>IF(収録楽曲情報!K77="","",収録楽曲情報!K77)</f>
        <v/>
      </c>
      <c r="AW267" s="423"/>
      <c r="AX267" s="423"/>
      <c r="AY267" s="423"/>
      <c r="AZ267" s="423"/>
      <c r="BA267" s="423" t="str">
        <f>IF(収録楽曲情報!L77="","",収録楽曲情報!L77)</f>
        <v/>
      </c>
      <c r="BB267" s="434"/>
      <c r="BC267" s="443" t="str">
        <f>IF(収録楽曲情報!G77="","",収録楽曲情報!G77)</f>
        <v/>
      </c>
      <c r="BD267" s="444"/>
      <c r="BE267" s="444"/>
      <c r="BF267" s="444"/>
      <c r="BG267" s="444"/>
      <c r="BH267" s="444"/>
      <c r="BI267" s="444"/>
      <c r="BJ267" s="444"/>
      <c r="BK267" s="444"/>
      <c r="BL267" s="444"/>
      <c r="BM267" s="428"/>
      <c r="BN267" s="426"/>
      <c r="BO267" s="426"/>
      <c r="BP267" s="426"/>
      <c r="BQ267" s="426"/>
      <c r="BR267" s="427"/>
      <c r="BS267" s="418"/>
      <c r="BT267" s="419"/>
      <c r="BU267" s="420"/>
      <c r="BV267" s="419"/>
      <c r="BW267" s="420"/>
      <c r="BX267" s="421"/>
      <c r="BY267" s="418"/>
      <c r="BZ267" s="419"/>
      <c r="CA267" s="420"/>
      <c r="CB267" s="419"/>
      <c r="CC267" s="420"/>
      <c r="CD267" s="421"/>
      <c r="CE267" s="423" t="str">
        <f>LEFT(収録楽曲情報!C77,1)</f>
        <v/>
      </c>
      <c r="CF267" s="423"/>
      <c r="CG267" s="423" t="str">
        <f>MID(収録楽曲情報!C77,2,1)</f>
        <v/>
      </c>
      <c r="CH267" s="423"/>
      <c r="CI267" s="423" t="str">
        <f>MID(収録楽曲情報!C77,3,1)</f>
        <v/>
      </c>
      <c r="CJ267" s="423"/>
      <c r="CK267" s="423" t="str">
        <f>MID(収録楽曲情報!C77,4,1)</f>
        <v/>
      </c>
      <c r="CL267" s="423"/>
      <c r="CM267" s="423" t="str">
        <f>MID(収録楽曲情報!C77,5,1)</f>
        <v/>
      </c>
      <c r="CN267" s="423"/>
      <c r="CO267" s="423" t="str">
        <f>MID(収録楽曲情報!C77,6,1)</f>
        <v/>
      </c>
      <c r="CP267" s="423"/>
      <c r="CQ267" s="423" t="str">
        <f>MID(収録楽曲情報!C77,7,1)</f>
        <v/>
      </c>
      <c r="CR267" s="423"/>
      <c r="CS267" s="423" t="str">
        <f>MID(収録楽曲情報!C77,8,1)</f>
        <v/>
      </c>
      <c r="CT267" s="423"/>
      <c r="CU267" s="423"/>
      <c r="CV267" s="423"/>
      <c r="CW267" s="1">
        <f t="shared" si="8"/>
        <v>1</v>
      </c>
    </row>
    <row r="268" spans="1:101" ht="30" customHeight="1" x14ac:dyDescent="0.15">
      <c r="A268" s="447">
        <f>IF(収録楽曲情報!B78="","",収録楽曲情報!B78)</f>
        <v>77</v>
      </c>
      <c r="B268" s="438"/>
      <c r="C268" s="436" t="str">
        <f>IF(収録楽曲情報!D78="","",収録楽曲情報!D78)</f>
        <v/>
      </c>
      <c r="D268" s="436"/>
      <c r="E268" s="436"/>
      <c r="F268" s="436"/>
      <c r="G268" s="436"/>
      <c r="H268" s="436"/>
      <c r="I268" s="436"/>
      <c r="J268" s="436"/>
      <c r="K268" s="436"/>
      <c r="L268" s="436"/>
      <c r="M268" s="436"/>
      <c r="N268" s="436"/>
      <c r="O268" s="436"/>
      <c r="P268" s="436"/>
      <c r="Q268" s="436"/>
      <c r="R268" s="436"/>
      <c r="S268" s="436" t="str">
        <f>IF(収録楽曲情報!E78="","",収録楽曲情報!E78 &amp; " ・ ") &amp; IF(収録楽曲情報!F78="","",収録楽曲情報!F78)</f>
        <v/>
      </c>
      <c r="T268" s="436"/>
      <c r="U268" s="436"/>
      <c r="V268" s="436"/>
      <c r="W268" s="436"/>
      <c r="X268" s="436"/>
      <c r="Y268" s="436"/>
      <c r="Z268" s="436"/>
      <c r="AA268" s="436"/>
      <c r="AB268" s="436"/>
      <c r="AC268" s="436"/>
      <c r="AD268" s="436"/>
      <c r="AE268" s="436"/>
      <c r="AF268" s="436"/>
      <c r="AG268" s="436"/>
      <c r="AH268" s="436"/>
      <c r="AI268" s="436"/>
      <c r="AJ268" s="436"/>
      <c r="AK268" s="437" t="str">
        <f>IF(算定シミュレーション!AO89=0,"",算定シミュレーション!AO89)</f>
        <v/>
      </c>
      <c r="AL268" s="437"/>
      <c r="AM268" s="437"/>
      <c r="AN268" s="437" t="str">
        <f>IF(算定シミュレーション!AP89=0,"",算定シミュレーション!AP89)</f>
        <v/>
      </c>
      <c r="AO268" s="437"/>
      <c r="AP268" s="437"/>
      <c r="AQ268" s="438" t="str">
        <f>IF(収録楽曲情報!J78="","",収録楽曲情報!J78)</f>
        <v/>
      </c>
      <c r="AR268" s="438"/>
      <c r="AS268" s="438"/>
      <c r="AT268" s="438"/>
      <c r="AU268" s="438"/>
      <c r="AV268" s="423" t="str">
        <f>IF(収録楽曲情報!K78="","",収録楽曲情報!K78)</f>
        <v/>
      </c>
      <c r="AW268" s="423"/>
      <c r="AX268" s="423"/>
      <c r="AY268" s="423"/>
      <c r="AZ268" s="423"/>
      <c r="BA268" s="423" t="str">
        <f>IF(収録楽曲情報!L78="","",収録楽曲情報!L78)</f>
        <v/>
      </c>
      <c r="BB268" s="434"/>
      <c r="BC268" s="443" t="str">
        <f>IF(収録楽曲情報!G78="","",収録楽曲情報!G78)</f>
        <v/>
      </c>
      <c r="BD268" s="444"/>
      <c r="BE268" s="444"/>
      <c r="BF268" s="444"/>
      <c r="BG268" s="444"/>
      <c r="BH268" s="444"/>
      <c r="BI268" s="444"/>
      <c r="BJ268" s="444"/>
      <c r="BK268" s="444"/>
      <c r="BL268" s="444"/>
      <c r="BM268" s="428"/>
      <c r="BN268" s="426"/>
      <c r="BO268" s="426"/>
      <c r="BP268" s="426"/>
      <c r="BQ268" s="426"/>
      <c r="BR268" s="427"/>
      <c r="BS268" s="418"/>
      <c r="BT268" s="419"/>
      <c r="BU268" s="420"/>
      <c r="BV268" s="419"/>
      <c r="BW268" s="420"/>
      <c r="BX268" s="421"/>
      <c r="BY268" s="418"/>
      <c r="BZ268" s="419"/>
      <c r="CA268" s="420"/>
      <c r="CB268" s="419"/>
      <c r="CC268" s="420"/>
      <c r="CD268" s="421"/>
      <c r="CE268" s="423" t="str">
        <f>LEFT(収録楽曲情報!C78,1)</f>
        <v/>
      </c>
      <c r="CF268" s="423"/>
      <c r="CG268" s="423" t="str">
        <f>MID(収録楽曲情報!C78,2,1)</f>
        <v/>
      </c>
      <c r="CH268" s="423"/>
      <c r="CI268" s="423" t="str">
        <f>MID(収録楽曲情報!C78,3,1)</f>
        <v/>
      </c>
      <c r="CJ268" s="423"/>
      <c r="CK268" s="423" t="str">
        <f>MID(収録楽曲情報!C78,4,1)</f>
        <v/>
      </c>
      <c r="CL268" s="423"/>
      <c r="CM268" s="423" t="str">
        <f>MID(収録楽曲情報!C78,5,1)</f>
        <v/>
      </c>
      <c r="CN268" s="423"/>
      <c r="CO268" s="423" t="str">
        <f>MID(収録楽曲情報!C78,6,1)</f>
        <v/>
      </c>
      <c r="CP268" s="423"/>
      <c r="CQ268" s="423" t="str">
        <f>MID(収録楽曲情報!C78,7,1)</f>
        <v/>
      </c>
      <c r="CR268" s="423"/>
      <c r="CS268" s="423" t="str">
        <f>MID(収録楽曲情報!C78,8,1)</f>
        <v/>
      </c>
      <c r="CT268" s="423"/>
      <c r="CU268" s="423"/>
      <c r="CV268" s="423"/>
      <c r="CW268" s="1">
        <f t="shared" si="8"/>
        <v>1</v>
      </c>
    </row>
    <row r="269" spans="1:101" ht="30" customHeight="1" x14ac:dyDescent="0.15">
      <c r="A269" s="447">
        <f>IF(収録楽曲情報!B79="","",収録楽曲情報!B79)</f>
        <v>78</v>
      </c>
      <c r="B269" s="438"/>
      <c r="C269" s="436" t="str">
        <f>IF(収録楽曲情報!D79="","",収録楽曲情報!D79)</f>
        <v/>
      </c>
      <c r="D269" s="436"/>
      <c r="E269" s="436"/>
      <c r="F269" s="436"/>
      <c r="G269" s="436"/>
      <c r="H269" s="436"/>
      <c r="I269" s="436"/>
      <c r="J269" s="436"/>
      <c r="K269" s="436"/>
      <c r="L269" s="436"/>
      <c r="M269" s="436"/>
      <c r="N269" s="436"/>
      <c r="O269" s="436"/>
      <c r="P269" s="436"/>
      <c r="Q269" s="436"/>
      <c r="R269" s="436"/>
      <c r="S269" s="436" t="str">
        <f>IF(収録楽曲情報!E79="","",収録楽曲情報!E79 &amp; " ・ ") &amp; IF(収録楽曲情報!F79="","",収録楽曲情報!F79)</f>
        <v/>
      </c>
      <c r="T269" s="436"/>
      <c r="U269" s="436"/>
      <c r="V269" s="436"/>
      <c r="W269" s="436"/>
      <c r="X269" s="436"/>
      <c r="Y269" s="436"/>
      <c r="Z269" s="436"/>
      <c r="AA269" s="436"/>
      <c r="AB269" s="436"/>
      <c r="AC269" s="436"/>
      <c r="AD269" s="436"/>
      <c r="AE269" s="436"/>
      <c r="AF269" s="436"/>
      <c r="AG269" s="436"/>
      <c r="AH269" s="436"/>
      <c r="AI269" s="436"/>
      <c r="AJ269" s="436"/>
      <c r="AK269" s="437" t="str">
        <f>IF(算定シミュレーション!AO90=0,"",算定シミュレーション!AO90)</f>
        <v/>
      </c>
      <c r="AL269" s="437"/>
      <c r="AM269" s="437"/>
      <c r="AN269" s="437" t="str">
        <f>IF(算定シミュレーション!AP90=0,"",算定シミュレーション!AP90)</f>
        <v/>
      </c>
      <c r="AO269" s="437"/>
      <c r="AP269" s="437"/>
      <c r="AQ269" s="438" t="str">
        <f>IF(収録楽曲情報!J79="","",収録楽曲情報!J79)</f>
        <v/>
      </c>
      <c r="AR269" s="438"/>
      <c r="AS269" s="438"/>
      <c r="AT269" s="438"/>
      <c r="AU269" s="438"/>
      <c r="AV269" s="423" t="str">
        <f>IF(収録楽曲情報!K79="","",収録楽曲情報!K79)</f>
        <v/>
      </c>
      <c r="AW269" s="423"/>
      <c r="AX269" s="423"/>
      <c r="AY269" s="423"/>
      <c r="AZ269" s="423"/>
      <c r="BA269" s="423" t="str">
        <f>IF(収録楽曲情報!L79="","",収録楽曲情報!L79)</f>
        <v/>
      </c>
      <c r="BB269" s="434"/>
      <c r="BC269" s="443" t="str">
        <f>IF(収録楽曲情報!G79="","",収録楽曲情報!G79)</f>
        <v/>
      </c>
      <c r="BD269" s="444"/>
      <c r="BE269" s="444"/>
      <c r="BF269" s="444"/>
      <c r="BG269" s="444"/>
      <c r="BH269" s="444"/>
      <c r="BI269" s="444"/>
      <c r="BJ269" s="444"/>
      <c r="BK269" s="444"/>
      <c r="BL269" s="444"/>
      <c r="BM269" s="428"/>
      <c r="BN269" s="426"/>
      <c r="BO269" s="426"/>
      <c r="BP269" s="426"/>
      <c r="BQ269" s="426"/>
      <c r="BR269" s="427"/>
      <c r="BS269" s="418"/>
      <c r="BT269" s="419"/>
      <c r="BU269" s="420"/>
      <c r="BV269" s="419"/>
      <c r="BW269" s="420"/>
      <c r="BX269" s="421"/>
      <c r="BY269" s="418"/>
      <c r="BZ269" s="419"/>
      <c r="CA269" s="420"/>
      <c r="CB269" s="419"/>
      <c r="CC269" s="420"/>
      <c r="CD269" s="421"/>
      <c r="CE269" s="423" t="str">
        <f>LEFT(収録楽曲情報!C79,1)</f>
        <v/>
      </c>
      <c r="CF269" s="423"/>
      <c r="CG269" s="423" t="str">
        <f>MID(収録楽曲情報!C79,2,1)</f>
        <v/>
      </c>
      <c r="CH269" s="423"/>
      <c r="CI269" s="423" t="str">
        <f>MID(収録楽曲情報!C79,3,1)</f>
        <v/>
      </c>
      <c r="CJ269" s="423"/>
      <c r="CK269" s="423" t="str">
        <f>MID(収録楽曲情報!C79,4,1)</f>
        <v/>
      </c>
      <c r="CL269" s="423"/>
      <c r="CM269" s="423" t="str">
        <f>MID(収録楽曲情報!C79,5,1)</f>
        <v/>
      </c>
      <c r="CN269" s="423"/>
      <c r="CO269" s="423" t="str">
        <f>MID(収録楽曲情報!C79,6,1)</f>
        <v/>
      </c>
      <c r="CP269" s="423"/>
      <c r="CQ269" s="423" t="str">
        <f>MID(収録楽曲情報!C79,7,1)</f>
        <v/>
      </c>
      <c r="CR269" s="423"/>
      <c r="CS269" s="423" t="str">
        <f>MID(収録楽曲情報!C79,8,1)</f>
        <v/>
      </c>
      <c r="CT269" s="423"/>
      <c r="CU269" s="423"/>
      <c r="CV269" s="423"/>
      <c r="CW269" s="1">
        <f t="shared" si="8"/>
        <v>1</v>
      </c>
    </row>
    <row r="270" spans="1:101" ht="30" customHeight="1" x14ac:dyDescent="0.15">
      <c r="A270" s="447">
        <f>IF(収録楽曲情報!B80="","",収録楽曲情報!B80)</f>
        <v>79</v>
      </c>
      <c r="B270" s="438"/>
      <c r="C270" s="436" t="str">
        <f>IF(収録楽曲情報!D80="","",収録楽曲情報!D80)</f>
        <v/>
      </c>
      <c r="D270" s="436"/>
      <c r="E270" s="436"/>
      <c r="F270" s="436"/>
      <c r="G270" s="436"/>
      <c r="H270" s="436"/>
      <c r="I270" s="436"/>
      <c r="J270" s="436"/>
      <c r="K270" s="436"/>
      <c r="L270" s="436"/>
      <c r="M270" s="436"/>
      <c r="N270" s="436"/>
      <c r="O270" s="436"/>
      <c r="P270" s="436"/>
      <c r="Q270" s="436"/>
      <c r="R270" s="436"/>
      <c r="S270" s="436" t="str">
        <f>IF(収録楽曲情報!E80="","",収録楽曲情報!E80 &amp; " ・ ") &amp; IF(収録楽曲情報!F80="","",収録楽曲情報!F80)</f>
        <v/>
      </c>
      <c r="T270" s="436"/>
      <c r="U270" s="436"/>
      <c r="V270" s="436"/>
      <c r="W270" s="436"/>
      <c r="X270" s="436"/>
      <c r="Y270" s="436"/>
      <c r="Z270" s="436"/>
      <c r="AA270" s="436"/>
      <c r="AB270" s="436"/>
      <c r="AC270" s="436"/>
      <c r="AD270" s="436"/>
      <c r="AE270" s="436"/>
      <c r="AF270" s="436"/>
      <c r="AG270" s="436"/>
      <c r="AH270" s="436"/>
      <c r="AI270" s="436"/>
      <c r="AJ270" s="436"/>
      <c r="AK270" s="437" t="str">
        <f>IF(算定シミュレーション!AO91=0,"",算定シミュレーション!AO91)</f>
        <v/>
      </c>
      <c r="AL270" s="437"/>
      <c r="AM270" s="437"/>
      <c r="AN270" s="437" t="str">
        <f>IF(算定シミュレーション!AP91=0,"",算定シミュレーション!AP91)</f>
        <v/>
      </c>
      <c r="AO270" s="437"/>
      <c r="AP270" s="437"/>
      <c r="AQ270" s="438" t="str">
        <f>IF(収録楽曲情報!J80="","",収録楽曲情報!J80)</f>
        <v/>
      </c>
      <c r="AR270" s="438"/>
      <c r="AS270" s="438"/>
      <c r="AT270" s="438"/>
      <c r="AU270" s="438"/>
      <c r="AV270" s="423" t="str">
        <f>IF(収録楽曲情報!K80="","",収録楽曲情報!K80)</f>
        <v/>
      </c>
      <c r="AW270" s="423"/>
      <c r="AX270" s="423"/>
      <c r="AY270" s="423"/>
      <c r="AZ270" s="423"/>
      <c r="BA270" s="423" t="str">
        <f>IF(収録楽曲情報!L80="","",収録楽曲情報!L80)</f>
        <v/>
      </c>
      <c r="BB270" s="434"/>
      <c r="BC270" s="443" t="str">
        <f>IF(収録楽曲情報!G80="","",収録楽曲情報!G80)</f>
        <v/>
      </c>
      <c r="BD270" s="444"/>
      <c r="BE270" s="444"/>
      <c r="BF270" s="444"/>
      <c r="BG270" s="444"/>
      <c r="BH270" s="444"/>
      <c r="BI270" s="444"/>
      <c r="BJ270" s="444"/>
      <c r="BK270" s="444"/>
      <c r="BL270" s="444"/>
      <c r="BM270" s="428"/>
      <c r="BN270" s="426"/>
      <c r="BO270" s="426"/>
      <c r="BP270" s="426"/>
      <c r="BQ270" s="426"/>
      <c r="BR270" s="427"/>
      <c r="BS270" s="418"/>
      <c r="BT270" s="419"/>
      <c r="BU270" s="420"/>
      <c r="BV270" s="419"/>
      <c r="BW270" s="420"/>
      <c r="BX270" s="421"/>
      <c r="BY270" s="418"/>
      <c r="BZ270" s="419"/>
      <c r="CA270" s="420"/>
      <c r="CB270" s="419"/>
      <c r="CC270" s="420"/>
      <c r="CD270" s="421"/>
      <c r="CE270" s="423" t="str">
        <f>LEFT(収録楽曲情報!C80,1)</f>
        <v/>
      </c>
      <c r="CF270" s="423"/>
      <c r="CG270" s="423" t="str">
        <f>MID(収録楽曲情報!C80,2,1)</f>
        <v/>
      </c>
      <c r="CH270" s="423"/>
      <c r="CI270" s="423" t="str">
        <f>MID(収録楽曲情報!C80,3,1)</f>
        <v/>
      </c>
      <c r="CJ270" s="423"/>
      <c r="CK270" s="423" t="str">
        <f>MID(収録楽曲情報!C80,4,1)</f>
        <v/>
      </c>
      <c r="CL270" s="423"/>
      <c r="CM270" s="423" t="str">
        <f>MID(収録楽曲情報!C80,5,1)</f>
        <v/>
      </c>
      <c r="CN270" s="423"/>
      <c r="CO270" s="423" t="str">
        <f>MID(収録楽曲情報!C80,6,1)</f>
        <v/>
      </c>
      <c r="CP270" s="423"/>
      <c r="CQ270" s="423" t="str">
        <f>MID(収録楽曲情報!C80,7,1)</f>
        <v/>
      </c>
      <c r="CR270" s="423"/>
      <c r="CS270" s="423" t="str">
        <f>MID(収録楽曲情報!C80,8,1)</f>
        <v/>
      </c>
      <c r="CT270" s="423"/>
      <c r="CU270" s="423"/>
      <c r="CV270" s="423"/>
      <c r="CW270" s="1">
        <f t="shared" si="8"/>
        <v>1</v>
      </c>
    </row>
    <row r="271" spans="1:101" ht="30" customHeight="1" x14ac:dyDescent="0.15">
      <c r="A271" s="447">
        <f>IF(収録楽曲情報!B81="","",収録楽曲情報!B81)</f>
        <v>80</v>
      </c>
      <c r="B271" s="438"/>
      <c r="C271" s="436" t="str">
        <f>IF(収録楽曲情報!D81="","",収録楽曲情報!D81)</f>
        <v/>
      </c>
      <c r="D271" s="436"/>
      <c r="E271" s="436"/>
      <c r="F271" s="436"/>
      <c r="G271" s="436"/>
      <c r="H271" s="436"/>
      <c r="I271" s="436"/>
      <c r="J271" s="436"/>
      <c r="K271" s="436"/>
      <c r="L271" s="436"/>
      <c r="M271" s="436"/>
      <c r="N271" s="436"/>
      <c r="O271" s="436"/>
      <c r="P271" s="436"/>
      <c r="Q271" s="436"/>
      <c r="R271" s="436"/>
      <c r="S271" s="436" t="str">
        <f>IF(収録楽曲情報!E81="","",収録楽曲情報!E81 &amp; " ・ ") &amp; IF(収録楽曲情報!F81="","",収録楽曲情報!F81)</f>
        <v/>
      </c>
      <c r="T271" s="436"/>
      <c r="U271" s="436"/>
      <c r="V271" s="436"/>
      <c r="W271" s="436"/>
      <c r="X271" s="436"/>
      <c r="Y271" s="436"/>
      <c r="Z271" s="436"/>
      <c r="AA271" s="436"/>
      <c r="AB271" s="436"/>
      <c r="AC271" s="436"/>
      <c r="AD271" s="436"/>
      <c r="AE271" s="436"/>
      <c r="AF271" s="436"/>
      <c r="AG271" s="436"/>
      <c r="AH271" s="436"/>
      <c r="AI271" s="436"/>
      <c r="AJ271" s="436"/>
      <c r="AK271" s="437" t="str">
        <f>IF(算定シミュレーション!AO92=0,"",算定シミュレーション!AO92)</f>
        <v/>
      </c>
      <c r="AL271" s="437"/>
      <c r="AM271" s="437"/>
      <c r="AN271" s="437" t="str">
        <f>IF(算定シミュレーション!AP92=0,"",算定シミュレーション!AP92)</f>
        <v/>
      </c>
      <c r="AO271" s="437"/>
      <c r="AP271" s="437"/>
      <c r="AQ271" s="438" t="str">
        <f>IF(収録楽曲情報!J81="","",収録楽曲情報!J81)</f>
        <v/>
      </c>
      <c r="AR271" s="438"/>
      <c r="AS271" s="438"/>
      <c r="AT271" s="438"/>
      <c r="AU271" s="438"/>
      <c r="AV271" s="423" t="str">
        <f>IF(収録楽曲情報!K81="","",収録楽曲情報!K81)</f>
        <v/>
      </c>
      <c r="AW271" s="423"/>
      <c r="AX271" s="423"/>
      <c r="AY271" s="423"/>
      <c r="AZ271" s="423"/>
      <c r="BA271" s="423" t="str">
        <f>IF(収録楽曲情報!L81="","",収録楽曲情報!L81)</f>
        <v/>
      </c>
      <c r="BB271" s="434"/>
      <c r="BC271" s="443" t="str">
        <f>IF(収録楽曲情報!G81="","",収録楽曲情報!G81)</f>
        <v/>
      </c>
      <c r="BD271" s="444"/>
      <c r="BE271" s="444"/>
      <c r="BF271" s="444"/>
      <c r="BG271" s="444"/>
      <c r="BH271" s="444"/>
      <c r="BI271" s="444"/>
      <c r="BJ271" s="444"/>
      <c r="BK271" s="444"/>
      <c r="BL271" s="444"/>
      <c r="BM271" s="428"/>
      <c r="BN271" s="426"/>
      <c r="BO271" s="426"/>
      <c r="BP271" s="426"/>
      <c r="BQ271" s="426"/>
      <c r="BR271" s="427"/>
      <c r="BS271" s="418"/>
      <c r="BT271" s="419"/>
      <c r="BU271" s="420"/>
      <c r="BV271" s="419"/>
      <c r="BW271" s="420"/>
      <c r="BX271" s="421"/>
      <c r="BY271" s="418"/>
      <c r="BZ271" s="419"/>
      <c r="CA271" s="420"/>
      <c r="CB271" s="419"/>
      <c r="CC271" s="420"/>
      <c r="CD271" s="421"/>
      <c r="CE271" s="423" t="str">
        <f>LEFT(収録楽曲情報!C81,1)</f>
        <v/>
      </c>
      <c r="CF271" s="423"/>
      <c r="CG271" s="423" t="str">
        <f>MID(収録楽曲情報!C81,2,1)</f>
        <v/>
      </c>
      <c r="CH271" s="423"/>
      <c r="CI271" s="423" t="str">
        <f>MID(収録楽曲情報!C81,3,1)</f>
        <v/>
      </c>
      <c r="CJ271" s="423"/>
      <c r="CK271" s="423" t="str">
        <f>MID(収録楽曲情報!C81,4,1)</f>
        <v/>
      </c>
      <c r="CL271" s="423"/>
      <c r="CM271" s="423" t="str">
        <f>MID(収録楽曲情報!C81,5,1)</f>
        <v/>
      </c>
      <c r="CN271" s="423"/>
      <c r="CO271" s="423" t="str">
        <f>MID(収録楽曲情報!C81,6,1)</f>
        <v/>
      </c>
      <c r="CP271" s="423"/>
      <c r="CQ271" s="423" t="str">
        <f>MID(収録楽曲情報!C81,7,1)</f>
        <v/>
      </c>
      <c r="CR271" s="423"/>
      <c r="CS271" s="423" t="str">
        <f>MID(収録楽曲情報!C81,8,1)</f>
        <v/>
      </c>
      <c r="CT271" s="423"/>
      <c r="CU271" s="423"/>
      <c r="CV271" s="423"/>
      <c r="CW271" s="1">
        <f t="shared" si="8"/>
        <v>1</v>
      </c>
    </row>
    <row r="272" spans="1:101" ht="30" customHeight="1" x14ac:dyDescent="0.15">
      <c r="A272" s="447">
        <f>IF(収録楽曲情報!B82="","",収録楽曲情報!B82)</f>
        <v>81</v>
      </c>
      <c r="B272" s="438"/>
      <c r="C272" s="436" t="str">
        <f>IF(収録楽曲情報!D82="","",収録楽曲情報!D82)</f>
        <v/>
      </c>
      <c r="D272" s="436"/>
      <c r="E272" s="436"/>
      <c r="F272" s="436"/>
      <c r="G272" s="436"/>
      <c r="H272" s="436"/>
      <c r="I272" s="436"/>
      <c r="J272" s="436"/>
      <c r="K272" s="436"/>
      <c r="L272" s="436"/>
      <c r="M272" s="436"/>
      <c r="N272" s="436"/>
      <c r="O272" s="436"/>
      <c r="P272" s="436"/>
      <c r="Q272" s="436"/>
      <c r="R272" s="436"/>
      <c r="S272" s="436" t="str">
        <f>IF(収録楽曲情報!E82="","",収録楽曲情報!E82 &amp; " ・ ") &amp; IF(収録楽曲情報!F82="","",収録楽曲情報!F82)</f>
        <v/>
      </c>
      <c r="T272" s="436"/>
      <c r="U272" s="436"/>
      <c r="V272" s="436"/>
      <c r="W272" s="436"/>
      <c r="X272" s="436"/>
      <c r="Y272" s="436"/>
      <c r="Z272" s="436"/>
      <c r="AA272" s="436"/>
      <c r="AB272" s="436"/>
      <c r="AC272" s="436"/>
      <c r="AD272" s="436"/>
      <c r="AE272" s="436"/>
      <c r="AF272" s="436"/>
      <c r="AG272" s="436"/>
      <c r="AH272" s="436"/>
      <c r="AI272" s="436"/>
      <c r="AJ272" s="436"/>
      <c r="AK272" s="437" t="str">
        <f>IF(算定シミュレーション!AO93=0,"",算定シミュレーション!AO93)</f>
        <v/>
      </c>
      <c r="AL272" s="437"/>
      <c r="AM272" s="437"/>
      <c r="AN272" s="437" t="str">
        <f>IF(算定シミュレーション!AP93=0,"",算定シミュレーション!AP93)</f>
        <v/>
      </c>
      <c r="AO272" s="437"/>
      <c r="AP272" s="437"/>
      <c r="AQ272" s="438" t="str">
        <f>IF(収録楽曲情報!J82="","",収録楽曲情報!J82)</f>
        <v/>
      </c>
      <c r="AR272" s="438"/>
      <c r="AS272" s="438"/>
      <c r="AT272" s="438"/>
      <c r="AU272" s="438"/>
      <c r="AV272" s="423" t="str">
        <f>IF(収録楽曲情報!K82="","",収録楽曲情報!K82)</f>
        <v/>
      </c>
      <c r="AW272" s="423"/>
      <c r="AX272" s="423"/>
      <c r="AY272" s="423"/>
      <c r="AZ272" s="423"/>
      <c r="BA272" s="423" t="str">
        <f>IF(収録楽曲情報!L82="","",収録楽曲情報!L82)</f>
        <v/>
      </c>
      <c r="BB272" s="434"/>
      <c r="BC272" s="443" t="str">
        <f>IF(収録楽曲情報!G82="","",収録楽曲情報!G82)</f>
        <v/>
      </c>
      <c r="BD272" s="444"/>
      <c r="BE272" s="444"/>
      <c r="BF272" s="444"/>
      <c r="BG272" s="444"/>
      <c r="BH272" s="444"/>
      <c r="BI272" s="444"/>
      <c r="BJ272" s="444"/>
      <c r="BK272" s="444"/>
      <c r="BL272" s="444"/>
      <c r="BM272" s="428"/>
      <c r="BN272" s="426"/>
      <c r="BO272" s="426"/>
      <c r="BP272" s="426"/>
      <c r="BQ272" s="426"/>
      <c r="BR272" s="427"/>
      <c r="BS272" s="418"/>
      <c r="BT272" s="419"/>
      <c r="BU272" s="420"/>
      <c r="BV272" s="419"/>
      <c r="BW272" s="420"/>
      <c r="BX272" s="421"/>
      <c r="BY272" s="418"/>
      <c r="BZ272" s="419"/>
      <c r="CA272" s="420"/>
      <c r="CB272" s="419"/>
      <c r="CC272" s="420"/>
      <c r="CD272" s="421"/>
      <c r="CE272" s="423" t="str">
        <f>LEFT(収録楽曲情報!C82,1)</f>
        <v/>
      </c>
      <c r="CF272" s="423"/>
      <c r="CG272" s="423" t="str">
        <f>MID(収録楽曲情報!C82,2,1)</f>
        <v/>
      </c>
      <c r="CH272" s="423"/>
      <c r="CI272" s="423" t="str">
        <f>MID(収録楽曲情報!C82,3,1)</f>
        <v/>
      </c>
      <c r="CJ272" s="423"/>
      <c r="CK272" s="423" t="str">
        <f>MID(収録楽曲情報!C82,4,1)</f>
        <v/>
      </c>
      <c r="CL272" s="423"/>
      <c r="CM272" s="423" t="str">
        <f>MID(収録楽曲情報!C82,5,1)</f>
        <v/>
      </c>
      <c r="CN272" s="423"/>
      <c r="CO272" s="423" t="str">
        <f>MID(収録楽曲情報!C82,6,1)</f>
        <v/>
      </c>
      <c r="CP272" s="423"/>
      <c r="CQ272" s="423" t="str">
        <f>MID(収録楽曲情報!C82,7,1)</f>
        <v/>
      </c>
      <c r="CR272" s="423"/>
      <c r="CS272" s="423" t="str">
        <f>MID(収録楽曲情報!C82,8,1)</f>
        <v/>
      </c>
      <c r="CT272" s="423"/>
      <c r="CU272" s="423"/>
      <c r="CV272" s="423"/>
      <c r="CW272" s="1">
        <f t="shared" si="8"/>
        <v>1</v>
      </c>
    </row>
    <row r="273" spans="1:101" ht="30" customHeight="1" x14ac:dyDescent="0.15">
      <c r="A273" s="447">
        <f>IF(収録楽曲情報!B83="","",収録楽曲情報!B83)</f>
        <v>82</v>
      </c>
      <c r="B273" s="438"/>
      <c r="C273" s="436" t="str">
        <f>IF(収録楽曲情報!D83="","",収録楽曲情報!D83)</f>
        <v/>
      </c>
      <c r="D273" s="436"/>
      <c r="E273" s="436"/>
      <c r="F273" s="436"/>
      <c r="G273" s="436"/>
      <c r="H273" s="436"/>
      <c r="I273" s="436"/>
      <c r="J273" s="436"/>
      <c r="K273" s="436"/>
      <c r="L273" s="436"/>
      <c r="M273" s="436"/>
      <c r="N273" s="436"/>
      <c r="O273" s="436"/>
      <c r="P273" s="436"/>
      <c r="Q273" s="436"/>
      <c r="R273" s="436"/>
      <c r="S273" s="436" t="str">
        <f>IF(収録楽曲情報!E83="","",収録楽曲情報!E83 &amp; " ・ ") &amp; IF(収録楽曲情報!F83="","",収録楽曲情報!F83)</f>
        <v/>
      </c>
      <c r="T273" s="436"/>
      <c r="U273" s="436"/>
      <c r="V273" s="436"/>
      <c r="W273" s="436"/>
      <c r="X273" s="436"/>
      <c r="Y273" s="436"/>
      <c r="Z273" s="436"/>
      <c r="AA273" s="436"/>
      <c r="AB273" s="436"/>
      <c r="AC273" s="436"/>
      <c r="AD273" s="436"/>
      <c r="AE273" s="436"/>
      <c r="AF273" s="436"/>
      <c r="AG273" s="436"/>
      <c r="AH273" s="436"/>
      <c r="AI273" s="436"/>
      <c r="AJ273" s="436"/>
      <c r="AK273" s="437" t="str">
        <f>IF(算定シミュレーション!AO94=0,"",算定シミュレーション!AO94)</f>
        <v/>
      </c>
      <c r="AL273" s="437"/>
      <c r="AM273" s="437"/>
      <c r="AN273" s="437" t="str">
        <f>IF(算定シミュレーション!AP94=0,"",算定シミュレーション!AP94)</f>
        <v/>
      </c>
      <c r="AO273" s="437"/>
      <c r="AP273" s="437"/>
      <c r="AQ273" s="438" t="str">
        <f>IF(収録楽曲情報!J83="","",収録楽曲情報!J83)</f>
        <v/>
      </c>
      <c r="AR273" s="438"/>
      <c r="AS273" s="438"/>
      <c r="AT273" s="438"/>
      <c r="AU273" s="438"/>
      <c r="AV273" s="423" t="str">
        <f>IF(収録楽曲情報!K83="","",収録楽曲情報!K83)</f>
        <v/>
      </c>
      <c r="AW273" s="423"/>
      <c r="AX273" s="423"/>
      <c r="AY273" s="423"/>
      <c r="AZ273" s="423"/>
      <c r="BA273" s="423" t="str">
        <f>IF(収録楽曲情報!L83="","",収録楽曲情報!L83)</f>
        <v/>
      </c>
      <c r="BB273" s="434"/>
      <c r="BC273" s="443" t="str">
        <f>IF(収録楽曲情報!G83="","",収録楽曲情報!G83)</f>
        <v/>
      </c>
      <c r="BD273" s="444"/>
      <c r="BE273" s="444"/>
      <c r="BF273" s="444"/>
      <c r="BG273" s="444"/>
      <c r="BH273" s="444"/>
      <c r="BI273" s="444"/>
      <c r="BJ273" s="444"/>
      <c r="BK273" s="444"/>
      <c r="BL273" s="444"/>
      <c r="BM273" s="428"/>
      <c r="BN273" s="426"/>
      <c r="BO273" s="426"/>
      <c r="BP273" s="426"/>
      <c r="BQ273" s="426"/>
      <c r="BR273" s="427"/>
      <c r="BS273" s="418"/>
      <c r="BT273" s="419"/>
      <c r="BU273" s="420"/>
      <c r="BV273" s="419"/>
      <c r="BW273" s="420"/>
      <c r="BX273" s="421"/>
      <c r="BY273" s="418"/>
      <c r="BZ273" s="419"/>
      <c r="CA273" s="420"/>
      <c r="CB273" s="419"/>
      <c r="CC273" s="420"/>
      <c r="CD273" s="421"/>
      <c r="CE273" s="423" t="str">
        <f>LEFT(収録楽曲情報!C83,1)</f>
        <v/>
      </c>
      <c r="CF273" s="423"/>
      <c r="CG273" s="423" t="str">
        <f>MID(収録楽曲情報!C83,2,1)</f>
        <v/>
      </c>
      <c r="CH273" s="423"/>
      <c r="CI273" s="423" t="str">
        <f>MID(収録楽曲情報!C83,3,1)</f>
        <v/>
      </c>
      <c r="CJ273" s="423"/>
      <c r="CK273" s="423" t="str">
        <f>MID(収録楽曲情報!C83,4,1)</f>
        <v/>
      </c>
      <c r="CL273" s="423"/>
      <c r="CM273" s="423" t="str">
        <f>MID(収録楽曲情報!C83,5,1)</f>
        <v/>
      </c>
      <c r="CN273" s="423"/>
      <c r="CO273" s="423" t="str">
        <f>MID(収録楽曲情報!C83,6,1)</f>
        <v/>
      </c>
      <c r="CP273" s="423"/>
      <c r="CQ273" s="423" t="str">
        <f>MID(収録楽曲情報!C83,7,1)</f>
        <v/>
      </c>
      <c r="CR273" s="423"/>
      <c r="CS273" s="423" t="str">
        <f>MID(収録楽曲情報!C83,8,1)</f>
        <v/>
      </c>
      <c r="CT273" s="423"/>
      <c r="CU273" s="423"/>
      <c r="CV273" s="423"/>
      <c r="CW273" s="1">
        <f t="shared" si="8"/>
        <v>1</v>
      </c>
    </row>
    <row r="274" spans="1:101" ht="30" customHeight="1" x14ac:dyDescent="0.15">
      <c r="A274" s="447">
        <f>IF(収録楽曲情報!B84="","",収録楽曲情報!B84)</f>
        <v>83</v>
      </c>
      <c r="B274" s="438"/>
      <c r="C274" s="436" t="str">
        <f>IF(収録楽曲情報!D84="","",収録楽曲情報!D84)</f>
        <v/>
      </c>
      <c r="D274" s="436"/>
      <c r="E274" s="436"/>
      <c r="F274" s="436"/>
      <c r="G274" s="436"/>
      <c r="H274" s="436"/>
      <c r="I274" s="436"/>
      <c r="J274" s="436"/>
      <c r="K274" s="436"/>
      <c r="L274" s="436"/>
      <c r="M274" s="436"/>
      <c r="N274" s="436"/>
      <c r="O274" s="436"/>
      <c r="P274" s="436"/>
      <c r="Q274" s="436"/>
      <c r="R274" s="436"/>
      <c r="S274" s="436" t="str">
        <f>IF(収録楽曲情報!E84="","",収録楽曲情報!E84 &amp; " ・ ") &amp; IF(収録楽曲情報!F84="","",収録楽曲情報!F84)</f>
        <v/>
      </c>
      <c r="T274" s="436"/>
      <c r="U274" s="436"/>
      <c r="V274" s="436"/>
      <c r="W274" s="436"/>
      <c r="X274" s="436"/>
      <c r="Y274" s="436"/>
      <c r="Z274" s="436"/>
      <c r="AA274" s="436"/>
      <c r="AB274" s="436"/>
      <c r="AC274" s="436"/>
      <c r="AD274" s="436"/>
      <c r="AE274" s="436"/>
      <c r="AF274" s="436"/>
      <c r="AG274" s="436"/>
      <c r="AH274" s="436"/>
      <c r="AI274" s="436"/>
      <c r="AJ274" s="436"/>
      <c r="AK274" s="437" t="str">
        <f>IF(算定シミュレーション!AO95=0,"",算定シミュレーション!AO95)</f>
        <v/>
      </c>
      <c r="AL274" s="437"/>
      <c r="AM274" s="437"/>
      <c r="AN274" s="437" t="str">
        <f>IF(算定シミュレーション!AP95=0,"",算定シミュレーション!AP95)</f>
        <v/>
      </c>
      <c r="AO274" s="437"/>
      <c r="AP274" s="437"/>
      <c r="AQ274" s="438" t="str">
        <f>IF(収録楽曲情報!J84="","",収録楽曲情報!J84)</f>
        <v/>
      </c>
      <c r="AR274" s="438"/>
      <c r="AS274" s="438"/>
      <c r="AT274" s="438"/>
      <c r="AU274" s="438"/>
      <c r="AV274" s="423" t="str">
        <f>IF(収録楽曲情報!K84="","",収録楽曲情報!K84)</f>
        <v/>
      </c>
      <c r="AW274" s="423"/>
      <c r="AX274" s="423"/>
      <c r="AY274" s="423"/>
      <c r="AZ274" s="423"/>
      <c r="BA274" s="423" t="str">
        <f>IF(収録楽曲情報!L84="","",収録楽曲情報!L84)</f>
        <v/>
      </c>
      <c r="BB274" s="434"/>
      <c r="BC274" s="443" t="str">
        <f>IF(収録楽曲情報!G84="","",収録楽曲情報!G84)</f>
        <v/>
      </c>
      <c r="BD274" s="444"/>
      <c r="BE274" s="444"/>
      <c r="BF274" s="444"/>
      <c r="BG274" s="444"/>
      <c r="BH274" s="444"/>
      <c r="BI274" s="444"/>
      <c r="BJ274" s="444"/>
      <c r="BK274" s="444"/>
      <c r="BL274" s="444"/>
      <c r="BM274" s="428"/>
      <c r="BN274" s="426"/>
      <c r="BO274" s="426"/>
      <c r="BP274" s="426"/>
      <c r="BQ274" s="426"/>
      <c r="BR274" s="427"/>
      <c r="BS274" s="418"/>
      <c r="BT274" s="419"/>
      <c r="BU274" s="420"/>
      <c r="BV274" s="419"/>
      <c r="BW274" s="420"/>
      <c r="BX274" s="421"/>
      <c r="BY274" s="418"/>
      <c r="BZ274" s="419"/>
      <c r="CA274" s="420"/>
      <c r="CB274" s="419"/>
      <c r="CC274" s="420"/>
      <c r="CD274" s="421"/>
      <c r="CE274" s="423" t="str">
        <f>LEFT(収録楽曲情報!C84,1)</f>
        <v/>
      </c>
      <c r="CF274" s="423"/>
      <c r="CG274" s="423" t="str">
        <f>MID(収録楽曲情報!C84,2,1)</f>
        <v/>
      </c>
      <c r="CH274" s="423"/>
      <c r="CI274" s="423" t="str">
        <f>MID(収録楽曲情報!C84,3,1)</f>
        <v/>
      </c>
      <c r="CJ274" s="423"/>
      <c r="CK274" s="423" t="str">
        <f>MID(収録楽曲情報!C84,4,1)</f>
        <v/>
      </c>
      <c r="CL274" s="423"/>
      <c r="CM274" s="423" t="str">
        <f>MID(収録楽曲情報!C84,5,1)</f>
        <v/>
      </c>
      <c r="CN274" s="423"/>
      <c r="CO274" s="423" t="str">
        <f>MID(収録楽曲情報!C84,6,1)</f>
        <v/>
      </c>
      <c r="CP274" s="423"/>
      <c r="CQ274" s="423" t="str">
        <f>MID(収録楽曲情報!C84,7,1)</f>
        <v/>
      </c>
      <c r="CR274" s="423"/>
      <c r="CS274" s="423" t="str">
        <f>MID(収録楽曲情報!C84,8,1)</f>
        <v/>
      </c>
      <c r="CT274" s="423"/>
      <c r="CU274" s="423"/>
      <c r="CV274" s="423"/>
      <c r="CW274" s="1">
        <f t="shared" si="8"/>
        <v>1</v>
      </c>
    </row>
    <row r="275" spans="1:101" ht="30" customHeight="1" x14ac:dyDescent="0.15">
      <c r="A275" s="447">
        <f>IF(収録楽曲情報!B85="","",収録楽曲情報!B85)</f>
        <v>84</v>
      </c>
      <c r="B275" s="438"/>
      <c r="C275" s="436" t="str">
        <f>IF(収録楽曲情報!D85="","",収録楽曲情報!D85)</f>
        <v/>
      </c>
      <c r="D275" s="436"/>
      <c r="E275" s="436"/>
      <c r="F275" s="436"/>
      <c r="G275" s="436"/>
      <c r="H275" s="436"/>
      <c r="I275" s="436"/>
      <c r="J275" s="436"/>
      <c r="K275" s="436"/>
      <c r="L275" s="436"/>
      <c r="M275" s="436"/>
      <c r="N275" s="436"/>
      <c r="O275" s="436"/>
      <c r="P275" s="436"/>
      <c r="Q275" s="436"/>
      <c r="R275" s="436"/>
      <c r="S275" s="436" t="str">
        <f>IF(収録楽曲情報!E85="","",収録楽曲情報!E85 &amp; " ・ ") &amp; IF(収録楽曲情報!F85="","",収録楽曲情報!F85)</f>
        <v/>
      </c>
      <c r="T275" s="436"/>
      <c r="U275" s="436"/>
      <c r="V275" s="436"/>
      <c r="W275" s="436"/>
      <c r="X275" s="436"/>
      <c r="Y275" s="436"/>
      <c r="Z275" s="436"/>
      <c r="AA275" s="436"/>
      <c r="AB275" s="436"/>
      <c r="AC275" s="436"/>
      <c r="AD275" s="436"/>
      <c r="AE275" s="436"/>
      <c r="AF275" s="436"/>
      <c r="AG275" s="436"/>
      <c r="AH275" s="436"/>
      <c r="AI275" s="436"/>
      <c r="AJ275" s="436"/>
      <c r="AK275" s="437" t="str">
        <f>IF(算定シミュレーション!AO96=0,"",算定シミュレーション!AO96)</f>
        <v/>
      </c>
      <c r="AL275" s="437"/>
      <c r="AM275" s="437"/>
      <c r="AN275" s="437" t="str">
        <f>IF(算定シミュレーション!AP96=0,"",算定シミュレーション!AP96)</f>
        <v/>
      </c>
      <c r="AO275" s="437"/>
      <c r="AP275" s="437"/>
      <c r="AQ275" s="438" t="str">
        <f>IF(収録楽曲情報!J85="","",収録楽曲情報!J85)</f>
        <v/>
      </c>
      <c r="AR275" s="438"/>
      <c r="AS275" s="438"/>
      <c r="AT275" s="438"/>
      <c r="AU275" s="438"/>
      <c r="AV275" s="423" t="str">
        <f>IF(収録楽曲情報!K85="","",収録楽曲情報!K85)</f>
        <v/>
      </c>
      <c r="AW275" s="423"/>
      <c r="AX275" s="423"/>
      <c r="AY275" s="423"/>
      <c r="AZ275" s="423"/>
      <c r="BA275" s="423" t="str">
        <f>IF(収録楽曲情報!L85="","",収録楽曲情報!L85)</f>
        <v/>
      </c>
      <c r="BB275" s="434"/>
      <c r="BC275" s="443" t="str">
        <f>IF(収録楽曲情報!G85="","",収録楽曲情報!G85)</f>
        <v/>
      </c>
      <c r="BD275" s="444"/>
      <c r="BE275" s="444"/>
      <c r="BF275" s="444"/>
      <c r="BG275" s="444"/>
      <c r="BH275" s="444"/>
      <c r="BI275" s="444"/>
      <c r="BJ275" s="444"/>
      <c r="BK275" s="444"/>
      <c r="BL275" s="444"/>
      <c r="BM275" s="428"/>
      <c r="BN275" s="426"/>
      <c r="BO275" s="426"/>
      <c r="BP275" s="426"/>
      <c r="BQ275" s="426"/>
      <c r="BR275" s="427"/>
      <c r="BS275" s="418"/>
      <c r="BT275" s="419"/>
      <c r="BU275" s="420"/>
      <c r="BV275" s="419"/>
      <c r="BW275" s="420"/>
      <c r="BX275" s="421"/>
      <c r="BY275" s="418"/>
      <c r="BZ275" s="419"/>
      <c r="CA275" s="420"/>
      <c r="CB275" s="419"/>
      <c r="CC275" s="420"/>
      <c r="CD275" s="421"/>
      <c r="CE275" s="423" t="str">
        <f>LEFT(収録楽曲情報!C85,1)</f>
        <v/>
      </c>
      <c r="CF275" s="423"/>
      <c r="CG275" s="423" t="str">
        <f>MID(収録楽曲情報!C85,2,1)</f>
        <v/>
      </c>
      <c r="CH275" s="423"/>
      <c r="CI275" s="423" t="str">
        <f>MID(収録楽曲情報!C85,3,1)</f>
        <v/>
      </c>
      <c r="CJ275" s="423"/>
      <c r="CK275" s="423" t="str">
        <f>MID(収録楽曲情報!C85,4,1)</f>
        <v/>
      </c>
      <c r="CL275" s="423"/>
      <c r="CM275" s="423" t="str">
        <f>MID(収録楽曲情報!C85,5,1)</f>
        <v/>
      </c>
      <c r="CN275" s="423"/>
      <c r="CO275" s="423" t="str">
        <f>MID(収録楽曲情報!C85,6,1)</f>
        <v/>
      </c>
      <c r="CP275" s="423"/>
      <c r="CQ275" s="423" t="str">
        <f>MID(収録楽曲情報!C85,7,1)</f>
        <v/>
      </c>
      <c r="CR275" s="423"/>
      <c r="CS275" s="423" t="str">
        <f>MID(収録楽曲情報!C85,8,1)</f>
        <v/>
      </c>
      <c r="CT275" s="423"/>
      <c r="CU275" s="423"/>
      <c r="CV275" s="423"/>
      <c r="CW275" s="1">
        <f t="shared" si="8"/>
        <v>1</v>
      </c>
    </row>
    <row r="276" spans="1:101" ht="30" customHeight="1" thickBot="1" x14ac:dyDescent="0.2">
      <c r="A276" s="465">
        <f>IF(収録楽曲情報!B86="","",収録楽曲情報!B86)</f>
        <v>85</v>
      </c>
      <c r="B276" s="442"/>
      <c r="C276" s="436" t="str">
        <f>IF(収録楽曲情報!D86="","",収録楽曲情報!D86)</f>
        <v/>
      </c>
      <c r="D276" s="436"/>
      <c r="E276" s="436"/>
      <c r="F276" s="436"/>
      <c r="G276" s="436"/>
      <c r="H276" s="436"/>
      <c r="I276" s="436"/>
      <c r="J276" s="436"/>
      <c r="K276" s="436"/>
      <c r="L276" s="436"/>
      <c r="M276" s="436"/>
      <c r="N276" s="436"/>
      <c r="O276" s="436"/>
      <c r="P276" s="436"/>
      <c r="Q276" s="436"/>
      <c r="R276" s="436"/>
      <c r="S276" s="440" t="str">
        <f>IF(収録楽曲情報!E86="","",収録楽曲情報!E86 &amp; " ・ ") &amp; IF(収録楽曲情報!F86="","",収録楽曲情報!F86)</f>
        <v/>
      </c>
      <c r="T276" s="440"/>
      <c r="U276" s="440"/>
      <c r="V276" s="440"/>
      <c r="W276" s="440"/>
      <c r="X276" s="440"/>
      <c r="Y276" s="440"/>
      <c r="Z276" s="440"/>
      <c r="AA276" s="440"/>
      <c r="AB276" s="440"/>
      <c r="AC276" s="440"/>
      <c r="AD276" s="440"/>
      <c r="AE276" s="440"/>
      <c r="AF276" s="440"/>
      <c r="AG276" s="440"/>
      <c r="AH276" s="440"/>
      <c r="AI276" s="440"/>
      <c r="AJ276" s="440"/>
      <c r="AK276" s="441" t="str">
        <f>IF(算定シミュレーション!AO97=0,"",算定シミュレーション!AO97)</f>
        <v/>
      </c>
      <c r="AL276" s="441"/>
      <c r="AM276" s="441"/>
      <c r="AN276" s="441" t="str">
        <f>IF(算定シミュレーション!AP97=0,"",算定シミュレーション!AP97)</f>
        <v/>
      </c>
      <c r="AO276" s="441"/>
      <c r="AP276" s="441"/>
      <c r="AQ276" s="442" t="str">
        <f>IF(収録楽曲情報!J86="","",収録楽曲情報!J86)</f>
        <v/>
      </c>
      <c r="AR276" s="442"/>
      <c r="AS276" s="442"/>
      <c r="AT276" s="442"/>
      <c r="AU276" s="442"/>
      <c r="AV276" s="429" t="str">
        <f>IF(収録楽曲情報!K86="","",収録楽曲情報!K86)</f>
        <v/>
      </c>
      <c r="AW276" s="429"/>
      <c r="AX276" s="429"/>
      <c r="AY276" s="429"/>
      <c r="AZ276" s="429"/>
      <c r="BA276" s="429" t="str">
        <f>IF(収録楽曲情報!L86="","",収録楽曲情報!L86)</f>
        <v/>
      </c>
      <c r="BB276" s="430"/>
      <c r="BC276" s="443" t="str">
        <f>IF(収録楽曲情報!G86="","",収録楽曲情報!G86)</f>
        <v/>
      </c>
      <c r="BD276" s="444"/>
      <c r="BE276" s="444"/>
      <c r="BF276" s="444"/>
      <c r="BG276" s="444"/>
      <c r="BH276" s="444"/>
      <c r="BI276" s="444"/>
      <c r="BJ276" s="444"/>
      <c r="BK276" s="444"/>
      <c r="BL276" s="444"/>
      <c r="BM276" s="428"/>
      <c r="BN276" s="426"/>
      <c r="BO276" s="426"/>
      <c r="BP276" s="426"/>
      <c r="BQ276" s="426"/>
      <c r="BR276" s="427"/>
      <c r="BS276" s="418"/>
      <c r="BT276" s="419"/>
      <c r="BU276" s="420"/>
      <c r="BV276" s="419"/>
      <c r="BW276" s="420"/>
      <c r="BX276" s="421"/>
      <c r="BY276" s="418"/>
      <c r="BZ276" s="419"/>
      <c r="CA276" s="420"/>
      <c r="CB276" s="419"/>
      <c r="CC276" s="420"/>
      <c r="CD276" s="421"/>
      <c r="CE276" s="423" t="str">
        <f>LEFT(収録楽曲情報!C86,1)</f>
        <v/>
      </c>
      <c r="CF276" s="423"/>
      <c r="CG276" s="423" t="str">
        <f>MID(収録楽曲情報!C86,2,1)</f>
        <v/>
      </c>
      <c r="CH276" s="423"/>
      <c r="CI276" s="423" t="str">
        <f>MID(収録楽曲情報!C86,3,1)</f>
        <v/>
      </c>
      <c r="CJ276" s="423"/>
      <c r="CK276" s="423" t="str">
        <f>MID(収録楽曲情報!C86,4,1)</f>
        <v/>
      </c>
      <c r="CL276" s="423"/>
      <c r="CM276" s="423" t="str">
        <f>MID(収録楽曲情報!C86,5,1)</f>
        <v/>
      </c>
      <c r="CN276" s="423"/>
      <c r="CO276" s="423" t="str">
        <f>MID(収録楽曲情報!C86,6,1)</f>
        <v/>
      </c>
      <c r="CP276" s="423"/>
      <c r="CQ276" s="423" t="str">
        <f>MID(収録楽曲情報!C86,7,1)</f>
        <v/>
      </c>
      <c r="CR276" s="423"/>
      <c r="CS276" s="423" t="str">
        <f>MID(収録楽曲情報!C86,8,1)</f>
        <v/>
      </c>
      <c r="CT276" s="423"/>
      <c r="CU276" s="423"/>
      <c r="CV276" s="423"/>
      <c r="CW276" s="1">
        <f t="shared" si="8"/>
        <v>1</v>
      </c>
    </row>
    <row r="277" spans="1:101" ht="30" customHeight="1" x14ac:dyDescent="0.15">
      <c r="A277" s="424"/>
      <c r="B277" s="424"/>
      <c r="C277" s="424"/>
      <c r="D277" s="424"/>
      <c r="E277" s="424"/>
      <c r="F277" s="424"/>
      <c r="G277" s="424"/>
      <c r="H277" s="424"/>
      <c r="I277" s="424"/>
      <c r="J277" s="424"/>
      <c r="K277" s="424"/>
      <c r="L277" s="424"/>
      <c r="M277" s="424"/>
      <c r="N277" s="424"/>
      <c r="O277" s="424"/>
      <c r="P277" s="424"/>
      <c r="Q277" s="424"/>
      <c r="R277" s="424"/>
      <c r="S277" s="424"/>
      <c r="T277" s="424"/>
      <c r="U277" s="424"/>
      <c r="V277" s="424"/>
      <c r="W277" s="424"/>
      <c r="X277" s="424"/>
      <c r="Y277" s="424"/>
      <c r="Z277" s="424"/>
      <c r="AA277" s="424"/>
      <c r="AB277" s="424"/>
      <c r="AC277" s="424"/>
      <c r="AD277" s="424"/>
      <c r="AE277" s="424"/>
      <c r="AF277" s="424"/>
      <c r="AG277" s="424"/>
      <c r="AH277" s="424"/>
      <c r="AI277" s="424"/>
      <c r="AJ277" s="424"/>
      <c r="AK277" s="424"/>
      <c r="AL277" s="424"/>
      <c r="AM277" s="424"/>
      <c r="AN277" s="424"/>
      <c r="AO277" s="424"/>
      <c r="BE277" s="417" t="s">
        <v>44</v>
      </c>
      <c r="BF277" s="417"/>
      <c r="BG277" s="417"/>
      <c r="BH277" s="417"/>
      <c r="BI277" s="417"/>
      <c r="BJ277" s="417"/>
      <c r="BK277" s="417"/>
      <c r="BL277" s="417"/>
      <c r="BM277" s="428"/>
      <c r="BN277" s="426"/>
      <c r="BO277" s="426"/>
      <c r="BP277" s="426"/>
      <c r="BQ277" s="420"/>
      <c r="BR277" s="421"/>
      <c r="BS277" s="418"/>
      <c r="BT277" s="419"/>
      <c r="BU277" s="420"/>
      <c r="BV277" s="419"/>
      <c r="BW277" s="420"/>
      <c r="BX277" s="421"/>
      <c r="BY277" s="418"/>
      <c r="BZ277" s="419"/>
      <c r="CA277" s="420"/>
      <c r="CB277" s="419"/>
      <c r="CC277" s="420"/>
      <c r="CD277" s="421"/>
      <c r="CE277" s="423">
        <f>IF(CC279="",9,IF(収録楽曲情報!$V$4=0,9,""))</f>
        <v>9</v>
      </c>
      <c r="CF277" s="423"/>
      <c r="CG277" s="423">
        <f>IF(CC279="",9,IF(収録楽曲情報!$V$4=0,9,""))</f>
        <v>9</v>
      </c>
      <c r="CH277" s="423"/>
      <c r="CI277" s="423">
        <f>IF(CC279="",9,IF(収録楽曲情報!$V$4=0,9,RIGHT(LEFT(収録楽曲情報!$V$4,1),1)))</f>
        <v>9</v>
      </c>
      <c r="CJ277" s="423"/>
      <c r="CK277" s="423">
        <f>IF(CC279="",9,IF(収録楽曲情報!$V$4=0,9,RIGHT(LEFT(収録楽曲情報!$V$4,2),1)))</f>
        <v>9</v>
      </c>
      <c r="CL277" s="423"/>
      <c r="CM277" s="423">
        <f>IF(CC279="",9,IF(収録楽曲情報!$V$4=0,9,RIGHT(LEFT(収録楽曲情報!$V$4,3),1)))</f>
        <v>9</v>
      </c>
      <c r="CN277" s="423"/>
      <c r="CO277" s="423">
        <f>IF(CC279="",9,IF(収録楽曲情報!$V$4=0,9,RIGHT(LEFT(収録楽曲情報!$V$4,4),1)))</f>
        <v>9</v>
      </c>
      <c r="CP277" s="423"/>
      <c r="CQ277" s="423">
        <f>IF(CC279="",9,IF(収録楽曲情報!$V$4=0,9,RIGHT(LEFT(収録楽曲情報!$V$4,5),1)))</f>
        <v>9</v>
      </c>
      <c r="CR277" s="423"/>
      <c r="CS277" s="423">
        <f>IF(CC279="",9,IF(収録楽曲情報!$V$4=0,9,RIGHT(LEFT(収録楽曲情報!$V$4,6),1)))</f>
        <v>9</v>
      </c>
      <c r="CT277" s="423"/>
      <c r="CU277" s="423">
        <f>IF(CC279="",9,IF(収録楽曲情報!$V$4=0,9,""))</f>
        <v>9</v>
      </c>
      <c r="CV277" s="423"/>
      <c r="CW277" s="1">
        <f t="shared" si="8"/>
        <v>1</v>
      </c>
    </row>
    <row r="278" spans="1:101" ht="30" customHeight="1" x14ac:dyDescent="0.15">
      <c r="A278" s="425"/>
      <c r="B278" s="425"/>
      <c r="C278" s="425"/>
      <c r="D278" s="425"/>
      <c r="E278" s="425"/>
      <c r="F278" s="425"/>
      <c r="G278" s="425"/>
      <c r="H278" s="425"/>
      <c r="I278" s="425"/>
      <c r="J278" s="425"/>
      <c r="K278" s="425"/>
      <c r="L278" s="425"/>
      <c r="M278" s="425"/>
      <c r="N278" s="425"/>
      <c r="O278" s="425"/>
      <c r="P278" s="425"/>
      <c r="Q278" s="425"/>
      <c r="R278" s="425"/>
      <c r="S278" s="425"/>
      <c r="T278" s="425"/>
      <c r="U278" s="425"/>
      <c r="V278" s="425"/>
      <c r="W278" s="425"/>
      <c r="X278" s="425"/>
      <c r="Y278" s="425"/>
      <c r="Z278" s="425"/>
      <c r="AA278" s="425"/>
      <c r="AB278" s="425"/>
      <c r="AC278" s="425"/>
      <c r="AD278" s="425"/>
      <c r="AE278" s="425"/>
      <c r="AF278" s="425"/>
      <c r="AG278" s="425"/>
      <c r="AH278" s="425"/>
      <c r="AI278" s="425"/>
      <c r="AJ278" s="425"/>
      <c r="AK278" s="425"/>
      <c r="AL278" s="425"/>
      <c r="AM278" s="425"/>
      <c r="AN278" s="425"/>
      <c r="AO278" s="425"/>
      <c r="AW278" s="433"/>
      <c r="AX278" s="433"/>
      <c r="AY278" s="433"/>
      <c r="AZ278" s="433"/>
      <c r="BA278" s="433"/>
      <c r="BB278" s="433"/>
      <c r="BE278" s="417" t="str">
        <f>算定シミュレーション!BM12</f>
        <v>消費税相当額</v>
      </c>
      <c r="BF278" s="417"/>
      <c r="BG278" s="417"/>
      <c r="BH278" s="417"/>
      <c r="BI278" s="417"/>
      <c r="BJ278" s="417"/>
      <c r="BK278" s="417"/>
      <c r="BL278" s="417"/>
      <c r="BM278" s="418"/>
      <c r="BN278" s="419"/>
      <c r="BO278" s="420"/>
      <c r="BP278" s="419"/>
      <c r="BQ278" s="420"/>
      <c r="BR278" s="421"/>
      <c r="BS278" s="418"/>
      <c r="BT278" s="419"/>
      <c r="BU278" s="420"/>
      <c r="BV278" s="419"/>
      <c r="BW278" s="420"/>
      <c r="BX278" s="421"/>
      <c r="BY278" s="418"/>
      <c r="BZ278" s="419"/>
      <c r="CA278" s="420"/>
      <c r="CB278" s="419"/>
      <c r="CC278" s="420"/>
      <c r="CD278" s="421"/>
      <c r="CE278" s="422" t="str">
        <f>IF(CC279="","",IF(収録楽曲情報!$V$4=0,"",""))</f>
        <v/>
      </c>
      <c r="CF278" s="422"/>
      <c r="CG278" s="422" t="str">
        <f>IF(CC279="","",IF(収録楽曲情報!$V$4=0,"",""))</f>
        <v/>
      </c>
      <c r="CH278" s="422"/>
      <c r="CI278" s="422" t="str">
        <f>IF(CC279="","",IF(収録楽曲情報!$V$4=0,"",IF(LEN(収録楽曲情報!$W$3)=5,"",LEFT(収録楽曲情報!$W$3,1))))</f>
        <v/>
      </c>
      <c r="CJ278" s="422"/>
      <c r="CK278" s="422" t="str">
        <f>IF(CC279="","",IF(収録楽曲情報!$V$4=0,"",IF(LEN(収録楽曲情報!$W$3)=5,LEFT(収録楽曲情報!$W$3,1),RIGHT(LEFT(収録楽曲情報!$W$3,2),1))))</f>
        <v/>
      </c>
      <c r="CL278" s="422"/>
      <c r="CM278" s="422" t="str">
        <f>IF(CC279="","",IF(収録楽曲情報!$V$4=0,"",IF(LEN(収録楽曲情報!$W$3)=5,RIGHT(LEFT(収録楽曲情報!$W$3,2),1),RIGHT(LEFT(収録楽曲情報!$W$3,3),1))))</f>
        <v/>
      </c>
      <c r="CN278" s="422"/>
      <c r="CO278" s="422" t="str">
        <f>IF(CC279="","",IF(収録楽曲情報!$V$4=0,"",IF(LEN(収録楽曲情報!$W$3)=5,RIGHT(LEFT(収録楽曲情報!$W$3,3),1),RIGHT(LEFT(収録楽曲情報!$W$3,4),1))))</f>
        <v/>
      </c>
      <c r="CP278" s="422"/>
      <c r="CQ278" s="422" t="str">
        <f>IF(CC279="","",IF(収録楽曲情報!$V$4=0,"",IF(LEN(収録楽曲情報!$W$3)=5,RIGHT(LEFT(収録楽曲情報!$W$3,4),1),RIGHT(LEFT(収録楽曲情報!$W$3,4),1))))</f>
        <v/>
      </c>
      <c r="CR278" s="422"/>
      <c r="CS278" s="422" t="str">
        <f>IF(CC279="","",IF(収録楽曲情報!$V$4=0,"",IF(LEN(収録楽曲情報!$W$3)=5,RIGHT(LEFT(収録楽曲情報!$W$3,5),1),RIGHT(LEFT(収録楽曲情報!$W$3,4),1))))</f>
        <v/>
      </c>
      <c r="CT278" s="422"/>
      <c r="CW278" s="1">
        <f t="shared" si="8"/>
        <v>1</v>
      </c>
    </row>
    <row r="279" spans="1:101" ht="30" customHeight="1" x14ac:dyDescent="0.15">
      <c r="A279" s="425"/>
      <c r="B279" s="425"/>
      <c r="C279" s="425"/>
      <c r="D279" s="425"/>
      <c r="E279" s="425"/>
      <c r="F279" s="425"/>
      <c r="G279" s="425"/>
      <c r="H279" s="425"/>
      <c r="I279" s="425"/>
      <c r="J279" s="425"/>
      <c r="K279" s="425"/>
      <c r="L279" s="425"/>
      <c r="M279" s="425"/>
      <c r="N279" s="425"/>
      <c r="O279" s="425"/>
      <c r="P279" s="425"/>
      <c r="Q279" s="425"/>
      <c r="R279" s="425"/>
      <c r="S279" s="425"/>
      <c r="T279" s="425"/>
      <c r="U279" s="425"/>
      <c r="V279" s="425"/>
      <c r="W279" s="425"/>
      <c r="X279" s="425"/>
      <c r="Y279" s="425"/>
      <c r="Z279" s="425"/>
      <c r="AA279" s="425"/>
      <c r="AB279" s="425"/>
      <c r="AC279" s="425"/>
      <c r="AD279" s="425"/>
      <c r="AE279" s="425"/>
      <c r="AF279" s="425"/>
      <c r="AG279" s="425"/>
      <c r="AH279" s="425"/>
      <c r="AI279" s="425"/>
      <c r="AJ279" s="425"/>
      <c r="AK279" s="425"/>
      <c r="AL279" s="425"/>
      <c r="AM279" s="425"/>
      <c r="AN279" s="425"/>
      <c r="AO279" s="425"/>
      <c r="AW279" s="433"/>
      <c r="AX279" s="433"/>
      <c r="AY279" s="433"/>
      <c r="AZ279" s="433"/>
      <c r="BA279" s="433"/>
      <c r="BB279" s="433"/>
      <c r="BE279" s="417" t="s">
        <v>45</v>
      </c>
      <c r="BF279" s="417"/>
      <c r="BG279" s="417"/>
      <c r="BH279" s="417"/>
      <c r="BI279" s="417"/>
      <c r="BJ279" s="417"/>
      <c r="BK279" s="417"/>
      <c r="BL279" s="417"/>
      <c r="BM279" s="418"/>
      <c r="BN279" s="419"/>
      <c r="BO279" s="420"/>
      <c r="BP279" s="419"/>
      <c r="BQ279" s="420"/>
      <c r="BR279" s="421"/>
      <c r="BS279" s="418"/>
      <c r="BT279" s="419"/>
      <c r="BU279" s="420"/>
      <c r="BV279" s="419"/>
      <c r="BW279" s="420"/>
      <c r="BX279" s="421"/>
      <c r="BY279" s="418"/>
      <c r="BZ279" s="419"/>
      <c r="CA279" s="420"/>
      <c r="CB279" s="419"/>
      <c r="CC279" s="420"/>
      <c r="CD279" s="421"/>
      <c r="CE279" s="422" t="str">
        <f>IF(CC279="","",IF(収録楽曲情報!$V$4=0,"",""))</f>
        <v/>
      </c>
      <c r="CF279" s="422"/>
      <c r="CG279" s="422" t="str">
        <f>IF(CC279="","",IF(収録楽曲情報!$V$4=0,"","\"))</f>
        <v/>
      </c>
      <c r="CH279" s="422"/>
      <c r="CI279" s="422" t="str">
        <f>IF(CC279="","",IF(収録楽曲情報!$V$4=0,"",IF(LEN(収録楽曲情報!$W$4)=5,"",LEFT(収録楽曲情報!$W$4,1))))</f>
        <v/>
      </c>
      <c r="CJ279" s="422"/>
      <c r="CK279" s="422" t="str">
        <f>IF(CC279="","",IF(収録楽曲情報!$V$4=0,"",IF(LEN(収録楽曲情報!$W$4)=5,LEFT(収録楽曲情報!$W$4,1),RIGHT(LEFT(収録楽曲情報!$W$4,2),1))))</f>
        <v/>
      </c>
      <c r="CL279" s="422"/>
      <c r="CM279" s="422" t="str">
        <f>IF(CC279="","",IF(収録楽曲情報!$V$4=0,"",IF(LEN(収録楽曲情報!$W$4)=5,RIGHT(LEFT(収録楽曲情報!$W$4,2),1),RIGHT(LEFT(収録楽曲情報!$W$4,3),1))))</f>
        <v/>
      </c>
      <c r="CN279" s="422"/>
      <c r="CO279" s="422" t="str">
        <f>IF(CC279="","",IF(収録楽曲情報!$V$4=0,"",IF(LEN(収録楽曲情報!$W$4)=5,RIGHT(LEFT(収録楽曲情報!$W$4,3),1),RIGHT(LEFT(収録楽曲情報!$W$4,4),1))))</f>
        <v/>
      </c>
      <c r="CP279" s="422"/>
      <c r="CQ279" s="422" t="str">
        <f>IF(CC279="","",IF(収録楽曲情報!$V$4=0,"",IF(LEN(収録楽曲情報!$W$4)=5,RIGHT(LEFT(収録楽曲情報!$W$4,4),1),LEFT(RIGHT(収録楽曲情報!$W$4,2),1))))</f>
        <v/>
      </c>
      <c r="CR279" s="422"/>
      <c r="CS279" s="422" t="str">
        <f>IF(CC279="","",IF(収録楽曲情報!$V$4=0,"",IF(LEN(収録楽曲情報!$W$4)=5,RIGHT(LEFT(収録楽曲情報!$W$4,5),1),RIGHT(収録楽曲情報!$W$4,1))))</f>
        <v/>
      </c>
      <c r="CT279" s="422"/>
      <c r="CW279" s="1">
        <f t="shared" si="8"/>
        <v>1</v>
      </c>
    </row>
    <row r="280" spans="1:101" ht="7.5" customHeight="1" x14ac:dyDescent="0.15">
      <c r="CW280" s="1">
        <f t="shared" si="8"/>
        <v>1</v>
      </c>
    </row>
    <row r="281" spans="1:101" ht="7.5" customHeight="1" x14ac:dyDescent="0.15">
      <c r="CW281" s="1">
        <f t="shared" si="8"/>
        <v>1</v>
      </c>
    </row>
    <row r="282" spans="1:101" ht="7.5" customHeight="1" x14ac:dyDescent="0.15">
      <c r="CW282" s="1">
        <f t="shared" si="8"/>
        <v>1</v>
      </c>
    </row>
    <row r="283" spans="1:101" ht="7.5" customHeight="1" x14ac:dyDescent="0.15">
      <c r="CW283" s="1">
        <f t="shared" si="8"/>
        <v>1</v>
      </c>
    </row>
    <row r="284" spans="1:101" ht="7.5" customHeight="1" x14ac:dyDescent="0.15">
      <c r="CW284" s="1">
        <f t="shared" si="8"/>
        <v>1</v>
      </c>
    </row>
    <row r="285" spans="1:101" ht="7.5" customHeight="1" x14ac:dyDescent="0.15">
      <c r="CW285" s="1">
        <f t="shared" si="8"/>
        <v>1</v>
      </c>
    </row>
    <row r="286" spans="1:101" ht="7.5" customHeight="1" x14ac:dyDescent="0.15">
      <c r="CW286" s="1">
        <f t="shared" si="8"/>
        <v>1</v>
      </c>
    </row>
    <row r="287" spans="1:101" ht="6" customHeight="1" x14ac:dyDescent="0.15">
      <c r="CW287" s="1">
        <f>IF($A$295="","",1)</f>
        <v>1</v>
      </c>
    </row>
    <row r="288" spans="1:101" ht="13.5" x14ac:dyDescent="0.15">
      <c r="A288" s="1" t="s">
        <v>29</v>
      </c>
      <c r="CW288" s="1">
        <f t="shared" ref="CW288:CW314" si="9">IF($A$295="","",1)</f>
        <v>1</v>
      </c>
    </row>
    <row r="289" spans="1:101" ht="27" customHeight="1" x14ac:dyDescent="0.15">
      <c r="A289" s="459" t="str">
        <f>IF(収録楽曲情報!S2="外国映画","外国映画上映利用申込書","映画（録音・上映）利用申込書")</f>
        <v>外国映画上映利用申込書</v>
      </c>
      <c r="B289" s="459"/>
      <c r="C289" s="459"/>
      <c r="D289" s="459"/>
      <c r="E289" s="459"/>
      <c r="F289" s="459"/>
      <c r="G289" s="459"/>
      <c r="H289" s="459"/>
      <c r="I289" s="459"/>
      <c r="J289" s="459"/>
      <c r="K289" s="459"/>
      <c r="L289" s="459"/>
      <c r="M289" s="459"/>
      <c r="N289" s="459"/>
      <c r="O289" s="459"/>
      <c r="P289" s="459"/>
      <c r="Q289" s="459"/>
      <c r="R289" s="459"/>
      <c r="S289" s="459"/>
      <c r="T289" s="459"/>
      <c r="U289" s="459"/>
      <c r="V289" s="459"/>
      <c r="W289" s="459"/>
      <c r="X289" s="459"/>
      <c r="Y289" s="459"/>
      <c r="Z289" s="459"/>
      <c r="AA289" s="459"/>
      <c r="AB289" s="459"/>
      <c r="AC289" s="459"/>
      <c r="AD289" s="459"/>
      <c r="AE289" s="459"/>
      <c r="AF289" s="459"/>
      <c r="AG289" s="459"/>
      <c r="AH289" s="459"/>
      <c r="AI289" s="459"/>
      <c r="AJ289" s="459"/>
      <c r="AK289" s="459"/>
      <c r="AL289" s="459"/>
      <c r="AM289" s="459"/>
      <c r="AN289" s="459"/>
      <c r="AO289" s="459"/>
      <c r="AP289" s="459"/>
      <c r="AQ289" s="459"/>
      <c r="AR289" s="459"/>
      <c r="AS289" s="459"/>
      <c r="AT289" s="459"/>
      <c r="AU289" s="459"/>
      <c r="AV289" s="459"/>
      <c r="AW289" s="459"/>
      <c r="AX289" s="459"/>
      <c r="AY289" s="459"/>
      <c r="AZ289" s="459"/>
      <c r="BA289" s="459"/>
      <c r="BB289" s="459"/>
      <c r="BC289" s="459"/>
      <c r="BD289" s="459"/>
      <c r="BE289" s="459"/>
      <c r="BF289" s="459"/>
      <c r="BG289" s="459"/>
      <c r="BH289" s="459"/>
      <c r="BI289" s="459"/>
      <c r="BJ289" s="459"/>
      <c r="BK289" s="459"/>
      <c r="BL289" s="459"/>
      <c r="BM289" s="459"/>
      <c r="BN289" s="459"/>
      <c r="BO289" s="459"/>
      <c r="BP289" s="459"/>
      <c r="BQ289" s="459"/>
      <c r="BR289" s="459"/>
      <c r="BS289" s="459"/>
      <c r="BT289" s="459"/>
      <c r="BU289" s="459"/>
      <c r="BV289" s="459"/>
      <c r="BW289" s="459"/>
      <c r="BX289" s="459"/>
      <c r="BY289" s="459"/>
      <c r="BZ289" s="459"/>
      <c r="CA289" s="459"/>
      <c r="CB289" s="459"/>
      <c r="CC289" s="459"/>
      <c r="CD289" s="459"/>
      <c r="CE289" s="459"/>
      <c r="CF289" s="459"/>
      <c r="CG289" s="459"/>
      <c r="CH289" s="459"/>
      <c r="CI289" s="459"/>
      <c r="CJ289" s="459"/>
      <c r="CK289" s="459"/>
      <c r="CL289" s="459"/>
      <c r="CM289" s="459"/>
      <c r="CN289" s="459"/>
      <c r="CO289" s="459"/>
      <c r="CP289" s="459"/>
      <c r="CQ289" s="459"/>
      <c r="CR289" s="459"/>
      <c r="CS289" s="459"/>
      <c r="CT289" s="459"/>
      <c r="CU289" s="459"/>
      <c r="CV289" s="459"/>
      <c r="CW289" s="1">
        <f t="shared" si="9"/>
        <v>1</v>
      </c>
    </row>
    <row r="290" spans="1:101" ht="17.25" x14ac:dyDescent="0.15">
      <c r="A290" s="460" t="str">
        <f>"許諾　第　"&amp;収録楽曲情報!$T$2&amp;"　　　　　　号&lt;続き&gt;"</f>
        <v>許諾　第　0　　　　　　号&lt;続き&gt;</v>
      </c>
      <c r="B290" s="460"/>
      <c r="C290" s="460"/>
      <c r="D290" s="460"/>
      <c r="E290" s="460"/>
      <c r="F290" s="460"/>
      <c r="G290" s="460"/>
      <c r="H290" s="460"/>
      <c r="I290" s="460"/>
      <c r="J290" s="460"/>
      <c r="K290" s="460"/>
      <c r="L290" s="460"/>
      <c r="M290" s="460"/>
      <c r="N290" s="460"/>
      <c r="O290" s="460"/>
      <c r="P290" s="460"/>
      <c r="Q290" s="460"/>
      <c r="R290" s="460"/>
      <c r="S290" s="460"/>
      <c r="T290" s="460"/>
      <c r="U290" s="460"/>
      <c r="V290" s="460"/>
      <c r="W290" s="460"/>
      <c r="X290" s="460"/>
      <c r="Y290" s="460"/>
      <c r="Z290" s="460"/>
      <c r="AA290" s="460"/>
      <c r="AB290" s="460"/>
      <c r="AC290" s="460"/>
      <c r="AD290" s="460"/>
      <c r="AE290" s="460"/>
      <c r="AF290" s="460"/>
      <c r="AG290" s="460"/>
      <c r="AH290" s="460"/>
      <c r="AI290" s="460"/>
      <c r="AJ290" s="460"/>
      <c r="AK290" s="460"/>
      <c r="AL290" s="460"/>
      <c r="AM290" s="460"/>
      <c r="AN290" s="460"/>
      <c r="AO290" s="460"/>
      <c r="AP290" s="460"/>
      <c r="AQ290" s="460"/>
      <c r="AR290" s="460"/>
      <c r="AS290" s="460"/>
      <c r="AT290" s="460"/>
      <c r="AU290" s="460"/>
      <c r="AV290" s="460"/>
      <c r="AW290" s="460"/>
      <c r="AX290" s="460"/>
      <c r="AY290" s="460"/>
      <c r="AZ290" s="460"/>
      <c r="BA290" s="460"/>
      <c r="BB290" s="460"/>
      <c r="BC290" s="460"/>
      <c r="BD290" s="460"/>
      <c r="BE290" s="460"/>
      <c r="BF290" s="460"/>
      <c r="BG290" s="460"/>
      <c r="BH290" s="460"/>
      <c r="BI290" s="460"/>
      <c r="BJ290" s="460"/>
      <c r="BK290" s="460"/>
      <c r="BL290" s="460"/>
      <c r="BM290" s="460"/>
      <c r="BN290" s="460"/>
      <c r="BO290" s="460"/>
      <c r="BP290" s="460"/>
      <c r="BQ290" s="460"/>
      <c r="BR290" s="460"/>
      <c r="BS290" s="460"/>
      <c r="BT290" s="460"/>
      <c r="BU290" s="460"/>
      <c r="BV290" s="460"/>
      <c r="BW290" s="460"/>
      <c r="BX290" s="460"/>
      <c r="BY290" s="460"/>
      <c r="BZ290" s="460"/>
      <c r="CA290" s="460"/>
      <c r="CB290" s="460"/>
      <c r="CC290" s="460"/>
      <c r="CD290" s="460"/>
      <c r="CE290" s="460"/>
      <c r="CF290" s="460"/>
      <c r="CG290" s="460"/>
      <c r="CH290" s="460"/>
      <c r="CI290" s="460"/>
      <c r="CJ290" s="460"/>
      <c r="CK290" s="460"/>
      <c r="CL290" s="460"/>
      <c r="CM290" s="460"/>
      <c r="CN290" s="460"/>
      <c r="CO290" s="460"/>
      <c r="CP290" s="460"/>
      <c r="CQ290" s="460"/>
      <c r="CR290" s="460"/>
      <c r="CS290" s="460"/>
      <c r="CT290" s="460"/>
      <c r="CU290" s="460"/>
      <c r="CV290" s="460"/>
      <c r="CW290" s="1">
        <f t="shared" si="9"/>
        <v>1</v>
      </c>
    </row>
    <row r="291" spans="1:101" ht="30" customHeight="1" thickBot="1" x14ac:dyDescent="0.2">
      <c r="A291" s="13"/>
      <c r="B291" s="13"/>
      <c r="C291" s="13"/>
      <c r="D291" s="13"/>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3"/>
      <c r="AG291" s="13"/>
      <c r="AH291" s="13"/>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
        <f t="shared" si="9"/>
        <v>1</v>
      </c>
    </row>
    <row r="292" spans="1:101" ht="13.5" customHeight="1" thickBot="1" x14ac:dyDescent="0.2">
      <c r="A292" s="461" t="s">
        <v>25</v>
      </c>
      <c r="B292" s="462"/>
      <c r="C292" s="462"/>
      <c r="D292" s="462"/>
      <c r="E292" s="462"/>
      <c r="F292" s="462"/>
      <c r="G292" s="463" t="str">
        <f>IF(外国映画情報入力!C6="","",外国映画情報入力!C6)</f>
        <v/>
      </c>
      <c r="H292" s="463"/>
      <c r="I292" s="463"/>
      <c r="J292" s="463"/>
      <c r="K292" s="463"/>
      <c r="L292" s="463"/>
      <c r="M292" s="463"/>
      <c r="N292" s="463"/>
      <c r="O292" s="463"/>
      <c r="P292" s="463"/>
      <c r="Q292" s="463"/>
      <c r="R292" s="464"/>
      <c r="CW292" s="1">
        <f t="shared" si="9"/>
        <v>1</v>
      </c>
    </row>
    <row r="293" spans="1:101" ht="7.5" customHeight="1" x14ac:dyDescent="0.15">
      <c r="A293" s="454"/>
      <c r="B293" s="455"/>
      <c r="C293" s="448" t="s">
        <v>37</v>
      </c>
      <c r="D293" s="448"/>
      <c r="E293" s="448"/>
      <c r="F293" s="448"/>
      <c r="G293" s="448"/>
      <c r="H293" s="448"/>
      <c r="I293" s="448"/>
      <c r="J293" s="448"/>
      <c r="K293" s="448"/>
      <c r="L293" s="448"/>
      <c r="M293" s="448"/>
      <c r="N293" s="448"/>
      <c r="O293" s="448"/>
      <c r="P293" s="448"/>
      <c r="Q293" s="448"/>
      <c r="R293" s="448"/>
      <c r="S293" s="448" t="s">
        <v>38</v>
      </c>
      <c r="T293" s="448"/>
      <c r="U293" s="448"/>
      <c r="V293" s="448"/>
      <c r="W293" s="448"/>
      <c r="X293" s="448"/>
      <c r="Y293" s="448"/>
      <c r="Z293" s="448"/>
      <c r="AA293" s="448"/>
      <c r="AB293" s="448"/>
      <c r="AC293" s="448"/>
      <c r="AD293" s="448"/>
      <c r="AE293" s="448"/>
      <c r="AF293" s="448"/>
      <c r="AG293" s="448"/>
      <c r="AH293" s="448"/>
      <c r="AI293" s="448"/>
      <c r="AJ293" s="448"/>
      <c r="AK293" s="458" t="s">
        <v>17</v>
      </c>
      <c r="AL293" s="458"/>
      <c r="AM293" s="458"/>
      <c r="AN293" s="458"/>
      <c r="AO293" s="458"/>
      <c r="AP293" s="458"/>
      <c r="AQ293" s="448" t="s">
        <v>41</v>
      </c>
      <c r="AR293" s="448"/>
      <c r="AS293" s="448"/>
      <c r="AT293" s="448"/>
      <c r="AU293" s="448"/>
      <c r="AV293" s="448" t="s">
        <v>42</v>
      </c>
      <c r="AW293" s="448"/>
      <c r="AX293" s="448"/>
      <c r="AY293" s="448"/>
      <c r="AZ293" s="448"/>
      <c r="BA293" s="448" t="s">
        <v>21</v>
      </c>
      <c r="BB293" s="449"/>
      <c r="BC293" s="452" t="s">
        <v>16</v>
      </c>
      <c r="BD293" s="450"/>
      <c r="BE293" s="450"/>
      <c r="BF293" s="450"/>
      <c r="BG293" s="450"/>
      <c r="BH293" s="450"/>
      <c r="BI293" s="450"/>
      <c r="BJ293" s="450"/>
      <c r="BK293" s="450"/>
      <c r="BL293" s="450"/>
      <c r="BM293" s="450" t="s">
        <v>43</v>
      </c>
      <c r="BN293" s="450"/>
      <c r="BO293" s="450"/>
      <c r="BP293" s="450"/>
      <c r="BQ293" s="450"/>
      <c r="BR293" s="450"/>
      <c r="BS293" s="450"/>
      <c r="BT293" s="450"/>
      <c r="BU293" s="450"/>
      <c r="BV293" s="450"/>
      <c r="BW293" s="450"/>
      <c r="BX293" s="450"/>
      <c r="BY293" s="450"/>
      <c r="BZ293" s="450"/>
      <c r="CA293" s="450"/>
      <c r="CB293" s="450"/>
      <c r="CC293" s="450"/>
      <c r="CD293" s="450"/>
      <c r="CE293" s="450" t="s">
        <v>22</v>
      </c>
      <c r="CF293" s="450"/>
      <c r="CG293" s="450"/>
      <c r="CH293" s="450"/>
      <c r="CI293" s="450"/>
      <c r="CJ293" s="450"/>
      <c r="CK293" s="450"/>
      <c r="CL293" s="450"/>
      <c r="CM293" s="450"/>
      <c r="CN293" s="450"/>
      <c r="CO293" s="450"/>
      <c r="CP293" s="450"/>
      <c r="CQ293" s="450"/>
      <c r="CR293" s="450"/>
      <c r="CS293" s="450"/>
      <c r="CT293" s="450"/>
      <c r="CU293" s="450" t="s">
        <v>65</v>
      </c>
      <c r="CV293" s="450"/>
      <c r="CW293" s="1">
        <f t="shared" si="9"/>
        <v>1</v>
      </c>
    </row>
    <row r="294" spans="1:101" ht="7.5" customHeight="1" x14ac:dyDescent="0.15">
      <c r="A294" s="456"/>
      <c r="B294" s="457"/>
      <c r="C294" s="450"/>
      <c r="D294" s="450"/>
      <c r="E294" s="450"/>
      <c r="F294" s="450"/>
      <c r="G294" s="450"/>
      <c r="H294" s="450"/>
      <c r="I294" s="450"/>
      <c r="J294" s="450"/>
      <c r="K294" s="450"/>
      <c r="L294" s="450"/>
      <c r="M294" s="450"/>
      <c r="N294" s="450"/>
      <c r="O294" s="450"/>
      <c r="P294" s="450"/>
      <c r="Q294" s="450"/>
      <c r="R294" s="450"/>
      <c r="S294" s="450"/>
      <c r="T294" s="450"/>
      <c r="U294" s="450"/>
      <c r="V294" s="450"/>
      <c r="W294" s="450"/>
      <c r="X294" s="450"/>
      <c r="Y294" s="450"/>
      <c r="Z294" s="450"/>
      <c r="AA294" s="450"/>
      <c r="AB294" s="450"/>
      <c r="AC294" s="450"/>
      <c r="AD294" s="450"/>
      <c r="AE294" s="450"/>
      <c r="AF294" s="450"/>
      <c r="AG294" s="450"/>
      <c r="AH294" s="450"/>
      <c r="AI294" s="450"/>
      <c r="AJ294" s="450"/>
      <c r="AK294" s="453" t="s">
        <v>39</v>
      </c>
      <c r="AL294" s="453"/>
      <c r="AM294" s="453"/>
      <c r="AN294" s="453" t="s">
        <v>40</v>
      </c>
      <c r="AO294" s="453"/>
      <c r="AP294" s="453"/>
      <c r="AQ294" s="450"/>
      <c r="AR294" s="450"/>
      <c r="AS294" s="450"/>
      <c r="AT294" s="450"/>
      <c r="AU294" s="450"/>
      <c r="AV294" s="450"/>
      <c r="AW294" s="450"/>
      <c r="AX294" s="450"/>
      <c r="AY294" s="450"/>
      <c r="AZ294" s="450"/>
      <c r="BA294" s="450"/>
      <c r="BB294" s="451"/>
      <c r="BC294" s="452"/>
      <c r="BD294" s="450"/>
      <c r="BE294" s="450"/>
      <c r="BF294" s="450"/>
      <c r="BG294" s="450"/>
      <c r="BH294" s="450"/>
      <c r="BI294" s="450"/>
      <c r="BJ294" s="450"/>
      <c r="BK294" s="450"/>
      <c r="BL294" s="450"/>
      <c r="BM294" s="450"/>
      <c r="BN294" s="450"/>
      <c r="BO294" s="450"/>
      <c r="BP294" s="450"/>
      <c r="BQ294" s="450"/>
      <c r="BR294" s="450"/>
      <c r="BS294" s="450"/>
      <c r="BT294" s="450"/>
      <c r="BU294" s="450"/>
      <c r="BV294" s="450"/>
      <c r="BW294" s="450"/>
      <c r="BX294" s="450"/>
      <c r="BY294" s="450"/>
      <c r="BZ294" s="450"/>
      <c r="CA294" s="450"/>
      <c r="CB294" s="450"/>
      <c r="CC294" s="450"/>
      <c r="CD294" s="450"/>
      <c r="CE294" s="450"/>
      <c r="CF294" s="450"/>
      <c r="CG294" s="450"/>
      <c r="CH294" s="450"/>
      <c r="CI294" s="450"/>
      <c r="CJ294" s="450"/>
      <c r="CK294" s="450"/>
      <c r="CL294" s="450"/>
      <c r="CM294" s="450"/>
      <c r="CN294" s="450"/>
      <c r="CO294" s="450"/>
      <c r="CP294" s="450"/>
      <c r="CQ294" s="450"/>
      <c r="CR294" s="450"/>
      <c r="CS294" s="450"/>
      <c r="CT294" s="450"/>
      <c r="CU294" s="450"/>
      <c r="CV294" s="450"/>
      <c r="CW294" s="1">
        <f t="shared" si="9"/>
        <v>1</v>
      </c>
    </row>
    <row r="295" spans="1:101" ht="30" customHeight="1" x14ac:dyDescent="0.15">
      <c r="A295" s="447">
        <f>IF(収録楽曲情報!B87="","",収録楽曲情報!B87)</f>
        <v>86</v>
      </c>
      <c r="B295" s="438"/>
      <c r="C295" s="436" t="str">
        <f>IF(収録楽曲情報!D87="","",収録楽曲情報!D87)</f>
        <v/>
      </c>
      <c r="D295" s="436"/>
      <c r="E295" s="436"/>
      <c r="F295" s="436"/>
      <c r="G295" s="436"/>
      <c r="H295" s="436"/>
      <c r="I295" s="436"/>
      <c r="J295" s="436"/>
      <c r="K295" s="436"/>
      <c r="L295" s="436"/>
      <c r="M295" s="436"/>
      <c r="N295" s="436"/>
      <c r="O295" s="436"/>
      <c r="P295" s="436"/>
      <c r="Q295" s="436"/>
      <c r="R295" s="436"/>
      <c r="S295" s="436" t="str">
        <f>IF(収録楽曲情報!E87="","",収録楽曲情報!E87 &amp; " ・ ") &amp; IF(収録楽曲情報!F87="","",収録楽曲情報!F87)</f>
        <v/>
      </c>
      <c r="T295" s="436"/>
      <c r="U295" s="436"/>
      <c r="V295" s="436"/>
      <c r="W295" s="436"/>
      <c r="X295" s="436"/>
      <c r="Y295" s="436"/>
      <c r="Z295" s="436"/>
      <c r="AA295" s="436"/>
      <c r="AB295" s="436"/>
      <c r="AC295" s="436"/>
      <c r="AD295" s="436"/>
      <c r="AE295" s="436"/>
      <c r="AF295" s="436"/>
      <c r="AG295" s="436"/>
      <c r="AH295" s="436"/>
      <c r="AI295" s="436"/>
      <c r="AJ295" s="436"/>
      <c r="AK295" s="437" t="str">
        <f>IF(算定シミュレーション!AO98=0,"",算定シミュレーション!AO98)</f>
        <v/>
      </c>
      <c r="AL295" s="437"/>
      <c r="AM295" s="437"/>
      <c r="AN295" s="437" t="str">
        <f>IF(算定シミュレーション!AP98=0,"",算定シミュレーション!AP98)</f>
        <v/>
      </c>
      <c r="AO295" s="437"/>
      <c r="AP295" s="437"/>
      <c r="AQ295" s="438" t="str">
        <f>IF(収録楽曲情報!J87="","",収録楽曲情報!J87)</f>
        <v/>
      </c>
      <c r="AR295" s="438"/>
      <c r="AS295" s="438"/>
      <c r="AT295" s="438"/>
      <c r="AU295" s="438"/>
      <c r="AV295" s="423" t="str">
        <f>IF(収録楽曲情報!K87="","",収録楽曲情報!K87)</f>
        <v/>
      </c>
      <c r="AW295" s="423"/>
      <c r="AX295" s="423"/>
      <c r="AY295" s="423"/>
      <c r="AZ295" s="423"/>
      <c r="BA295" s="423" t="str">
        <f>IF(収録楽曲情報!L87="","",収録楽曲情報!L87)</f>
        <v/>
      </c>
      <c r="BB295" s="434"/>
      <c r="BC295" s="443" t="str">
        <f>IF(収録楽曲情報!G87="","",収録楽曲情報!G87)</f>
        <v/>
      </c>
      <c r="BD295" s="444"/>
      <c r="BE295" s="444"/>
      <c r="BF295" s="444"/>
      <c r="BG295" s="444"/>
      <c r="BH295" s="444"/>
      <c r="BI295" s="444"/>
      <c r="BJ295" s="444"/>
      <c r="BK295" s="444"/>
      <c r="BL295" s="444"/>
      <c r="BM295" s="428"/>
      <c r="BN295" s="426"/>
      <c r="BO295" s="426"/>
      <c r="BP295" s="426"/>
      <c r="BQ295" s="426"/>
      <c r="BR295" s="427"/>
      <c r="BS295" s="418"/>
      <c r="BT295" s="419"/>
      <c r="BU295" s="420"/>
      <c r="BV295" s="419"/>
      <c r="BW295" s="420"/>
      <c r="BX295" s="421"/>
      <c r="BY295" s="418"/>
      <c r="BZ295" s="419"/>
      <c r="CA295" s="420"/>
      <c r="CB295" s="419"/>
      <c r="CC295" s="420"/>
      <c r="CD295" s="421"/>
      <c r="CE295" s="423" t="str">
        <f>LEFT(収録楽曲情報!C87,1)</f>
        <v/>
      </c>
      <c r="CF295" s="423"/>
      <c r="CG295" s="423" t="str">
        <f>MID(収録楽曲情報!C87,2,1)</f>
        <v/>
      </c>
      <c r="CH295" s="423"/>
      <c r="CI295" s="423" t="str">
        <f>MID(収録楽曲情報!C87,3,1)</f>
        <v/>
      </c>
      <c r="CJ295" s="423"/>
      <c r="CK295" s="423" t="str">
        <f>MID(収録楽曲情報!C87,4,1)</f>
        <v/>
      </c>
      <c r="CL295" s="423"/>
      <c r="CM295" s="423" t="str">
        <f>MID(収録楽曲情報!C87,5,1)</f>
        <v/>
      </c>
      <c r="CN295" s="423"/>
      <c r="CO295" s="423" t="str">
        <f>MID(収録楽曲情報!C87,6,1)</f>
        <v/>
      </c>
      <c r="CP295" s="423"/>
      <c r="CQ295" s="423" t="str">
        <f>MID(収録楽曲情報!C87,7,1)</f>
        <v/>
      </c>
      <c r="CR295" s="423"/>
      <c r="CS295" s="423" t="str">
        <f>MID(収録楽曲情報!C87,8,1)</f>
        <v/>
      </c>
      <c r="CT295" s="423"/>
      <c r="CU295" s="423"/>
      <c r="CV295" s="423"/>
      <c r="CW295" s="1">
        <f t="shared" si="9"/>
        <v>1</v>
      </c>
    </row>
    <row r="296" spans="1:101" ht="30" customHeight="1" x14ac:dyDescent="0.15">
      <c r="A296" s="447">
        <f>IF(収録楽曲情報!B88="","",収録楽曲情報!B88)</f>
        <v>87</v>
      </c>
      <c r="B296" s="438"/>
      <c r="C296" s="436" t="str">
        <f>IF(収録楽曲情報!D88="","",収録楽曲情報!D88)</f>
        <v/>
      </c>
      <c r="D296" s="436"/>
      <c r="E296" s="436"/>
      <c r="F296" s="436"/>
      <c r="G296" s="436"/>
      <c r="H296" s="436"/>
      <c r="I296" s="436"/>
      <c r="J296" s="436"/>
      <c r="K296" s="436"/>
      <c r="L296" s="436"/>
      <c r="M296" s="436"/>
      <c r="N296" s="436"/>
      <c r="O296" s="436"/>
      <c r="P296" s="436"/>
      <c r="Q296" s="436"/>
      <c r="R296" s="436"/>
      <c r="S296" s="436" t="str">
        <f>IF(収録楽曲情報!E88="","",収録楽曲情報!E88 &amp; " ・ ") &amp; IF(収録楽曲情報!F88="","",収録楽曲情報!F88)</f>
        <v/>
      </c>
      <c r="T296" s="436"/>
      <c r="U296" s="436"/>
      <c r="V296" s="436"/>
      <c r="W296" s="436"/>
      <c r="X296" s="436"/>
      <c r="Y296" s="436"/>
      <c r="Z296" s="436"/>
      <c r="AA296" s="436"/>
      <c r="AB296" s="436"/>
      <c r="AC296" s="436"/>
      <c r="AD296" s="436"/>
      <c r="AE296" s="436"/>
      <c r="AF296" s="436"/>
      <c r="AG296" s="436"/>
      <c r="AH296" s="436"/>
      <c r="AI296" s="436"/>
      <c r="AJ296" s="436"/>
      <c r="AK296" s="437" t="str">
        <f>IF(算定シミュレーション!AO99=0,"",算定シミュレーション!AO99)</f>
        <v/>
      </c>
      <c r="AL296" s="437"/>
      <c r="AM296" s="437"/>
      <c r="AN296" s="437" t="str">
        <f>IF(算定シミュレーション!AP99=0,"",算定シミュレーション!AP99)</f>
        <v/>
      </c>
      <c r="AO296" s="437"/>
      <c r="AP296" s="437"/>
      <c r="AQ296" s="438" t="str">
        <f>IF(収録楽曲情報!J88="","",収録楽曲情報!J88)</f>
        <v/>
      </c>
      <c r="AR296" s="438"/>
      <c r="AS296" s="438"/>
      <c r="AT296" s="438"/>
      <c r="AU296" s="438"/>
      <c r="AV296" s="423" t="str">
        <f>IF(収録楽曲情報!K88="","",収録楽曲情報!K88)</f>
        <v/>
      </c>
      <c r="AW296" s="423"/>
      <c r="AX296" s="423"/>
      <c r="AY296" s="423"/>
      <c r="AZ296" s="423"/>
      <c r="BA296" s="423" t="str">
        <f>IF(収録楽曲情報!L88="","",収録楽曲情報!L88)</f>
        <v/>
      </c>
      <c r="BB296" s="434"/>
      <c r="BC296" s="443" t="str">
        <f>IF(収録楽曲情報!G88="","",収録楽曲情報!G88)</f>
        <v/>
      </c>
      <c r="BD296" s="444"/>
      <c r="BE296" s="444"/>
      <c r="BF296" s="444"/>
      <c r="BG296" s="444"/>
      <c r="BH296" s="444"/>
      <c r="BI296" s="444"/>
      <c r="BJ296" s="444"/>
      <c r="BK296" s="444"/>
      <c r="BL296" s="444"/>
      <c r="BM296" s="428"/>
      <c r="BN296" s="426"/>
      <c r="BO296" s="426"/>
      <c r="BP296" s="426"/>
      <c r="BQ296" s="426"/>
      <c r="BR296" s="427"/>
      <c r="BS296" s="418"/>
      <c r="BT296" s="419"/>
      <c r="BU296" s="420"/>
      <c r="BV296" s="419"/>
      <c r="BW296" s="420"/>
      <c r="BX296" s="421"/>
      <c r="BY296" s="418"/>
      <c r="BZ296" s="419"/>
      <c r="CA296" s="420"/>
      <c r="CB296" s="419"/>
      <c r="CC296" s="420"/>
      <c r="CD296" s="421"/>
      <c r="CE296" s="423" t="str">
        <f>LEFT(収録楽曲情報!C88,1)</f>
        <v/>
      </c>
      <c r="CF296" s="423"/>
      <c r="CG296" s="423" t="str">
        <f>MID(収録楽曲情報!C88,2,1)</f>
        <v/>
      </c>
      <c r="CH296" s="423"/>
      <c r="CI296" s="423" t="str">
        <f>MID(収録楽曲情報!C88,3,1)</f>
        <v/>
      </c>
      <c r="CJ296" s="423"/>
      <c r="CK296" s="423" t="str">
        <f>MID(収録楽曲情報!C88,4,1)</f>
        <v/>
      </c>
      <c r="CL296" s="423"/>
      <c r="CM296" s="423" t="str">
        <f>MID(収録楽曲情報!C88,5,1)</f>
        <v/>
      </c>
      <c r="CN296" s="423"/>
      <c r="CO296" s="423" t="str">
        <f>MID(収録楽曲情報!C88,6,1)</f>
        <v/>
      </c>
      <c r="CP296" s="423"/>
      <c r="CQ296" s="423" t="str">
        <f>MID(収録楽曲情報!C88,7,1)</f>
        <v/>
      </c>
      <c r="CR296" s="423"/>
      <c r="CS296" s="423" t="str">
        <f>MID(収録楽曲情報!C88,8,1)</f>
        <v/>
      </c>
      <c r="CT296" s="423"/>
      <c r="CU296" s="423"/>
      <c r="CV296" s="423"/>
      <c r="CW296" s="1">
        <f t="shared" si="9"/>
        <v>1</v>
      </c>
    </row>
    <row r="297" spans="1:101" ht="30" customHeight="1" x14ac:dyDescent="0.15">
      <c r="A297" s="447">
        <f>IF(収録楽曲情報!B89="","",収録楽曲情報!B89)</f>
        <v>88</v>
      </c>
      <c r="B297" s="438"/>
      <c r="C297" s="436" t="str">
        <f>IF(収録楽曲情報!D89="","",収録楽曲情報!D89)</f>
        <v/>
      </c>
      <c r="D297" s="436"/>
      <c r="E297" s="436"/>
      <c r="F297" s="436"/>
      <c r="G297" s="436"/>
      <c r="H297" s="436"/>
      <c r="I297" s="436"/>
      <c r="J297" s="436"/>
      <c r="K297" s="436"/>
      <c r="L297" s="436"/>
      <c r="M297" s="436"/>
      <c r="N297" s="436"/>
      <c r="O297" s="436"/>
      <c r="P297" s="436"/>
      <c r="Q297" s="436"/>
      <c r="R297" s="436"/>
      <c r="S297" s="436" t="str">
        <f>IF(収録楽曲情報!E89="","",収録楽曲情報!E89 &amp; " ・ ") &amp; IF(収録楽曲情報!F89="","",収録楽曲情報!F89)</f>
        <v/>
      </c>
      <c r="T297" s="436"/>
      <c r="U297" s="436"/>
      <c r="V297" s="436"/>
      <c r="W297" s="436"/>
      <c r="X297" s="436"/>
      <c r="Y297" s="436"/>
      <c r="Z297" s="436"/>
      <c r="AA297" s="436"/>
      <c r="AB297" s="436"/>
      <c r="AC297" s="436"/>
      <c r="AD297" s="436"/>
      <c r="AE297" s="436"/>
      <c r="AF297" s="436"/>
      <c r="AG297" s="436"/>
      <c r="AH297" s="436"/>
      <c r="AI297" s="436"/>
      <c r="AJ297" s="436"/>
      <c r="AK297" s="437" t="str">
        <f>IF(算定シミュレーション!AO100=0,"",算定シミュレーション!AO100)</f>
        <v/>
      </c>
      <c r="AL297" s="437"/>
      <c r="AM297" s="437"/>
      <c r="AN297" s="437" t="str">
        <f>IF(算定シミュレーション!AP100=0,"",算定シミュレーション!AP100)</f>
        <v/>
      </c>
      <c r="AO297" s="437"/>
      <c r="AP297" s="437"/>
      <c r="AQ297" s="438" t="str">
        <f>IF(収録楽曲情報!J89="","",収録楽曲情報!J89)</f>
        <v/>
      </c>
      <c r="AR297" s="438"/>
      <c r="AS297" s="438"/>
      <c r="AT297" s="438"/>
      <c r="AU297" s="438"/>
      <c r="AV297" s="423" t="str">
        <f>IF(収録楽曲情報!K89="","",収録楽曲情報!K89)</f>
        <v/>
      </c>
      <c r="AW297" s="423"/>
      <c r="AX297" s="423"/>
      <c r="AY297" s="423"/>
      <c r="AZ297" s="423"/>
      <c r="BA297" s="423" t="str">
        <f>IF(収録楽曲情報!L89="","",収録楽曲情報!L89)</f>
        <v/>
      </c>
      <c r="BB297" s="434"/>
      <c r="BC297" s="443" t="str">
        <f>IF(収録楽曲情報!G89="","",収録楽曲情報!G89)</f>
        <v/>
      </c>
      <c r="BD297" s="444"/>
      <c r="BE297" s="444"/>
      <c r="BF297" s="444"/>
      <c r="BG297" s="444"/>
      <c r="BH297" s="444"/>
      <c r="BI297" s="444"/>
      <c r="BJ297" s="444"/>
      <c r="BK297" s="444"/>
      <c r="BL297" s="444"/>
      <c r="BM297" s="428"/>
      <c r="BN297" s="426"/>
      <c r="BO297" s="426"/>
      <c r="BP297" s="426"/>
      <c r="BQ297" s="426"/>
      <c r="BR297" s="427"/>
      <c r="BS297" s="418"/>
      <c r="BT297" s="419"/>
      <c r="BU297" s="420"/>
      <c r="BV297" s="419"/>
      <c r="BW297" s="420"/>
      <c r="BX297" s="421"/>
      <c r="BY297" s="418"/>
      <c r="BZ297" s="419"/>
      <c r="CA297" s="420"/>
      <c r="CB297" s="419"/>
      <c r="CC297" s="420"/>
      <c r="CD297" s="421"/>
      <c r="CE297" s="423" t="str">
        <f>LEFT(収録楽曲情報!C89,1)</f>
        <v/>
      </c>
      <c r="CF297" s="423"/>
      <c r="CG297" s="423" t="str">
        <f>MID(収録楽曲情報!C89,2,1)</f>
        <v/>
      </c>
      <c r="CH297" s="423"/>
      <c r="CI297" s="423" t="str">
        <f>MID(収録楽曲情報!C89,3,1)</f>
        <v/>
      </c>
      <c r="CJ297" s="423"/>
      <c r="CK297" s="423" t="str">
        <f>MID(収録楽曲情報!C89,4,1)</f>
        <v/>
      </c>
      <c r="CL297" s="423"/>
      <c r="CM297" s="423" t="str">
        <f>MID(収録楽曲情報!C89,5,1)</f>
        <v/>
      </c>
      <c r="CN297" s="423"/>
      <c r="CO297" s="423" t="str">
        <f>MID(収録楽曲情報!C89,6,1)</f>
        <v/>
      </c>
      <c r="CP297" s="423"/>
      <c r="CQ297" s="423" t="str">
        <f>MID(収録楽曲情報!C89,7,1)</f>
        <v/>
      </c>
      <c r="CR297" s="423"/>
      <c r="CS297" s="423" t="str">
        <f>MID(収録楽曲情報!C89,8,1)</f>
        <v/>
      </c>
      <c r="CT297" s="423"/>
      <c r="CU297" s="423"/>
      <c r="CV297" s="423"/>
      <c r="CW297" s="1">
        <f t="shared" si="9"/>
        <v>1</v>
      </c>
    </row>
    <row r="298" spans="1:101" ht="30" customHeight="1" x14ac:dyDescent="0.15">
      <c r="A298" s="447">
        <f>IF(収録楽曲情報!B90="","",収録楽曲情報!B90)</f>
        <v>89</v>
      </c>
      <c r="B298" s="438"/>
      <c r="C298" s="436" t="str">
        <f>IF(収録楽曲情報!D90="","",収録楽曲情報!D90)</f>
        <v/>
      </c>
      <c r="D298" s="436"/>
      <c r="E298" s="436"/>
      <c r="F298" s="436"/>
      <c r="G298" s="436"/>
      <c r="H298" s="436"/>
      <c r="I298" s="436"/>
      <c r="J298" s="436"/>
      <c r="K298" s="436"/>
      <c r="L298" s="436"/>
      <c r="M298" s="436"/>
      <c r="N298" s="436"/>
      <c r="O298" s="436"/>
      <c r="P298" s="436"/>
      <c r="Q298" s="436"/>
      <c r="R298" s="436"/>
      <c r="S298" s="436" t="str">
        <f>IF(収録楽曲情報!E90="","",収録楽曲情報!E90 &amp; " ・ ") &amp; IF(収録楽曲情報!F90="","",収録楽曲情報!F90)</f>
        <v/>
      </c>
      <c r="T298" s="436"/>
      <c r="U298" s="436"/>
      <c r="V298" s="436"/>
      <c r="W298" s="436"/>
      <c r="X298" s="436"/>
      <c r="Y298" s="436"/>
      <c r="Z298" s="436"/>
      <c r="AA298" s="436"/>
      <c r="AB298" s="436"/>
      <c r="AC298" s="436"/>
      <c r="AD298" s="436"/>
      <c r="AE298" s="436"/>
      <c r="AF298" s="436"/>
      <c r="AG298" s="436"/>
      <c r="AH298" s="436"/>
      <c r="AI298" s="436"/>
      <c r="AJ298" s="436"/>
      <c r="AK298" s="437" t="str">
        <f>IF(算定シミュレーション!AO101=0,"",算定シミュレーション!AO101)</f>
        <v/>
      </c>
      <c r="AL298" s="437"/>
      <c r="AM298" s="437"/>
      <c r="AN298" s="437" t="str">
        <f>IF(算定シミュレーション!AP101=0,"",算定シミュレーション!AP101)</f>
        <v/>
      </c>
      <c r="AO298" s="437"/>
      <c r="AP298" s="437"/>
      <c r="AQ298" s="438" t="str">
        <f>IF(収録楽曲情報!J90="","",収録楽曲情報!J90)</f>
        <v/>
      </c>
      <c r="AR298" s="438"/>
      <c r="AS298" s="438"/>
      <c r="AT298" s="438"/>
      <c r="AU298" s="438"/>
      <c r="AV298" s="423" t="str">
        <f>IF(収録楽曲情報!K90="","",収録楽曲情報!K90)</f>
        <v/>
      </c>
      <c r="AW298" s="423"/>
      <c r="AX298" s="423"/>
      <c r="AY298" s="423"/>
      <c r="AZ298" s="423"/>
      <c r="BA298" s="423" t="str">
        <f>IF(収録楽曲情報!L90="","",収録楽曲情報!L90)</f>
        <v/>
      </c>
      <c r="BB298" s="434"/>
      <c r="BC298" s="443" t="str">
        <f>IF(収録楽曲情報!G90="","",収録楽曲情報!G90)</f>
        <v/>
      </c>
      <c r="BD298" s="444"/>
      <c r="BE298" s="444"/>
      <c r="BF298" s="444"/>
      <c r="BG298" s="444"/>
      <c r="BH298" s="444"/>
      <c r="BI298" s="444"/>
      <c r="BJ298" s="444"/>
      <c r="BK298" s="444"/>
      <c r="BL298" s="444"/>
      <c r="BM298" s="428"/>
      <c r="BN298" s="426"/>
      <c r="BO298" s="426"/>
      <c r="BP298" s="426"/>
      <c r="BQ298" s="426"/>
      <c r="BR298" s="427"/>
      <c r="BS298" s="418"/>
      <c r="BT298" s="419"/>
      <c r="BU298" s="420"/>
      <c r="BV298" s="419"/>
      <c r="BW298" s="420"/>
      <c r="BX298" s="421"/>
      <c r="BY298" s="418"/>
      <c r="BZ298" s="419"/>
      <c r="CA298" s="420"/>
      <c r="CB298" s="419"/>
      <c r="CC298" s="420"/>
      <c r="CD298" s="421"/>
      <c r="CE298" s="423" t="str">
        <f>LEFT(収録楽曲情報!C90,1)</f>
        <v/>
      </c>
      <c r="CF298" s="423"/>
      <c r="CG298" s="423" t="str">
        <f>MID(収録楽曲情報!C90,2,1)</f>
        <v/>
      </c>
      <c r="CH298" s="423"/>
      <c r="CI298" s="423" t="str">
        <f>MID(収録楽曲情報!C90,3,1)</f>
        <v/>
      </c>
      <c r="CJ298" s="423"/>
      <c r="CK298" s="423" t="str">
        <f>MID(収録楽曲情報!C90,4,1)</f>
        <v/>
      </c>
      <c r="CL298" s="423"/>
      <c r="CM298" s="423" t="str">
        <f>MID(収録楽曲情報!C90,5,1)</f>
        <v/>
      </c>
      <c r="CN298" s="423"/>
      <c r="CO298" s="423" t="str">
        <f>MID(収録楽曲情報!C90,6,1)</f>
        <v/>
      </c>
      <c r="CP298" s="423"/>
      <c r="CQ298" s="423" t="str">
        <f>MID(収録楽曲情報!C90,7,1)</f>
        <v/>
      </c>
      <c r="CR298" s="423"/>
      <c r="CS298" s="423" t="str">
        <f>MID(収録楽曲情報!C90,8,1)</f>
        <v/>
      </c>
      <c r="CT298" s="423"/>
      <c r="CU298" s="423"/>
      <c r="CV298" s="423"/>
      <c r="CW298" s="1">
        <f t="shared" si="9"/>
        <v>1</v>
      </c>
    </row>
    <row r="299" spans="1:101" ht="30" customHeight="1" x14ac:dyDescent="0.15">
      <c r="A299" s="447">
        <f>IF(収録楽曲情報!B91="","",収録楽曲情報!B91)</f>
        <v>90</v>
      </c>
      <c r="B299" s="438"/>
      <c r="C299" s="436" t="str">
        <f>IF(収録楽曲情報!D91="","",収録楽曲情報!D91)</f>
        <v/>
      </c>
      <c r="D299" s="436"/>
      <c r="E299" s="436"/>
      <c r="F299" s="436"/>
      <c r="G299" s="436"/>
      <c r="H299" s="436"/>
      <c r="I299" s="436"/>
      <c r="J299" s="436"/>
      <c r="K299" s="436"/>
      <c r="L299" s="436"/>
      <c r="M299" s="436"/>
      <c r="N299" s="436"/>
      <c r="O299" s="436"/>
      <c r="P299" s="436"/>
      <c r="Q299" s="436"/>
      <c r="R299" s="436"/>
      <c r="S299" s="436" t="str">
        <f>IF(収録楽曲情報!E91="","",収録楽曲情報!E91 &amp; " ・ ") &amp; IF(収録楽曲情報!F91="","",収録楽曲情報!F91)</f>
        <v/>
      </c>
      <c r="T299" s="436"/>
      <c r="U299" s="436"/>
      <c r="V299" s="436"/>
      <c r="W299" s="436"/>
      <c r="X299" s="436"/>
      <c r="Y299" s="436"/>
      <c r="Z299" s="436"/>
      <c r="AA299" s="436"/>
      <c r="AB299" s="436"/>
      <c r="AC299" s="436"/>
      <c r="AD299" s="436"/>
      <c r="AE299" s="436"/>
      <c r="AF299" s="436"/>
      <c r="AG299" s="436"/>
      <c r="AH299" s="436"/>
      <c r="AI299" s="436"/>
      <c r="AJ299" s="436"/>
      <c r="AK299" s="437" t="str">
        <f>IF(算定シミュレーション!AO102=0,"",算定シミュレーション!AO102)</f>
        <v/>
      </c>
      <c r="AL299" s="437"/>
      <c r="AM299" s="437"/>
      <c r="AN299" s="437" t="str">
        <f>IF(算定シミュレーション!AP102=0,"",算定シミュレーション!AP102)</f>
        <v/>
      </c>
      <c r="AO299" s="437"/>
      <c r="AP299" s="437"/>
      <c r="AQ299" s="438" t="str">
        <f>IF(収録楽曲情報!J91="","",収録楽曲情報!J91)</f>
        <v/>
      </c>
      <c r="AR299" s="438"/>
      <c r="AS299" s="438"/>
      <c r="AT299" s="438"/>
      <c r="AU299" s="438"/>
      <c r="AV299" s="423" t="str">
        <f>IF(収録楽曲情報!K91="","",収録楽曲情報!K91)</f>
        <v/>
      </c>
      <c r="AW299" s="423"/>
      <c r="AX299" s="423"/>
      <c r="AY299" s="423"/>
      <c r="AZ299" s="423"/>
      <c r="BA299" s="423" t="str">
        <f>IF(収録楽曲情報!L91="","",収録楽曲情報!L91)</f>
        <v/>
      </c>
      <c r="BB299" s="434"/>
      <c r="BC299" s="443" t="str">
        <f>IF(収録楽曲情報!G91="","",収録楽曲情報!G91)</f>
        <v/>
      </c>
      <c r="BD299" s="444"/>
      <c r="BE299" s="444"/>
      <c r="BF299" s="444"/>
      <c r="BG299" s="444"/>
      <c r="BH299" s="444"/>
      <c r="BI299" s="444"/>
      <c r="BJ299" s="444"/>
      <c r="BK299" s="444"/>
      <c r="BL299" s="444"/>
      <c r="BM299" s="428"/>
      <c r="BN299" s="426"/>
      <c r="BO299" s="426"/>
      <c r="BP299" s="426"/>
      <c r="BQ299" s="426"/>
      <c r="BR299" s="427"/>
      <c r="BS299" s="418"/>
      <c r="BT299" s="419"/>
      <c r="BU299" s="420"/>
      <c r="BV299" s="419"/>
      <c r="BW299" s="420"/>
      <c r="BX299" s="421"/>
      <c r="BY299" s="418"/>
      <c r="BZ299" s="419"/>
      <c r="CA299" s="420"/>
      <c r="CB299" s="419"/>
      <c r="CC299" s="420"/>
      <c r="CD299" s="421"/>
      <c r="CE299" s="423" t="str">
        <f>LEFT(収録楽曲情報!C91,1)</f>
        <v/>
      </c>
      <c r="CF299" s="423"/>
      <c r="CG299" s="423" t="str">
        <f>MID(収録楽曲情報!C91,2,1)</f>
        <v/>
      </c>
      <c r="CH299" s="423"/>
      <c r="CI299" s="423" t="str">
        <f>MID(収録楽曲情報!C91,3,1)</f>
        <v/>
      </c>
      <c r="CJ299" s="423"/>
      <c r="CK299" s="423" t="str">
        <f>MID(収録楽曲情報!C91,4,1)</f>
        <v/>
      </c>
      <c r="CL299" s="423"/>
      <c r="CM299" s="423" t="str">
        <f>MID(収録楽曲情報!C91,5,1)</f>
        <v/>
      </c>
      <c r="CN299" s="423"/>
      <c r="CO299" s="423" t="str">
        <f>MID(収録楽曲情報!C91,6,1)</f>
        <v/>
      </c>
      <c r="CP299" s="423"/>
      <c r="CQ299" s="423" t="str">
        <f>MID(収録楽曲情報!C91,7,1)</f>
        <v/>
      </c>
      <c r="CR299" s="423"/>
      <c r="CS299" s="423" t="str">
        <f>MID(収録楽曲情報!C91,8,1)</f>
        <v/>
      </c>
      <c r="CT299" s="423"/>
      <c r="CU299" s="423"/>
      <c r="CV299" s="423"/>
      <c r="CW299" s="1">
        <f t="shared" si="9"/>
        <v>1</v>
      </c>
    </row>
    <row r="300" spans="1:101" ht="30" customHeight="1" x14ac:dyDescent="0.15">
      <c r="A300" s="447">
        <f>IF(収録楽曲情報!B92="","",収録楽曲情報!B92)</f>
        <v>91</v>
      </c>
      <c r="B300" s="438"/>
      <c r="C300" s="436" t="str">
        <f>IF(収録楽曲情報!D92="","",収録楽曲情報!D92)</f>
        <v/>
      </c>
      <c r="D300" s="436"/>
      <c r="E300" s="436"/>
      <c r="F300" s="436"/>
      <c r="G300" s="436"/>
      <c r="H300" s="436"/>
      <c r="I300" s="436"/>
      <c r="J300" s="436"/>
      <c r="K300" s="436"/>
      <c r="L300" s="436"/>
      <c r="M300" s="436"/>
      <c r="N300" s="436"/>
      <c r="O300" s="436"/>
      <c r="P300" s="436"/>
      <c r="Q300" s="436"/>
      <c r="R300" s="436"/>
      <c r="S300" s="436" t="str">
        <f>IF(収録楽曲情報!E92="","",収録楽曲情報!E92 &amp; " ・ ") &amp; IF(収録楽曲情報!F92="","",収録楽曲情報!F92)</f>
        <v/>
      </c>
      <c r="T300" s="436"/>
      <c r="U300" s="436"/>
      <c r="V300" s="436"/>
      <c r="W300" s="436"/>
      <c r="X300" s="436"/>
      <c r="Y300" s="436"/>
      <c r="Z300" s="436"/>
      <c r="AA300" s="436"/>
      <c r="AB300" s="436"/>
      <c r="AC300" s="436"/>
      <c r="AD300" s="436"/>
      <c r="AE300" s="436"/>
      <c r="AF300" s="436"/>
      <c r="AG300" s="436"/>
      <c r="AH300" s="436"/>
      <c r="AI300" s="436"/>
      <c r="AJ300" s="436"/>
      <c r="AK300" s="437" t="str">
        <f>IF(算定シミュレーション!AO103=0,"",算定シミュレーション!AO103)</f>
        <v/>
      </c>
      <c r="AL300" s="437"/>
      <c r="AM300" s="437"/>
      <c r="AN300" s="437" t="str">
        <f>IF(算定シミュレーション!AP103=0,"",算定シミュレーション!AP103)</f>
        <v/>
      </c>
      <c r="AO300" s="437"/>
      <c r="AP300" s="437"/>
      <c r="AQ300" s="438" t="str">
        <f>IF(収録楽曲情報!J92="","",収録楽曲情報!J92)</f>
        <v/>
      </c>
      <c r="AR300" s="438"/>
      <c r="AS300" s="438"/>
      <c r="AT300" s="438"/>
      <c r="AU300" s="438"/>
      <c r="AV300" s="423" t="str">
        <f>IF(収録楽曲情報!K92="","",収録楽曲情報!K92)</f>
        <v/>
      </c>
      <c r="AW300" s="423"/>
      <c r="AX300" s="423"/>
      <c r="AY300" s="423"/>
      <c r="AZ300" s="423"/>
      <c r="BA300" s="423" t="str">
        <f>IF(収録楽曲情報!L92="","",収録楽曲情報!L92)</f>
        <v/>
      </c>
      <c r="BB300" s="434"/>
      <c r="BC300" s="443" t="str">
        <f>IF(収録楽曲情報!G92="","",収録楽曲情報!G92)</f>
        <v/>
      </c>
      <c r="BD300" s="444"/>
      <c r="BE300" s="444"/>
      <c r="BF300" s="444"/>
      <c r="BG300" s="444"/>
      <c r="BH300" s="444"/>
      <c r="BI300" s="444"/>
      <c r="BJ300" s="444"/>
      <c r="BK300" s="444"/>
      <c r="BL300" s="444"/>
      <c r="BM300" s="428"/>
      <c r="BN300" s="426"/>
      <c r="BO300" s="426"/>
      <c r="BP300" s="426"/>
      <c r="BQ300" s="426"/>
      <c r="BR300" s="427"/>
      <c r="BS300" s="418"/>
      <c r="BT300" s="419"/>
      <c r="BU300" s="420"/>
      <c r="BV300" s="419"/>
      <c r="BW300" s="420"/>
      <c r="BX300" s="421"/>
      <c r="BY300" s="418"/>
      <c r="BZ300" s="419"/>
      <c r="CA300" s="420"/>
      <c r="CB300" s="419"/>
      <c r="CC300" s="420"/>
      <c r="CD300" s="421"/>
      <c r="CE300" s="423" t="str">
        <f>LEFT(収録楽曲情報!C92,1)</f>
        <v/>
      </c>
      <c r="CF300" s="423"/>
      <c r="CG300" s="423" t="str">
        <f>MID(収録楽曲情報!C92,2,1)</f>
        <v/>
      </c>
      <c r="CH300" s="423"/>
      <c r="CI300" s="423" t="str">
        <f>MID(収録楽曲情報!C92,3,1)</f>
        <v/>
      </c>
      <c r="CJ300" s="423"/>
      <c r="CK300" s="423" t="str">
        <f>MID(収録楽曲情報!C92,4,1)</f>
        <v/>
      </c>
      <c r="CL300" s="423"/>
      <c r="CM300" s="423" t="str">
        <f>MID(収録楽曲情報!C92,5,1)</f>
        <v/>
      </c>
      <c r="CN300" s="423"/>
      <c r="CO300" s="423" t="str">
        <f>MID(収録楽曲情報!C92,6,1)</f>
        <v/>
      </c>
      <c r="CP300" s="423"/>
      <c r="CQ300" s="423" t="str">
        <f>MID(収録楽曲情報!C92,7,1)</f>
        <v/>
      </c>
      <c r="CR300" s="423"/>
      <c r="CS300" s="423" t="str">
        <f>MID(収録楽曲情報!C92,8,1)</f>
        <v/>
      </c>
      <c r="CT300" s="423"/>
      <c r="CU300" s="423"/>
      <c r="CV300" s="423"/>
      <c r="CW300" s="1">
        <f t="shared" si="9"/>
        <v>1</v>
      </c>
    </row>
    <row r="301" spans="1:101" ht="30" customHeight="1" x14ac:dyDescent="0.15">
      <c r="A301" s="447">
        <f>IF(収録楽曲情報!B93="","",収録楽曲情報!B93)</f>
        <v>92</v>
      </c>
      <c r="B301" s="438"/>
      <c r="C301" s="436" t="str">
        <f>IF(収録楽曲情報!D93="","",収録楽曲情報!D93)</f>
        <v/>
      </c>
      <c r="D301" s="436"/>
      <c r="E301" s="436"/>
      <c r="F301" s="436"/>
      <c r="G301" s="436"/>
      <c r="H301" s="436"/>
      <c r="I301" s="436"/>
      <c r="J301" s="436"/>
      <c r="K301" s="436"/>
      <c r="L301" s="436"/>
      <c r="M301" s="436"/>
      <c r="N301" s="436"/>
      <c r="O301" s="436"/>
      <c r="P301" s="436"/>
      <c r="Q301" s="436"/>
      <c r="R301" s="436"/>
      <c r="S301" s="436" t="str">
        <f>IF(収録楽曲情報!E93="","",収録楽曲情報!E93 &amp; " ・ ") &amp; IF(収録楽曲情報!F93="","",収録楽曲情報!F93)</f>
        <v/>
      </c>
      <c r="T301" s="436"/>
      <c r="U301" s="436"/>
      <c r="V301" s="436"/>
      <c r="W301" s="436"/>
      <c r="X301" s="436"/>
      <c r="Y301" s="436"/>
      <c r="Z301" s="436"/>
      <c r="AA301" s="436"/>
      <c r="AB301" s="436"/>
      <c r="AC301" s="436"/>
      <c r="AD301" s="436"/>
      <c r="AE301" s="436"/>
      <c r="AF301" s="436"/>
      <c r="AG301" s="436"/>
      <c r="AH301" s="436"/>
      <c r="AI301" s="436"/>
      <c r="AJ301" s="436"/>
      <c r="AK301" s="437" t="str">
        <f>IF(算定シミュレーション!AO104=0,"",算定シミュレーション!AO104)</f>
        <v/>
      </c>
      <c r="AL301" s="437"/>
      <c r="AM301" s="437"/>
      <c r="AN301" s="437" t="str">
        <f>IF(算定シミュレーション!AP104=0,"",算定シミュレーション!AP104)</f>
        <v/>
      </c>
      <c r="AO301" s="437"/>
      <c r="AP301" s="437"/>
      <c r="AQ301" s="438" t="str">
        <f>IF(収録楽曲情報!J93="","",収録楽曲情報!J93)</f>
        <v/>
      </c>
      <c r="AR301" s="438"/>
      <c r="AS301" s="438"/>
      <c r="AT301" s="438"/>
      <c r="AU301" s="438"/>
      <c r="AV301" s="423" t="str">
        <f>IF(収録楽曲情報!K93="","",収録楽曲情報!K93)</f>
        <v/>
      </c>
      <c r="AW301" s="423"/>
      <c r="AX301" s="423"/>
      <c r="AY301" s="423"/>
      <c r="AZ301" s="423"/>
      <c r="BA301" s="423" t="str">
        <f>IF(収録楽曲情報!L93="","",収録楽曲情報!L93)</f>
        <v/>
      </c>
      <c r="BB301" s="434"/>
      <c r="BC301" s="443" t="str">
        <f>IF(収録楽曲情報!G93="","",収録楽曲情報!G93)</f>
        <v/>
      </c>
      <c r="BD301" s="444"/>
      <c r="BE301" s="444"/>
      <c r="BF301" s="444"/>
      <c r="BG301" s="444"/>
      <c r="BH301" s="444"/>
      <c r="BI301" s="444"/>
      <c r="BJ301" s="444"/>
      <c r="BK301" s="444"/>
      <c r="BL301" s="444"/>
      <c r="BM301" s="428"/>
      <c r="BN301" s="426"/>
      <c r="BO301" s="426"/>
      <c r="BP301" s="426"/>
      <c r="BQ301" s="426"/>
      <c r="BR301" s="427"/>
      <c r="BS301" s="418"/>
      <c r="BT301" s="419"/>
      <c r="BU301" s="420"/>
      <c r="BV301" s="419"/>
      <c r="BW301" s="420"/>
      <c r="BX301" s="421"/>
      <c r="BY301" s="418"/>
      <c r="BZ301" s="419"/>
      <c r="CA301" s="420"/>
      <c r="CB301" s="419"/>
      <c r="CC301" s="420"/>
      <c r="CD301" s="421"/>
      <c r="CE301" s="423" t="str">
        <f>LEFT(収録楽曲情報!C93,1)</f>
        <v/>
      </c>
      <c r="CF301" s="423"/>
      <c r="CG301" s="423" t="str">
        <f>MID(収録楽曲情報!C93,2,1)</f>
        <v/>
      </c>
      <c r="CH301" s="423"/>
      <c r="CI301" s="423" t="str">
        <f>MID(収録楽曲情報!C93,3,1)</f>
        <v/>
      </c>
      <c r="CJ301" s="423"/>
      <c r="CK301" s="423" t="str">
        <f>MID(収録楽曲情報!C93,4,1)</f>
        <v/>
      </c>
      <c r="CL301" s="423"/>
      <c r="CM301" s="423" t="str">
        <f>MID(収録楽曲情報!C93,5,1)</f>
        <v/>
      </c>
      <c r="CN301" s="423"/>
      <c r="CO301" s="423" t="str">
        <f>MID(収録楽曲情報!C93,6,1)</f>
        <v/>
      </c>
      <c r="CP301" s="423"/>
      <c r="CQ301" s="423" t="str">
        <f>MID(収録楽曲情報!C93,7,1)</f>
        <v/>
      </c>
      <c r="CR301" s="423"/>
      <c r="CS301" s="423" t="str">
        <f>MID(収録楽曲情報!C93,8,1)</f>
        <v/>
      </c>
      <c r="CT301" s="423"/>
      <c r="CU301" s="423"/>
      <c r="CV301" s="423"/>
      <c r="CW301" s="1">
        <f t="shared" si="9"/>
        <v>1</v>
      </c>
    </row>
    <row r="302" spans="1:101" ht="30" customHeight="1" x14ac:dyDescent="0.15">
      <c r="A302" s="447">
        <f>IF(収録楽曲情報!B94="","",収録楽曲情報!B94)</f>
        <v>93</v>
      </c>
      <c r="B302" s="438"/>
      <c r="C302" s="436" t="str">
        <f>IF(収録楽曲情報!D94="","",収録楽曲情報!D94)</f>
        <v/>
      </c>
      <c r="D302" s="436"/>
      <c r="E302" s="436"/>
      <c r="F302" s="436"/>
      <c r="G302" s="436"/>
      <c r="H302" s="436"/>
      <c r="I302" s="436"/>
      <c r="J302" s="436"/>
      <c r="K302" s="436"/>
      <c r="L302" s="436"/>
      <c r="M302" s="436"/>
      <c r="N302" s="436"/>
      <c r="O302" s="436"/>
      <c r="P302" s="436"/>
      <c r="Q302" s="436"/>
      <c r="R302" s="436"/>
      <c r="S302" s="436" t="str">
        <f>IF(収録楽曲情報!E94="","",収録楽曲情報!E94 &amp; " ・ ") &amp; IF(収録楽曲情報!F94="","",収録楽曲情報!F94)</f>
        <v/>
      </c>
      <c r="T302" s="436"/>
      <c r="U302" s="436"/>
      <c r="V302" s="436"/>
      <c r="W302" s="436"/>
      <c r="X302" s="436"/>
      <c r="Y302" s="436"/>
      <c r="Z302" s="436"/>
      <c r="AA302" s="436"/>
      <c r="AB302" s="436"/>
      <c r="AC302" s="436"/>
      <c r="AD302" s="436"/>
      <c r="AE302" s="436"/>
      <c r="AF302" s="436"/>
      <c r="AG302" s="436"/>
      <c r="AH302" s="436"/>
      <c r="AI302" s="436"/>
      <c r="AJ302" s="436"/>
      <c r="AK302" s="437" t="str">
        <f>IF(算定シミュレーション!AO105=0,"",算定シミュレーション!AO105)</f>
        <v/>
      </c>
      <c r="AL302" s="437"/>
      <c r="AM302" s="437"/>
      <c r="AN302" s="437" t="str">
        <f>IF(算定シミュレーション!AP105=0,"",算定シミュレーション!AP105)</f>
        <v/>
      </c>
      <c r="AO302" s="437"/>
      <c r="AP302" s="437"/>
      <c r="AQ302" s="438" t="str">
        <f>IF(収録楽曲情報!J94="","",収録楽曲情報!J94)</f>
        <v/>
      </c>
      <c r="AR302" s="438"/>
      <c r="AS302" s="438"/>
      <c r="AT302" s="438"/>
      <c r="AU302" s="438"/>
      <c r="AV302" s="423" t="str">
        <f>IF(収録楽曲情報!K94="","",収録楽曲情報!K94)</f>
        <v/>
      </c>
      <c r="AW302" s="423"/>
      <c r="AX302" s="423"/>
      <c r="AY302" s="423"/>
      <c r="AZ302" s="423"/>
      <c r="BA302" s="423" t="str">
        <f>IF(収録楽曲情報!L94="","",収録楽曲情報!L94)</f>
        <v/>
      </c>
      <c r="BB302" s="434"/>
      <c r="BC302" s="443" t="str">
        <f>IF(収録楽曲情報!G94="","",収録楽曲情報!G94)</f>
        <v/>
      </c>
      <c r="BD302" s="444"/>
      <c r="BE302" s="444"/>
      <c r="BF302" s="444"/>
      <c r="BG302" s="444"/>
      <c r="BH302" s="444"/>
      <c r="BI302" s="444"/>
      <c r="BJ302" s="444"/>
      <c r="BK302" s="444"/>
      <c r="BL302" s="444"/>
      <c r="BM302" s="428"/>
      <c r="BN302" s="426"/>
      <c r="BO302" s="426"/>
      <c r="BP302" s="426"/>
      <c r="BQ302" s="426"/>
      <c r="BR302" s="427"/>
      <c r="BS302" s="418"/>
      <c r="BT302" s="419"/>
      <c r="BU302" s="420"/>
      <c r="BV302" s="419"/>
      <c r="BW302" s="420"/>
      <c r="BX302" s="421"/>
      <c r="BY302" s="418"/>
      <c r="BZ302" s="419"/>
      <c r="CA302" s="420"/>
      <c r="CB302" s="419"/>
      <c r="CC302" s="420"/>
      <c r="CD302" s="421"/>
      <c r="CE302" s="423" t="str">
        <f>LEFT(収録楽曲情報!C94,1)</f>
        <v/>
      </c>
      <c r="CF302" s="423"/>
      <c r="CG302" s="423" t="str">
        <f>MID(収録楽曲情報!C94,2,1)</f>
        <v/>
      </c>
      <c r="CH302" s="423"/>
      <c r="CI302" s="423" t="str">
        <f>MID(収録楽曲情報!C94,3,1)</f>
        <v/>
      </c>
      <c r="CJ302" s="423"/>
      <c r="CK302" s="423" t="str">
        <f>MID(収録楽曲情報!C94,4,1)</f>
        <v/>
      </c>
      <c r="CL302" s="423"/>
      <c r="CM302" s="423" t="str">
        <f>MID(収録楽曲情報!C94,5,1)</f>
        <v/>
      </c>
      <c r="CN302" s="423"/>
      <c r="CO302" s="423" t="str">
        <f>MID(収録楽曲情報!C94,6,1)</f>
        <v/>
      </c>
      <c r="CP302" s="423"/>
      <c r="CQ302" s="423" t="str">
        <f>MID(収録楽曲情報!C94,7,1)</f>
        <v/>
      </c>
      <c r="CR302" s="423"/>
      <c r="CS302" s="423" t="str">
        <f>MID(収録楽曲情報!C94,8,1)</f>
        <v/>
      </c>
      <c r="CT302" s="423"/>
      <c r="CU302" s="423"/>
      <c r="CV302" s="423"/>
      <c r="CW302" s="1">
        <f t="shared" si="9"/>
        <v>1</v>
      </c>
    </row>
    <row r="303" spans="1:101" ht="30" customHeight="1" x14ac:dyDescent="0.15">
      <c r="A303" s="447">
        <f>IF(収録楽曲情報!B95="","",収録楽曲情報!B95)</f>
        <v>94</v>
      </c>
      <c r="B303" s="438"/>
      <c r="C303" s="436" t="str">
        <f>IF(収録楽曲情報!D95="","",収録楽曲情報!D95)</f>
        <v/>
      </c>
      <c r="D303" s="436"/>
      <c r="E303" s="436"/>
      <c r="F303" s="436"/>
      <c r="G303" s="436"/>
      <c r="H303" s="436"/>
      <c r="I303" s="436"/>
      <c r="J303" s="436"/>
      <c r="K303" s="436"/>
      <c r="L303" s="436"/>
      <c r="M303" s="436"/>
      <c r="N303" s="436"/>
      <c r="O303" s="436"/>
      <c r="P303" s="436"/>
      <c r="Q303" s="436"/>
      <c r="R303" s="436"/>
      <c r="S303" s="436" t="str">
        <f>IF(収録楽曲情報!E95="","",収録楽曲情報!E95 &amp; " ・ ") &amp; IF(収録楽曲情報!F95="","",収録楽曲情報!F95)</f>
        <v/>
      </c>
      <c r="T303" s="436"/>
      <c r="U303" s="436"/>
      <c r="V303" s="436"/>
      <c r="W303" s="436"/>
      <c r="X303" s="436"/>
      <c r="Y303" s="436"/>
      <c r="Z303" s="436"/>
      <c r="AA303" s="436"/>
      <c r="AB303" s="436"/>
      <c r="AC303" s="436"/>
      <c r="AD303" s="436"/>
      <c r="AE303" s="436"/>
      <c r="AF303" s="436"/>
      <c r="AG303" s="436"/>
      <c r="AH303" s="436"/>
      <c r="AI303" s="436"/>
      <c r="AJ303" s="436"/>
      <c r="AK303" s="437" t="str">
        <f>IF(算定シミュレーション!AO106=0,"",算定シミュレーション!AO106)</f>
        <v/>
      </c>
      <c r="AL303" s="437"/>
      <c r="AM303" s="437"/>
      <c r="AN303" s="437" t="str">
        <f>IF(算定シミュレーション!AP106=0,"",算定シミュレーション!AP106)</f>
        <v/>
      </c>
      <c r="AO303" s="437"/>
      <c r="AP303" s="437"/>
      <c r="AQ303" s="438" t="str">
        <f>IF(収録楽曲情報!J95="","",収録楽曲情報!J95)</f>
        <v/>
      </c>
      <c r="AR303" s="438"/>
      <c r="AS303" s="438"/>
      <c r="AT303" s="438"/>
      <c r="AU303" s="438"/>
      <c r="AV303" s="423" t="str">
        <f>IF(収録楽曲情報!K95="","",収録楽曲情報!K95)</f>
        <v/>
      </c>
      <c r="AW303" s="423"/>
      <c r="AX303" s="423"/>
      <c r="AY303" s="423"/>
      <c r="AZ303" s="423"/>
      <c r="BA303" s="423" t="str">
        <f>IF(収録楽曲情報!L95="","",収録楽曲情報!L95)</f>
        <v/>
      </c>
      <c r="BB303" s="434"/>
      <c r="BC303" s="443" t="str">
        <f>IF(収録楽曲情報!G95="","",収録楽曲情報!G95)</f>
        <v/>
      </c>
      <c r="BD303" s="444"/>
      <c r="BE303" s="444"/>
      <c r="BF303" s="444"/>
      <c r="BG303" s="444"/>
      <c r="BH303" s="444"/>
      <c r="BI303" s="444"/>
      <c r="BJ303" s="444"/>
      <c r="BK303" s="444"/>
      <c r="BL303" s="444"/>
      <c r="BM303" s="428"/>
      <c r="BN303" s="426"/>
      <c r="BO303" s="426"/>
      <c r="BP303" s="426"/>
      <c r="BQ303" s="426"/>
      <c r="BR303" s="427"/>
      <c r="BS303" s="418"/>
      <c r="BT303" s="419"/>
      <c r="BU303" s="420"/>
      <c r="BV303" s="419"/>
      <c r="BW303" s="420"/>
      <c r="BX303" s="421"/>
      <c r="BY303" s="418"/>
      <c r="BZ303" s="419"/>
      <c r="CA303" s="420"/>
      <c r="CB303" s="419"/>
      <c r="CC303" s="420"/>
      <c r="CD303" s="421"/>
      <c r="CE303" s="423" t="str">
        <f>LEFT(収録楽曲情報!C95,1)</f>
        <v/>
      </c>
      <c r="CF303" s="423"/>
      <c r="CG303" s="423" t="str">
        <f>MID(収録楽曲情報!C95,2,1)</f>
        <v/>
      </c>
      <c r="CH303" s="423"/>
      <c r="CI303" s="423" t="str">
        <f>MID(収録楽曲情報!C95,3,1)</f>
        <v/>
      </c>
      <c r="CJ303" s="423"/>
      <c r="CK303" s="423" t="str">
        <f>MID(収録楽曲情報!C95,4,1)</f>
        <v/>
      </c>
      <c r="CL303" s="423"/>
      <c r="CM303" s="423" t="str">
        <f>MID(収録楽曲情報!C95,5,1)</f>
        <v/>
      </c>
      <c r="CN303" s="423"/>
      <c r="CO303" s="423" t="str">
        <f>MID(収録楽曲情報!C95,6,1)</f>
        <v/>
      </c>
      <c r="CP303" s="423"/>
      <c r="CQ303" s="423" t="str">
        <f>MID(収録楽曲情報!C95,7,1)</f>
        <v/>
      </c>
      <c r="CR303" s="423"/>
      <c r="CS303" s="423" t="str">
        <f>MID(収録楽曲情報!C95,8,1)</f>
        <v/>
      </c>
      <c r="CT303" s="423"/>
      <c r="CU303" s="423"/>
      <c r="CV303" s="423"/>
      <c r="CW303" s="1">
        <f t="shared" si="9"/>
        <v>1</v>
      </c>
    </row>
    <row r="304" spans="1:101" ht="30" customHeight="1" thickBot="1" x14ac:dyDescent="0.2">
      <c r="A304" s="465">
        <f>IF(収録楽曲情報!B96="","",収録楽曲情報!B96)</f>
        <v>95</v>
      </c>
      <c r="B304" s="442"/>
      <c r="C304" s="436" t="str">
        <f>IF(収録楽曲情報!D96="","",収録楽曲情報!D96)</f>
        <v/>
      </c>
      <c r="D304" s="436"/>
      <c r="E304" s="436"/>
      <c r="F304" s="436"/>
      <c r="G304" s="436"/>
      <c r="H304" s="436"/>
      <c r="I304" s="436"/>
      <c r="J304" s="436"/>
      <c r="K304" s="436"/>
      <c r="L304" s="436"/>
      <c r="M304" s="436"/>
      <c r="N304" s="436"/>
      <c r="O304" s="436"/>
      <c r="P304" s="436"/>
      <c r="Q304" s="436"/>
      <c r="R304" s="436"/>
      <c r="S304" s="440" t="str">
        <f>IF(収録楽曲情報!E96="","",収録楽曲情報!E96 &amp; " ・ ") &amp; IF(収録楽曲情報!F96="","",収録楽曲情報!F96)</f>
        <v/>
      </c>
      <c r="T304" s="440"/>
      <c r="U304" s="440"/>
      <c r="V304" s="440"/>
      <c r="W304" s="440"/>
      <c r="X304" s="440"/>
      <c r="Y304" s="440"/>
      <c r="Z304" s="440"/>
      <c r="AA304" s="440"/>
      <c r="AB304" s="440"/>
      <c r="AC304" s="440"/>
      <c r="AD304" s="440"/>
      <c r="AE304" s="440"/>
      <c r="AF304" s="440"/>
      <c r="AG304" s="440"/>
      <c r="AH304" s="440"/>
      <c r="AI304" s="440"/>
      <c r="AJ304" s="440"/>
      <c r="AK304" s="441" t="str">
        <f>IF(算定シミュレーション!AO107=0,"",算定シミュレーション!AO107)</f>
        <v/>
      </c>
      <c r="AL304" s="441"/>
      <c r="AM304" s="441"/>
      <c r="AN304" s="441" t="str">
        <f>IF(算定シミュレーション!AP107=0,"",算定シミュレーション!AP107)</f>
        <v/>
      </c>
      <c r="AO304" s="441"/>
      <c r="AP304" s="441"/>
      <c r="AQ304" s="442" t="str">
        <f>IF(収録楽曲情報!J96="","",収録楽曲情報!J96)</f>
        <v/>
      </c>
      <c r="AR304" s="442"/>
      <c r="AS304" s="442"/>
      <c r="AT304" s="442"/>
      <c r="AU304" s="442"/>
      <c r="AV304" s="429" t="str">
        <f>IF(収録楽曲情報!K96="","",収録楽曲情報!K96)</f>
        <v/>
      </c>
      <c r="AW304" s="429"/>
      <c r="AX304" s="429"/>
      <c r="AY304" s="429"/>
      <c r="AZ304" s="429"/>
      <c r="BA304" s="429" t="str">
        <f>IF(収録楽曲情報!L96="","",収録楽曲情報!L96)</f>
        <v/>
      </c>
      <c r="BB304" s="430"/>
      <c r="BC304" s="443" t="str">
        <f>IF(収録楽曲情報!G96="","",収録楽曲情報!G96)</f>
        <v/>
      </c>
      <c r="BD304" s="444"/>
      <c r="BE304" s="444"/>
      <c r="BF304" s="444"/>
      <c r="BG304" s="444"/>
      <c r="BH304" s="444"/>
      <c r="BI304" s="444"/>
      <c r="BJ304" s="444"/>
      <c r="BK304" s="444"/>
      <c r="BL304" s="444"/>
      <c r="BM304" s="428"/>
      <c r="BN304" s="426"/>
      <c r="BO304" s="426"/>
      <c r="BP304" s="426"/>
      <c r="BQ304" s="426"/>
      <c r="BR304" s="427"/>
      <c r="BS304" s="418"/>
      <c r="BT304" s="419"/>
      <c r="BU304" s="420"/>
      <c r="BV304" s="419"/>
      <c r="BW304" s="420"/>
      <c r="BX304" s="421"/>
      <c r="BY304" s="418"/>
      <c r="BZ304" s="419"/>
      <c r="CA304" s="420"/>
      <c r="CB304" s="419"/>
      <c r="CC304" s="420"/>
      <c r="CD304" s="421"/>
      <c r="CE304" s="423" t="str">
        <f>LEFT(収録楽曲情報!C96,1)</f>
        <v/>
      </c>
      <c r="CF304" s="423"/>
      <c r="CG304" s="423" t="str">
        <f>MID(収録楽曲情報!C96,2,1)</f>
        <v/>
      </c>
      <c r="CH304" s="423"/>
      <c r="CI304" s="423" t="str">
        <f>MID(収録楽曲情報!C96,3,1)</f>
        <v/>
      </c>
      <c r="CJ304" s="423"/>
      <c r="CK304" s="423" t="str">
        <f>MID(収録楽曲情報!C96,4,1)</f>
        <v/>
      </c>
      <c r="CL304" s="423"/>
      <c r="CM304" s="423" t="str">
        <f>MID(収録楽曲情報!C96,5,1)</f>
        <v/>
      </c>
      <c r="CN304" s="423"/>
      <c r="CO304" s="423" t="str">
        <f>MID(収録楽曲情報!C96,6,1)</f>
        <v/>
      </c>
      <c r="CP304" s="423"/>
      <c r="CQ304" s="423" t="str">
        <f>MID(収録楽曲情報!C96,7,1)</f>
        <v/>
      </c>
      <c r="CR304" s="423"/>
      <c r="CS304" s="423" t="str">
        <f>MID(収録楽曲情報!C96,8,1)</f>
        <v/>
      </c>
      <c r="CT304" s="423"/>
      <c r="CU304" s="423"/>
      <c r="CV304" s="423"/>
      <c r="CW304" s="1">
        <f t="shared" si="9"/>
        <v>1</v>
      </c>
    </row>
    <row r="305" spans="1:101" ht="30" customHeight="1" x14ac:dyDescent="0.15">
      <c r="A305" s="424"/>
      <c r="B305" s="424"/>
      <c r="C305" s="424"/>
      <c r="D305" s="424"/>
      <c r="E305" s="424"/>
      <c r="F305" s="424"/>
      <c r="G305" s="424"/>
      <c r="H305" s="424"/>
      <c r="I305" s="424"/>
      <c r="J305" s="424"/>
      <c r="K305" s="424"/>
      <c r="L305" s="424"/>
      <c r="M305" s="424"/>
      <c r="N305" s="424"/>
      <c r="O305" s="424"/>
      <c r="P305" s="424"/>
      <c r="Q305" s="424"/>
      <c r="R305" s="424"/>
      <c r="S305" s="424"/>
      <c r="T305" s="424"/>
      <c r="U305" s="424"/>
      <c r="V305" s="424"/>
      <c r="W305" s="424"/>
      <c r="X305" s="424"/>
      <c r="Y305" s="424"/>
      <c r="Z305" s="424"/>
      <c r="AA305" s="424"/>
      <c r="AB305" s="424"/>
      <c r="AC305" s="424"/>
      <c r="AD305" s="424"/>
      <c r="AE305" s="424"/>
      <c r="AF305" s="424"/>
      <c r="AG305" s="424"/>
      <c r="AH305" s="424"/>
      <c r="AI305" s="424"/>
      <c r="AJ305" s="424"/>
      <c r="AK305" s="424"/>
      <c r="AL305" s="424"/>
      <c r="AM305" s="424"/>
      <c r="AN305" s="424"/>
      <c r="AO305" s="424"/>
      <c r="BE305" s="417" t="s">
        <v>44</v>
      </c>
      <c r="BF305" s="417"/>
      <c r="BG305" s="417"/>
      <c r="BH305" s="417"/>
      <c r="BI305" s="417"/>
      <c r="BJ305" s="417"/>
      <c r="BK305" s="417"/>
      <c r="BL305" s="417"/>
      <c r="BM305" s="428"/>
      <c r="BN305" s="426"/>
      <c r="BO305" s="426"/>
      <c r="BP305" s="426"/>
      <c r="BQ305" s="420"/>
      <c r="BR305" s="421"/>
      <c r="BS305" s="418"/>
      <c r="BT305" s="419"/>
      <c r="BU305" s="420"/>
      <c r="BV305" s="419"/>
      <c r="BW305" s="420"/>
      <c r="BX305" s="421"/>
      <c r="BY305" s="418"/>
      <c r="BZ305" s="419"/>
      <c r="CA305" s="420"/>
      <c r="CB305" s="419"/>
      <c r="CC305" s="420"/>
      <c r="CD305" s="421"/>
      <c r="CE305" s="423">
        <f>IF(CC307="",9,IF(収録楽曲情報!$V$4=0,9,""))</f>
        <v>9</v>
      </c>
      <c r="CF305" s="423"/>
      <c r="CG305" s="423">
        <f>IF(CC307="",9,IF(収録楽曲情報!$V$4=0,9,""))</f>
        <v>9</v>
      </c>
      <c r="CH305" s="423"/>
      <c r="CI305" s="423">
        <f>IF(CC307="",9,IF(収録楽曲情報!$V$4=0,9,RIGHT(LEFT(収録楽曲情報!$V$4,1),1)))</f>
        <v>9</v>
      </c>
      <c r="CJ305" s="423"/>
      <c r="CK305" s="423">
        <f>IF(CC307="",9,IF(収録楽曲情報!$V$4=0,9,RIGHT(LEFT(収録楽曲情報!$V$4,2),1)))</f>
        <v>9</v>
      </c>
      <c r="CL305" s="423"/>
      <c r="CM305" s="423">
        <f>IF(CC307="",9,IF(収録楽曲情報!$V$4=0,9,RIGHT(LEFT(収録楽曲情報!$V$4,3),1)))</f>
        <v>9</v>
      </c>
      <c r="CN305" s="423"/>
      <c r="CO305" s="423">
        <f>IF(CC307="",9,IF(収録楽曲情報!$V$4=0,9,RIGHT(LEFT(収録楽曲情報!$V$4,4),1)))</f>
        <v>9</v>
      </c>
      <c r="CP305" s="423"/>
      <c r="CQ305" s="423">
        <f>IF(CC307="",9,IF(収録楽曲情報!$V$4=0,9,RIGHT(LEFT(収録楽曲情報!$V$4,5),1)))</f>
        <v>9</v>
      </c>
      <c r="CR305" s="423"/>
      <c r="CS305" s="423">
        <f>IF(CC307="",9,IF(収録楽曲情報!$V$4=0,9,RIGHT(LEFT(収録楽曲情報!$V$4,6),1)))</f>
        <v>9</v>
      </c>
      <c r="CT305" s="423"/>
      <c r="CU305" s="423">
        <f>IF(CC307="",9,IF(収録楽曲情報!$V$4=0,9,""))</f>
        <v>9</v>
      </c>
      <c r="CV305" s="423"/>
      <c r="CW305" s="1">
        <f t="shared" si="9"/>
        <v>1</v>
      </c>
    </row>
    <row r="306" spans="1:101" ht="30" customHeight="1" x14ac:dyDescent="0.15">
      <c r="A306" s="425"/>
      <c r="B306" s="425"/>
      <c r="C306" s="425"/>
      <c r="D306" s="425"/>
      <c r="E306" s="425"/>
      <c r="F306" s="425"/>
      <c r="G306" s="425"/>
      <c r="H306" s="425"/>
      <c r="I306" s="425"/>
      <c r="J306" s="425"/>
      <c r="K306" s="425"/>
      <c r="L306" s="425"/>
      <c r="M306" s="425"/>
      <c r="N306" s="425"/>
      <c r="O306" s="425"/>
      <c r="P306" s="425"/>
      <c r="Q306" s="425"/>
      <c r="R306" s="425"/>
      <c r="S306" s="425"/>
      <c r="T306" s="425"/>
      <c r="U306" s="425"/>
      <c r="V306" s="425"/>
      <c r="W306" s="425"/>
      <c r="X306" s="425"/>
      <c r="Y306" s="425"/>
      <c r="Z306" s="425"/>
      <c r="AA306" s="425"/>
      <c r="AB306" s="425"/>
      <c r="AC306" s="425"/>
      <c r="AD306" s="425"/>
      <c r="AE306" s="425"/>
      <c r="AF306" s="425"/>
      <c r="AG306" s="425"/>
      <c r="AH306" s="425"/>
      <c r="AI306" s="425"/>
      <c r="AJ306" s="425"/>
      <c r="AK306" s="425"/>
      <c r="AL306" s="425"/>
      <c r="AM306" s="425"/>
      <c r="AN306" s="425"/>
      <c r="AO306" s="425"/>
      <c r="AW306" s="433"/>
      <c r="AX306" s="433"/>
      <c r="AY306" s="433"/>
      <c r="AZ306" s="433"/>
      <c r="BA306" s="433"/>
      <c r="BB306" s="433"/>
      <c r="BE306" s="417" t="str">
        <f>算定シミュレーション!BM13</f>
        <v>消費税相当額</v>
      </c>
      <c r="BF306" s="417"/>
      <c r="BG306" s="417"/>
      <c r="BH306" s="417"/>
      <c r="BI306" s="417"/>
      <c r="BJ306" s="417"/>
      <c r="BK306" s="417"/>
      <c r="BL306" s="417"/>
      <c r="BM306" s="418"/>
      <c r="BN306" s="419"/>
      <c r="BO306" s="420"/>
      <c r="BP306" s="419"/>
      <c r="BQ306" s="420"/>
      <c r="BR306" s="421"/>
      <c r="BS306" s="418"/>
      <c r="BT306" s="419"/>
      <c r="BU306" s="420"/>
      <c r="BV306" s="419"/>
      <c r="BW306" s="420"/>
      <c r="BX306" s="421"/>
      <c r="BY306" s="418"/>
      <c r="BZ306" s="419"/>
      <c r="CA306" s="420"/>
      <c r="CB306" s="419"/>
      <c r="CC306" s="420"/>
      <c r="CD306" s="421"/>
      <c r="CE306" s="422" t="str">
        <f>IF(CC307="","",IF(収録楽曲情報!$V$4=0,"",""))</f>
        <v/>
      </c>
      <c r="CF306" s="422"/>
      <c r="CG306" s="422" t="str">
        <f>IF(CC307="","",IF(収録楽曲情報!$V$4=0,"",""))</f>
        <v/>
      </c>
      <c r="CH306" s="422"/>
      <c r="CI306" s="422" t="str">
        <f>IF(CC307="","",IF(収録楽曲情報!$V$4=0,"",IF(LEN(収録楽曲情報!$W$3)=5,"",LEFT(収録楽曲情報!$W$3,1))))</f>
        <v/>
      </c>
      <c r="CJ306" s="422"/>
      <c r="CK306" s="422" t="str">
        <f>IF(CC307="","",IF(収録楽曲情報!$V$4=0,"",IF(LEN(収録楽曲情報!$W$3)=5,LEFT(収録楽曲情報!$W$3,1),RIGHT(LEFT(収録楽曲情報!$W$3,2),1))))</f>
        <v/>
      </c>
      <c r="CL306" s="422"/>
      <c r="CM306" s="422" t="str">
        <f>IF(CC307="","",IF(収録楽曲情報!$V$4=0,"",IF(LEN(収録楽曲情報!$W$3)=5,RIGHT(LEFT(収録楽曲情報!$W$3,2),1),RIGHT(LEFT(収録楽曲情報!$W$3,3),1))))</f>
        <v/>
      </c>
      <c r="CN306" s="422"/>
      <c r="CO306" s="422" t="str">
        <f>IF(CC307="","",IF(収録楽曲情報!$V$4=0,"",IF(LEN(収録楽曲情報!$W$3)=5,RIGHT(LEFT(収録楽曲情報!$W$3,3),1),RIGHT(LEFT(収録楽曲情報!$W$3,4),1))))</f>
        <v/>
      </c>
      <c r="CP306" s="422"/>
      <c r="CQ306" s="422" t="str">
        <f>IF(CC307="","",IF(収録楽曲情報!$V$4=0,"",IF(LEN(収録楽曲情報!$W$3)=5,RIGHT(LEFT(収録楽曲情報!$W$3,4),1),RIGHT(LEFT(収録楽曲情報!$W$3,4),1))))</f>
        <v/>
      </c>
      <c r="CR306" s="422"/>
      <c r="CS306" s="422" t="str">
        <f>IF(CC307="","",IF(収録楽曲情報!$V$4=0,"",IF(LEN(収録楽曲情報!$W$3)=5,RIGHT(LEFT(収録楽曲情報!$W$3,5),1),RIGHT(LEFT(収録楽曲情報!$W$3,4),1))))</f>
        <v/>
      </c>
      <c r="CT306" s="422"/>
      <c r="CW306" s="1">
        <f t="shared" si="9"/>
        <v>1</v>
      </c>
    </row>
    <row r="307" spans="1:101" ht="30" customHeight="1" x14ac:dyDescent="0.15">
      <c r="A307" s="425"/>
      <c r="B307" s="425"/>
      <c r="C307" s="425"/>
      <c r="D307" s="425"/>
      <c r="E307" s="425"/>
      <c r="F307" s="425"/>
      <c r="G307" s="425"/>
      <c r="H307" s="425"/>
      <c r="I307" s="425"/>
      <c r="J307" s="425"/>
      <c r="K307" s="425"/>
      <c r="L307" s="425"/>
      <c r="M307" s="425"/>
      <c r="N307" s="425"/>
      <c r="O307" s="425"/>
      <c r="P307" s="425"/>
      <c r="Q307" s="425"/>
      <c r="R307" s="425"/>
      <c r="S307" s="425"/>
      <c r="T307" s="425"/>
      <c r="U307" s="425"/>
      <c r="V307" s="425"/>
      <c r="W307" s="425"/>
      <c r="X307" s="425"/>
      <c r="Y307" s="425"/>
      <c r="Z307" s="425"/>
      <c r="AA307" s="425"/>
      <c r="AB307" s="425"/>
      <c r="AC307" s="425"/>
      <c r="AD307" s="425"/>
      <c r="AE307" s="425"/>
      <c r="AF307" s="425"/>
      <c r="AG307" s="425"/>
      <c r="AH307" s="425"/>
      <c r="AI307" s="425"/>
      <c r="AJ307" s="425"/>
      <c r="AK307" s="425"/>
      <c r="AL307" s="425"/>
      <c r="AM307" s="425"/>
      <c r="AN307" s="425"/>
      <c r="AO307" s="425"/>
      <c r="AW307" s="433"/>
      <c r="AX307" s="433"/>
      <c r="AY307" s="433"/>
      <c r="AZ307" s="433"/>
      <c r="BA307" s="433"/>
      <c r="BB307" s="433"/>
      <c r="BE307" s="417" t="s">
        <v>45</v>
      </c>
      <c r="BF307" s="417"/>
      <c r="BG307" s="417"/>
      <c r="BH307" s="417"/>
      <c r="BI307" s="417"/>
      <c r="BJ307" s="417"/>
      <c r="BK307" s="417"/>
      <c r="BL307" s="417"/>
      <c r="BM307" s="418"/>
      <c r="BN307" s="419"/>
      <c r="BO307" s="420"/>
      <c r="BP307" s="419"/>
      <c r="BQ307" s="420"/>
      <c r="BR307" s="421"/>
      <c r="BS307" s="418"/>
      <c r="BT307" s="419"/>
      <c r="BU307" s="420"/>
      <c r="BV307" s="419"/>
      <c r="BW307" s="420"/>
      <c r="BX307" s="421"/>
      <c r="BY307" s="418"/>
      <c r="BZ307" s="419"/>
      <c r="CA307" s="420"/>
      <c r="CB307" s="419"/>
      <c r="CC307" s="420"/>
      <c r="CD307" s="421"/>
      <c r="CE307" s="422" t="str">
        <f>IF(CC307="","",IF(収録楽曲情報!$V$4=0,"",""))</f>
        <v/>
      </c>
      <c r="CF307" s="422"/>
      <c r="CG307" s="422" t="str">
        <f>IF(CC307="","",IF(収録楽曲情報!$V$4=0,"","\"))</f>
        <v/>
      </c>
      <c r="CH307" s="422"/>
      <c r="CI307" s="422" t="str">
        <f>IF(CC307="","",IF(収録楽曲情報!$V$4=0,"",IF(LEN(収録楽曲情報!$W$4)=5,"",LEFT(収録楽曲情報!$W$4,1))))</f>
        <v/>
      </c>
      <c r="CJ307" s="422"/>
      <c r="CK307" s="422" t="str">
        <f>IF(CC307="","",IF(収録楽曲情報!$V$4=0,"",IF(LEN(収録楽曲情報!$W$4)=5,LEFT(収録楽曲情報!$W$4,1),RIGHT(LEFT(収録楽曲情報!$W$4,2),1))))</f>
        <v/>
      </c>
      <c r="CL307" s="422"/>
      <c r="CM307" s="422" t="str">
        <f>IF(CC307="","",IF(収録楽曲情報!$V$4=0,"",IF(LEN(収録楽曲情報!$W$4)=5,RIGHT(LEFT(収録楽曲情報!$W$4,2),1),RIGHT(LEFT(収録楽曲情報!$W$4,3),1))))</f>
        <v/>
      </c>
      <c r="CN307" s="422"/>
      <c r="CO307" s="422" t="str">
        <f>IF(CC307="","",IF(収録楽曲情報!$V$4=0,"",IF(LEN(収録楽曲情報!$W$4)=5,RIGHT(LEFT(収録楽曲情報!$W$4,3),1),RIGHT(LEFT(収録楽曲情報!$W$4,4),1))))</f>
        <v/>
      </c>
      <c r="CP307" s="422"/>
      <c r="CQ307" s="422" t="str">
        <f>IF(CC307="","",IF(収録楽曲情報!$V$4=0,"",IF(LEN(収録楽曲情報!$W$4)=5,RIGHT(LEFT(収録楽曲情報!$W$4,4),1),LEFT(RIGHT(収録楽曲情報!$W$4,2),1))))</f>
        <v/>
      </c>
      <c r="CR307" s="422"/>
      <c r="CS307" s="422" t="str">
        <f>IF(CC307="","",IF(収録楽曲情報!$V$4=0,"",IF(LEN(収録楽曲情報!$W$4)=5,RIGHT(LEFT(収録楽曲情報!$W$4,5),1),RIGHT(収録楽曲情報!$W$4,1))))</f>
        <v/>
      </c>
      <c r="CT307" s="422"/>
      <c r="CW307" s="1">
        <f t="shared" si="9"/>
        <v>1</v>
      </c>
    </row>
    <row r="308" spans="1:101" ht="7.5" customHeight="1" x14ac:dyDescent="0.15">
      <c r="CW308" s="1">
        <f t="shared" si="9"/>
        <v>1</v>
      </c>
    </row>
    <row r="309" spans="1:101" ht="7.5" customHeight="1" x14ac:dyDescent="0.15">
      <c r="CW309" s="1">
        <f t="shared" si="9"/>
        <v>1</v>
      </c>
    </row>
    <row r="310" spans="1:101" ht="7.5" customHeight="1" x14ac:dyDescent="0.15">
      <c r="CW310" s="1">
        <f t="shared" si="9"/>
        <v>1</v>
      </c>
    </row>
    <row r="311" spans="1:101" ht="7.5" customHeight="1" x14ac:dyDescent="0.15">
      <c r="CW311" s="1">
        <f t="shared" si="9"/>
        <v>1</v>
      </c>
    </row>
    <row r="312" spans="1:101" ht="7.5" customHeight="1" x14ac:dyDescent="0.15">
      <c r="CW312" s="1">
        <f t="shared" si="9"/>
        <v>1</v>
      </c>
    </row>
    <row r="313" spans="1:101" ht="7.5" customHeight="1" x14ac:dyDescent="0.15">
      <c r="CW313" s="1">
        <f t="shared" si="9"/>
        <v>1</v>
      </c>
    </row>
    <row r="314" spans="1:101" ht="7.5" customHeight="1" x14ac:dyDescent="0.15">
      <c r="CW314" s="1">
        <f t="shared" si="9"/>
        <v>1</v>
      </c>
    </row>
    <row r="315" spans="1:101" ht="6" customHeight="1" x14ac:dyDescent="0.15">
      <c r="CW315" s="1">
        <f>IF($A$323="","",1)</f>
        <v>1</v>
      </c>
    </row>
    <row r="316" spans="1:101" ht="13.5" x14ac:dyDescent="0.15">
      <c r="A316" s="1" t="s">
        <v>29</v>
      </c>
      <c r="CW316" s="1">
        <f t="shared" ref="CW316:CW342" si="10">IF($A$323="","",1)</f>
        <v>1</v>
      </c>
    </row>
    <row r="317" spans="1:101" ht="27" customHeight="1" x14ac:dyDescent="0.15">
      <c r="A317" s="459" t="str">
        <f>IF(収録楽曲情報!S2="外国映画","外国映画上映利用申込書","映画（録音・上映）利用申込書")</f>
        <v>外国映画上映利用申込書</v>
      </c>
      <c r="B317" s="459"/>
      <c r="C317" s="459"/>
      <c r="D317" s="459"/>
      <c r="E317" s="459"/>
      <c r="F317" s="459"/>
      <c r="G317" s="459"/>
      <c r="H317" s="459"/>
      <c r="I317" s="459"/>
      <c r="J317" s="459"/>
      <c r="K317" s="459"/>
      <c r="L317" s="459"/>
      <c r="M317" s="459"/>
      <c r="N317" s="459"/>
      <c r="O317" s="459"/>
      <c r="P317" s="459"/>
      <c r="Q317" s="459"/>
      <c r="R317" s="459"/>
      <c r="S317" s="459"/>
      <c r="T317" s="459"/>
      <c r="U317" s="459"/>
      <c r="V317" s="459"/>
      <c r="W317" s="459"/>
      <c r="X317" s="459"/>
      <c r="Y317" s="459"/>
      <c r="Z317" s="459"/>
      <c r="AA317" s="459"/>
      <c r="AB317" s="459"/>
      <c r="AC317" s="459"/>
      <c r="AD317" s="459"/>
      <c r="AE317" s="459"/>
      <c r="AF317" s="459"/>
      <c r="AG317" s="459"/>
      <c r="AH317" s="459"/>
      <c r="AI317" s="459"/>
      <c r="AJ317" s="459"/>
      <c r="AK317" s="459"/>
      <c r="AL317" s="459"/>
      <c r="AM317" s="459"/>
      <c r="AN317" s="459"/>
      <c r="AO317" s="459"/>
      <c r="AP317" s="459"/>
      <c r="AQ317" s="459"/>
      <c r="AR317" s="459"/>
      <c r="AS317" s="459"/>
      <c r="AT317" s="459"/>
      <c r="AU317" s="459"/>
      <c r="AV317" s="459"/>
      <c r="AW317" s="459"/>
      <c r="AX317" s="459"/>
      <c r="AY317" s="459"/>
      <c r="AZ317" s="459"/>
      <c r="BA317" s="459"/>
      <c r="BB317" s="459"/>
      <c r="BC317" s="459"/>
      <c r="BD317" s="459"/>
      <c r="BE317" s="459"/>
      <c r="BF317" s="459"/>
      <c r="BG317" s="459"/>
      <c r="BH317" s="459"/>
      <c r="BI317" s="459"/>
      <c r="BJ317" s="459"/>
      <c r="BK317" s="459"/>
      <c r="BL317" s="459"/>
      <c r="BM317" s="459"/>
      <c r="BN317" s="459"/>
      <c r="BO317" s="459"/>
      <c r="BP317" s="459"/>
      <c r="BQ317" s="459"/>
      <c r="BR317" s="459"/>
      <c r="BS317" s="459"/>
      <c r="BT317" s="459"/>
      <c r="BU317" s="459"/>
      <c r="BV317" s="459"/>
      <c r="BW317" s="459"/>
      <c r="BX317" s="459"/>
      <c r="BY317" s="459"/>
      <c r="BZ317" s="459"/>
      <c r="CA317" s="459"/>
      <c r="CB317" s="459"/>
      <c r="CC317" s="459"/>
      <c r="CD317" s="459"/>
      <c r="CE317" s="459"/>
      <c r="CF317" s="459"/>
      <c r="CG317" s="459"/>
      <c r="CH317" s="459"/>
      <c r="CI317" s="459"/>
      <c r="CJ317" s="459"/>
      <c r="CK317" s="459"/>
      <c r="CL317" s="459"/>
      <c r="CM317" s="459"/>
      <c r="CN317" s="459"/>
      <c r="CO317" s="459"/>
      <c r="CP317" s="459"/>
      <c r="CQ317" s="459"/>
      <c r="CR317" s="459"/>
      <c r="CS317" s="459"/>
      <c r="CT317" s="459"/>
      <c r="CU317" s="459"/>
      <c r="CV317" s="459"/>
      <c r="CW317" s="1">
        <f t="shared" si="10"/>
        <v>1</v>
      </c>
    </row>
    <row r="318" spans="1:101" ht="17.25" x14ac:dyDescent="0.15">
      <c r="A318" s="460" t="str">
        <f>"許諾　第　"&amp;収録楽曲情報!$T$2&amp;"　　　　　　号&lt;続き&gt;"</f>
        <v>許諾　第　0　　　　　　号&lt;続き&gt;</v>
      </c>
      <c r="B318" s="460"/>
      <c r="C318" s="460"/>
      <c r="D318" s="460"/>
      <c r="E318" s="460"/>
      <c r="F318" s="460"/>
      <c r="G318" s="460"/>
      <c r="H318" s="460"/>
      <c r="I318" s="460"/>
      <c r="J318" s="460"/>
      <c r="K318" s="460"/>
      <c r="L318" s="460"/>
      <c r="M318" s="460"/>
      <c r="N318" s="460"/>
      <c r="O318" s="460"/>
      <c r="P318" s="460"/>
      <c r="Q318" s="460"/>
      <c r="R318" s="460"/>
      <c r="S318" s="460"/>
      <c r="T318" s="460"/>
      <c r="U318" s="460"/>
      <c r="V318" s="460"/>
      <c r="W318" s="460"/>
      <c r="X318" s="460"/>
      <c r="Y318" s="460"/>
      <c r="Z318" s="460"/>
      <c r="AA318" s="460"/>
      <c r="AB318" s="460"/>
      <c r="AC318" s="460"/>
      <c r="AD318" s="460"/>
      <c r="AE318" s="460"/>
      <c r="AF318" s="460"/>
      <c r="AG318" s="460"/>
      <c r="AH318" s="460"/>
      <c r="AI318" s="460"/>
      <c r="AJ318" s="460"/>
      <c r="AK318" s="460"/>
      <c r="AL318" s="460"/>
      <c r="AM318" s="460"/>
      <c r="AN318" s="460"/>
      <c r="AO318" s="460"/>
      <c r="AP318" s="460"/>
      <c r="AQ318" s="460"/>
      <c r="AR318" s="460"/>
      <c r="AS318" s="460"/>
      <c r="AT318" s="460"/>
      <c r="AU318" s="460"/>
      <c r="AV318" s="460"/>
      <c r="AW318" s="460"/>
      <c r="AX318" s="460"/>
      <c r="AY318" s="460"/>
      <c r="AZ318" s="460"/>
      <c r="BA318" s="460"/>
      <c r="BB318" s="460"/>
      <c r="BC318" s="460"/>
      <c r="BD318" s="460"/>
      <c r="BE318" s="460"/>
      <c r="BF318" s="460"/>
      <c r="BG318" s="460"/>
      <c r="BH318" s="460"/>
      <c r="BI318" s="460"/>
      <c r="BJ318" s="460"/>
      <c r="BK318" s="460"/>
      <c r="BL318" s="460"/>
      <c r="BM318" s="460"/>
      <c r="BN318" s="460"/>
      <c r="BO318" s="460"/>
      <c r="BP318" s="460"/>
      <c r="BQ318" s="460"/>
      <c r="BR318" s="460"/>
      <c r="BS318" s="460"/>
      <c r="BT318" s="460"/>
      <c r="BU318" s="460"/>
      <c r="BV318" s="460"/>
      <c r="BW318" s="460"/>
      <c r="BX318" s="460"/>
      <c r="BY318" s="460"/>
      <c r="BZ318" s="460"/>
      <c r="CA318" s="460"/>
      <c r="CB318" s="460"/>
      <c r="CC318" s="460"/>
      <c r="CD318" s="460"/>
      <c r="CE318" s="460"/>
      <c r="CF318" s="460"/>
      <c r="CG318" s="460"/>
      <c r="CH318" s="460"/>
      <c r="CI318" s="460"/>
      <c r="CJ318" s="460"/>
      <c r="CK318" s="460"/>
      <c r="CL318" s="460"/>
      <c r="CM318" s="460"/>
      <c r="CN318" s="460"/>
      <c r="CO318" s="460"/>
      <c r="CP318" s="460"/>
      <c r="CQ318" s="460"/>
      <c r="CR318" s="460"/>
      <c r="CS318" s="460"/>
      <c r="CT318" s="460"/>
      <c r="CU318" s="460"/>
      <c r="CV318" s="460"/>
      <c r="CW318" s="1">
        <f t="shared" si="10"/>
        <v>1</v>
      </c>
    </row>
    <row r="319" spans="1:101" ht="30" customHeight="1" thickBot="1" x14ac:dyDescent="0.2">
      <c r="A319" s="13"/>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c r="Z319" s="13"/>
      <c r="AA319" s="13"/>
      <c r="AB319" s="13"/>
      <c r="AC319" s="13"/>
      <c r="AD319" s="13"/>
      <c r="AE319" s="13"/>
      <c r="AF319" s="13"/>
      <c r="AG319" s="13"/>
      <c r="AH319" s="13"/>
      <c r="AI319" s="13"/>
      <c r="AJ319" s="13"/>
      <c r="AK319" s="13"/>
      <c r="AL319" s="13"/>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
        <f t="shared" si="10"/>
        <v>1</v>
      </c>
    </row>
    <row r="320" spans="1:101" ht="13.5" customHeight="1" thickBot="1" x14ac:dyDescent="0.2">
      <c r="A320" s="461" t="s">
        <v>25</v>
      </c>
      <c r="B320" s="462"/>
      <c r="C320" s="462"/>
      <c r="D320" s="462"/>
      <c r="E320" s="462"/>
      <c r="F320" s="462"/>
      <c r="G320" s="463" t="str">
        <f>IF(外国映画情報入力!C6="","",外国映画情報入力!C6)</f>
        <v/>
      </c>
      <c r="H320" s="463"/>
      <c r="I320" s="463"/>
      <c r="J320" s="463"/>
      <c r="K320" s="463"/>
      <c r="L320" s="463"/>
      <c r="M320" s="463"/>
      <c r="N320" s="463"/>
      <c r="O320" s="463"/>
      <c r="P320" s="463"/>
      <c r="Q320" s="463"/>
      <c r="R320" s="464"/>
      <c r="CW320" s="1">
        <f t="shared" si="10"/>
        <v>1</v>
      </c>
    </row>
    <row r="321" spans="1:101" ht="7.5" customHeight="1" x14ac:dyDescent="0.15">
      <c r="A321" s="454"/>
      <c r="B321" s="455"/>
      <c r="C321" s="448" t="s">
        <v>37</v>
      </c>
      <c r="D321" s="448"/>
      <c r="E321" s="448"/>
      <c r="F321" s="448"/>
      <c r="G321" s="448"/>
      <c r="H321" s="448"/>
      <c r="I321" s="448"/>
      <c r="J321" s="448"/>
      <c r="K321" s="448"/>
      <c r="L321" s="448"/>
      <c r="M321" s="448"/>
      <c r="N321" s="448"/>
      <c r="O321" s="448"/>
      <c r="P321" s="448"/>
      <c r="Q321" s="448"/>
      <c r="R321" s="448"/>
      <c r="S321" s="448" t="s">
        <v>38</v>
      </c>
      <c r="T321" s="448"/>
      <c r="U321" s="448"/>
      <c r="V321" s="448"/>
      <c r="W321" s="448"/>
      <c r="X321" s="448"/>
      <c r="Y321" s="448"/>
      <c r="Z321" s="448"/>
      <c r="AA321" s="448"/>
      <c r="AB321" s="448"/>
      <c r="AC321" s="448"/>
      <c r="AD321" s="448"/>
      <c r="AE321" s="448"/>
      <c r="AF321" s="448"/>
      <c r="AG321" s="448"/>
      <c r="AH321" s="448"/>
      <c r="AI321" s="448"/>
      <c r="AJ321" s="448"/>
      <c r="AK321" s="458" t="s">
        <v>17</v>
      </c>
      <c r="AL321" s="458"/>
      <c r="AM321" s="458"/>
      <c r="AN321" s="458"/>
      <c r="AO321" s="458"/>
      <c r="AP321" s="458"/>
      <c r="AQ321" s="448" t="s">
        <v>41</v>
      </c>
      <c r="AR321" s="448"/>
      <c r="AS321" s="448"/>
      <c r="AT321" s="448"/>
      <c r="AU321" s="448"/>
      <c r="AV321" s="448" t="s">
        <v>42</v>
      </c>
      <c r="AW321" s="448"/>
      <c r="AX321" s="448"/>
      <c r="AY321" s="448"/>
      <c r="AZ321" s="448"/>
      <c r="BA321" s="448" t="s">
        <v>21</v>
      </c>
      <c r="BB321" s="449"/>
      <c r="BC321" s="452" t="s">
        <v>16</v>
      </c>
      <c r="BD321" s="450"/>
      <c r="BE321" s="450"/>
      <c r="BF321" s="450"/>
      <c r="BG321" s="450"/>
      <c r="BH321" s="450"/>
      <c r="BI321" s="450"/>
      <c r="BJ321" s="450"/>
      <c r="BK321" s="450"/>
      <c r="BL321" s="450"/>
      <c r="BM321" s="450" t="s">
        <v>43</v>
      </c>
      <c r="BN321" s="450"/>
      <c r="BO321" s="450"/>
      <c r="BP321" s="450"/>
      <c r="BQ321" s="450"/>
      <c r="BR321" s="450"/>
      <c r="BS321" s="450"/>
      <c r="BT321" s="450"/>
      <c r="BU321" s="450"/>
      <c r="BV321" s="450"/>
      <c r="BW321" s="450"/>
      <c r="BX321" s="450"/>
      <c r="BY321" s="450"/>
      <c r="BZ321" s="450"/>
      <c r="CA321" s="450"/>
      <c r="CB321" s="450"/>
      <c r="CC321" s="450"/>
      <c r="CD321" s="450"/>
      <c r="CE321" s="450" t="s">
        <v>22</v>
      </c>
      <c r="CF321" s="450"/>
      <c r="CG321" s="450"/>
      <c r="CH321" s="450"/>
      <c r="CI321" s="450"/>
      <c r="CJ321" s="450"/>
      <c r="CK321" s="450"/>
      <c r="CL321" s="450"/>
      <c r="CM321" s="450"/>
      <c r="CN321" s="450"/>
      <c r="CO321" s="450"/>
      <c r="CP321" s="450"/>
      <c r="CQ321" s="450"/>
      <c r="CR321" s="450"/>
      <c r="CS321" s="450"/>
      <c r="CT321" s="450"/>
      <c r="CU321" s="450" t="s">
        <v>65</v>
      </c>
      <c r="CV321" s="450"/>
      <c r="CW321" s="1">
        <f t="shared" si="10"/>
        <v>1</v>
      </c>
    </row>
    <row r="322" spans="1:101" ht="7.5" customHeight="1" x14ac:dyDescent="0.15">
      <c r="A322" s="456"/>
      <c r="B322" s="457"/>
      <c r="C322" s="450"/>
      <c r="D322" s="450"/>
      <c r="E322" s="450"/>
      <c r="F322" s="450"/>
      <c r="G322" s="450"/>
      <c r="H322" s="450"/>
      <c r="I322" s="450"/>
      <c r="J322" s="450"/>
      <c r="K322" s="450"/>
      <c r="L322" s="450"/>
      <c r="M322" s="450"/>
      <c r="N322" s="450"/>
      <c r="O322" s="450"/>
      <c r="P322" s="450"/>
      <c r="Q322" s="450"/>
      <c r="R322" s="450"/>
      <c r="S322" s="450"/>
      <c r="T322" s="450"/>
      <c r="U322" s="450"/>
      <c r="V322" s="450"/>
      <c r="W322" s="450"/>
      <c r="X322" s="450"/>
      <c r="Y322" s="450"/>
      <c r="Z322" s="450"/>
      <c r="AA322" s="450"/>
      <c r="AB322" s="450"/>
      <c r="AC322" s="450"/>
      <c r="AD322" s="450"/>
      <c r="AE322" s="450"/>
      <c r="AF322" s="450"/>
      <c r="AG322" s="450"/>
      <c r="AH322" s="450"/>
      <c r="AI322" s="450"/>
      <c r="AJ322" s="450"/>
      <c r="AK322" s="453" t="s">
        <v>39</v>
      </c>
      <c r="AL322" s="453"/>
      <c r="AM322" s="453"/>
      <c r="AN322" s="453" t="s">
        <v>40</v>
      </c>
      <c r="AO322" s="453"/>
      <c r="AP322" s="453"/>
      <c r="AQ322" s="450"/>
      <c r="AR322" s="450"/>
      <c r="AS322" s="450"/>
      <c r="AT322" s="450"/>
      <c r="AU322" s="450"/>
      <c r="AV322" s="450"/>
      <c r="AW322" s="450"/>
      <c r="AX322" s="450"/>
      <c r="AY322" s="450"/>
      <c r="AZ322" s="450"/>
      <c r="BA322" s="450"/>
      <c r="BB322" s="451"/>
      <c r="BC322" s="452"/>
      <c r="BD322" s="450"/>
      <c r="BE322" s="450"/>
      <c r="BF322" s="450"/>
      <c r="BG322" s="450"/>
      <c r="BH322" s="450"/>
      <c r="BI322" s="450"/>
      <c r="BJ322" s="450"/>
      <c r="BK322" s="450"/>
      <c r="BL322" s="450"/>
      <c r="BM322" s="450"/>
      <c r="BN322" s="450"/>
      <c r="BO322" s="450"/>
      <c r="BP322" s="450"/>
      <c r="BQ322" s="450"/>
      <c r="BR322" s="450"/>
      <c r="BS322" s="450"/>
      <c r="BT322" s="450"/>
      <c r="BU322" s="450"/>
      <c r="BV322" s="450"/>
      <c r="BW322" s="450"/>
      <c r="BX322" s="450"/>
      <c r="BY322" s="450"/>
      <c r="BZ322" s="450"/>
      <c r="CA322" s="450"/>
      <c r="CB322" s="450"/>
      <c r="CC322" s="450"/>
      <c r="CD322" s="450"/>
      <c r="CE322" s="450"/>
      <c r="CF322" s="450"/>
      <c r="CG322" s="450"/>
      <c r="CH322" s="450"/>
      <c r="CI322" s="450"/>
      <c r="CJ322" s="450"/>
      <c r="CK322" s="450"/>
      <c r="CL322" s="450"/>
      <c r="CM322" s="450"/>
      <c r="CN322" s="450"/>
      <c r="CO322" s="450"/>
      <c r="CP322" s="450"/>
      <c r="CQ322" s="450"/>
      <c r="CR322" s="450"/>
      <c r="CS322" s="450"/>
      <c r="CT322" s="450"/>
      <c r="CU322" s="450"/>
      <c r="CV322" s="450"/>
      <c r="CW322" s="1">
        <f t="shared" si="10"/>
        <v>1</v>
      </c>
    </row>
    <row r="323" spans="1:101" ht="30" customHeight="1" x14ac:dyDescent="0.15">
      <c r="A323" s="447">
        <f>IF(収録楽曲情報!B97="","",収録楽曲情報!B97)</f>
        <v>96</v>
      </c>
      <c r="B323" s="438"/>
      <c r="C323" s="436" t="str">
        <f>IF(収録楽曲情報!D97="","",収録楽曲情報!D97)</f>
        <v/>
      </c>
      <c r="D323" s="436"/>
      <c r="E323" s="436"/>
      <c r="F323" s="436"/>
      <c r="G323" s="436"/>
      <c r="H323" s="436"/>
      <c r="I323" s="436"/>
      <c r="J323" s="436"/>
      <c r="K323" s="436"/>
      <c r="L323" s="436"/>
      <c r="M323" s="436"/>
      <c r="N323" s="436"/>
      <c r="O323" s="436"/>
      <c r="P323" s="436"/>
      <c r="Q323" s="436"/>
      <c r="R323" s="436"/>
      <c r="S323" s="436" t="str">
        <f>IF(収録楽曲情報!E97="","",収録楽曲情報!E97 &amp; " ・ ") &amp; IF(収録楽曲情報!F97="","",収録楽曲情報!F97)</f>
        <v/>
      </c>
      <c r="T323" s="436"/>
      <c r="U323" s="436"/>
      <c r="V323" s="436"/>
      <c r="W323" s="436"/>
      <c r="X323" s="436"/>
      <c r="Y323" s="436"/>
      <c r="Z323" s="436"/>
      <c r="AA323" s="436"/>
      <c r="AB323" s="436"/>
      <c r="AC323" s="436"/>
      <c r="AD323" s="436"/>
      <c r="AE323" s="436"/>
      <c r="AF323" s="436"/>
      <c r="AG323" s="436"/>
      <c r="AH323" s="436"/>
      <c r="AI323" s="436"/>
      <c r="AJ323" s="436"/>
      <c r="AK323" s="437" t="str">
        <f>IF(算定シミュレーション!AO108=0,"",算定シミュレーション!AO108)</f>
        <v/>
      </c>
      <c r="AL323" s="437"/>
      <c r="AM323" s="437"/>
      <c r="AN323" s="437" t="str">
        <f>IF(算定シミュレーション!AP108=0,"",算定シミュレーション!AP108)</f>
        <v/>
      </c>
      <c r="AO323" s="437"/>
      <c r="AP323" s="437"/>
      <c r="AQ323" s="438" t="str">
        <f>IF(収録楽曲情報!J97="","",収録楽曲情報!J97)</f>
        <v/>
      </c>
      <c r="AR323" s="438"/>
      <c r="AS323" s="438"/>
      <c r="AT323" s="438"/>
      <c r="AU323" s="438"/>
      <c r="AV323" s="423" t="str">
        <f>IF(収録楽曲情報!K97="","",収録楽曲情報!K97)</f>
        <v/>
      </c>
      <c r="AW323" s="423"/>
      <c r="AX323" s="423"/>
      <c r="AY323" s="423"/>
      <c r="AZ323" s="423"/>
      <c r="BA323" s="423" t="str">
        <f>IF(収録楽曲情報!L97="","",収録楽曲情報!L97)</f>
        <v/>
      </c>
      <c r="BB323" s="434"/>
      <c r="BC323" s="443" t="str">
        <f>IF(収録楽曲情報!G97="","",収録楽曲情報!G97)</f>
        <v/>
      </c>
      <c r="BD323" s="444"/>
      <c r="BE323" s="444"/>
      <c r="BF323" s="444"/>
      <c r="BG323" s="444"/>
      <c r="BH323" s="444"/>
      <c r="BI323" s="444"/>
      <c r="BJ323" s="444"/>
      <c r="BK323" s="444"/>
      <c r="BL323" s="444"/>
      <c r="BM323" s="428"/>
      <c r="BN323" s="426"/>
      <c r="BO323" s="426"/>
      <c r="BP323" s="426"/>
      <c r="BQ323" s="426"/>
      <c r="BR323" s="427"/>
      <c r="BS323" s="418"/>
      <c r="BT323" s="419"/>
      <c r="BU323" s="420"/>
      <c r="BV323" s="419"/>
      <c r="BW323" s="420"/>
      <c r="BX323" s="421"/>
      <c r="BY323" s="418"/>
      <c r="BZ323" s="419"/>
      <c r="CA323" s="420"/>
      <c r="CB323" s="419"/>
      <c r="CC323" s="420"/>
      <c r="CD323" s="421"/>
      <c r="CE323" s="423" t="str">
        <f>LEFT(収録楽曲情報!C97,1)</f>
        <v/>
      </c>
      <c r="CF323" s="423"/>
      <c r="CG323" s="423" t="str">
        <f>MID(収録楽曲情報!C97,2,1)</f>
        <v/>
      </c>
      <c r="CH323" s="423"/>
      <c r="CI323" s="423" t="str">
        <f>MID(収録楽曲情報!C97,3,1)</f>
        <v/>
      </c>
      <c r="CJ323" s="423"/>
      <c r="CK323" s="423" t="str">
        <f>MID(収録楽曲情報!C97,4,1)</f>
        <v/>
      </c>
      <c r="CL323" s="423"/>
      <c r="CM323" s="423" t="str">
        <f>MID(収録楽曲情報!C97,5,1)</f>
        <v/>
      </c>
      <c r="CN323" s="423"/>
      <c r="CO323" s="423" t="str">
        <f>MID(収録楽曲情報!C97,6,1)</f>
        <v/>
      </c>
      <c r="CP323" s="423"/>
      <c r="CQ323" s="423" t="str">
        <f>MID(収録楽曲情報!C97,7,1)</f>
        <v/>
      </c>
      <c r="CR323" s="423"/>
      <c r="CS323" s="423" t="str">
        <f>MID(収録楽曲情報!C97,8,1)</f>
        <v/>
      </c>
      <c r="CT323" s="423"/>
      <c r="CU323" s="423"/>
      <c r="CV323" s="423"/>
      <c r="CW323" s="1">
        <f t="shared" si="10"/>
        <v>1</v>
      </c>
    </row>
    <row r="324" spans="1:101" ht="30" customHeight="1" x14ac:dyDescent="0.15">
      <c r="A324" s="447">
        <f>IF(収録楽曲情報!B98="","",収録楽曲情報!B98)</f>
        <v>97</v>
      </c>
      <c r="B324" s="438"/>
      <c r="C324" s="436" t="str">
        <f>IF(収録楽曲情報!D98="","",収録楽曲情報!D98)</f>
        <v/>
      </c>
      <c r="D324" s="436"/>
      <c r="E324" s="436"/>
      <c r="F324" s="436"/>
      <c r="G324" s="436"/>
      <c r="H324" s="436"/>
      <c r="I324" s="436"/>
      <c r="J324" s="436"/>
      <c r="K324" s="436"/>
      <c r="L324" s="436"/>
      <c r="M324" s="436"/>
      <c r="N324" s="436"/>
      <c r="O324" s="436"/>
      <c r="P324" s="436"/>
      <c r="Q324" s="436"/>
      <c r="R324" s="436"/>
      <c r="S324" s="436" t="str">
        <f>IF(収録楽曲情報!E98="","",収録楽曲情報!E98 &amp; " ・ ") &amp; IF(収録楽曲情報!F98="","",収録楽曲情報!F98)</f>
        <v/>
      </c>
      <c r="T324" s="436"/>
      <c r="U324" s="436"/>
      <c r="V324" s="436"/>
      <c r="W324" s="436"/>
      <c r="X324" s="436"/>
      <c r="Y324" s="436"/>
      <c r="Z324" s="436"/>
      <c r="AA324" s="436"/>
      <c r="AB324" s="436"/>
      <c r="AC324" s="436"/>
      <c r="AD324" s="436"/>
      <c r="AE324" s="436"/>
      <c r="AF324" s="436"/>
      <c r="AG324" s="436"/>
      <c r="AH324" s="436"/>
      <c r="AI324" s="436"/>
      <c r="AJ324" s="436"/>
      <c r="AK324" s="437" t="str">
        <f>IF(算定シミュレーション!AO109=0,"",算定シミュレーション!AO109)</f>
        <v/>
      </c>
      <c r="AL324" s="437"/>
      <c r="AM324" s="437"/>
      <c r="AN324" s="437" t="str">
        <f>IF(算定シミュレーション!AP109=0,"",算定シミュレーション!AP109)</f>
        <v/>
      </c>
      <c r="AO324" s="437"/>
      <c r="AP324" s="437"/>
      <c r="AQ324" s="438" t="str">
        <f>IF(収録楽曲情報!J98="","",収録楽曲情報!J98)</f>
        <v/>
      </c>
      <c r="AR324" s="438"/>
      <c r="AS324" s="438"/>
      <c r="AT324" s="438"/>
      <c r="AU324" s="438"/>
      <c r="AV324" s="423" t="str">
        <f>IF(収録楽曲情報!K98="","",収録楽曲情報!K98)</f>
        <v/>
      </c>
      <c r="AW324" s="423"/>
      <c r="AX324" s="423"/>
      <c r="AY324" s="423"/>
      <c r="AZ324" s="423"/>
      <c r="BA324" s="423" t="str">
        <f>IF(収録楽曲情報!L98="","",収録楽曲情報!L98)</f>
        <v/>
      </c>
      <c r="BB324" s="434"/>
      <c r="BC324" s="443" t="str">
        <f>IF(収録楽曲情報!G98="","",収録楽曲情報!G98)</f>
        <v/>
      </c>
      <c r="BD324" s="444"/>
      <c r="BE324" s="444"/>
      <c r="BF324" s="444"/>
      <c r="BG324" s="444"/>
      <c r="BH324" s="444"/>
      <c r="BI324" s="444"/>
      <c r="BJ324" s="444"/>
      <c r="BK324" s="444"/>
      <c r="BL324" s="444"/>
      <c r="BM324" s="428"/>
      <c r="BN324" s="426"/>
      <c r="BO324" s="426"/>
      <c r="BP324" s="426"/>
      <c r="BQ324" s="426"/>
      <c r="BR324" s="427"/>
      <c r="BS324" s="418"/>
      <c r="BT324" s="419"/>
      <c r="BU324" s="420"/>
      <c r="BV324" s="419"/>
      <c r="BW324" s="420"/>
      <c r="BX324" s="421"/>
      <c r="BY324" s="418"/>
      <c r="BZ324" s="419"/>
      <c r="CA324" s="420"/>
      <c r="CB324" s="419"/>
      <c r="CC324" s="420"/>
      <c r="CD324" s="421"/>
      <c r="CE324" s="423" t="str">
        <f>LEFT(収録楽曲情報!C98,1)</f>
        <v/>
      </c>
      <c r="CF324" s="423"/>
      <c r="CG324" s="423" t="str">
        <f>MID(収録楽曲情報!C98,2,1)</f>
        <v/>
      </c>
      <c r="CH324" s="423"/>
      <c r="CI324" s="423" t="str">
        <f>MID(収録楽曲情報!C98,3,1)</f>
        <v/>
      </c>
      <c r="CJ324" s="423"/>
      <c r="CK324" s="423" t="str">
        <f>MID(収録楽曲情報!C98,4,1)</f>
        <v/>
      </c>
      <c r="CL324" s="423"/>
      <c r="CM324" s="423" t="str">
        <f>MID(収録楽曲情報!C98,5,1)</f>
        <v/>
      </c>
      <c r="CN324" s="423"/>
      <c r="CO324" s="423" t="str">
        <f>MID(収録楽曲情報!C98,6,1)</f>
        <v/>
      </c>
      <c r="CP324" s="423"/>
      <c r="CQ324" s="423" t="str">
        <f>MID(収録楽曲情報!C98,7,1)</f>
        <v/>
      </c>
      <c r="CR324" s="423"/>
      <c r="CS324" s="423" t="str">
        <f>MID(収録楽曲情報!C98,8,1)</f>
        <v/>
      </c>
      <c r="CT324" s="423"/>
      <c r="CU324" s="423"/>
      <c r="CV324" s="423"/>
      <c r="CW324" s="1">
        <f t="shared" si="10"/>
        <v>1</v>
      </c>
    </row>
    <row r="325" spans="1:101" ht="30" customHeight="1" x14ac:dyDescent="0.15">
      <c r="A325" s="447">
        <f>IF(収録楽曲情報!B99="","",収録楽曲情報!B99)</f>
        <v>98</v>
      </c>
      <c r="B325" s="438"/>
      <c r="C325" s="436" t="str">
        <f>IF(収録楽曲情報!D99="","",収録楽曲情報!D99)</f>
        <v/>
      </c>
      <c r="D325" s="436"/>
      <c r="E325" s="436"/>
      <c r="F325" s="436"/>
      <c r="G325" s="436"/>
      <c r="H325" s="436"/>
      <c r="I325" s="436"/>
      <c r="J325" s="436"/>
      <c r="K325" s="436"/>
      <c r="L325" s="436"/>
      <c r="M325" s="436"/>
      <c r="N325" s="436"/>
      <c r="O325" s="436"/>
      <c r="P325" s="436"/>
      <c r="Q325" s="436"/>
      <c r="R325" s="436"/>
      <c r="S325" s="436" t="str">
        <f>IF(収録楽曲情報!E99="","",収録楽曲情報!E99 &amp; " ・ ") &amp; IF(収録楽曲情報!F99="","",収録楽曲情報!F99)</f>
        <v/>
      </c>
      <c r="T325" s="436"/>
      <c r="U325" s="436"/>
      <c r="V325" s="436"/>
      <c r="W325" s="436"/>
      <c r="X325" s="436"/>
      <c r="Y325" s="436"/>
      <c r="Z325" s="436"/>
      <c r="AA325" s="436"/>
      <c r="AB325" s="436"/>
      <c r="AC325" s="436"/>
      <c r="AD325" s="436"/>
      <c r="AE325" s="436"/>
      <c r="AF325" s="436"/>
      <c r="AG325" s="436"/>
      <c r="AH325" s="436"/>
      <c r="AI325" s="436"/>
      <c r="AJ325" s="436"/>
      <c r="AK325" s="437" t="str">
        <f>IF(算定シミュレーション!AO110=0,"",算定シミュレーション!AO110)</f>
        <v/>
      </c>
      <c r="AL325" s="437"/>
      <c r="AM325" s="437"/>
      <c r="AN325" s="437" t="str">
        <f>IF(算定シミュレーション!AP110=0,"",算定シミュレーション!AP110)</f>
        <v/>
      </c>
      <c r="AO325" s="437"/>
      <c r="AP325" s="437"/>
      <c r="AQ325" s="438" t="str">
        <f>IF(収録楽曲情報!J99="","",収録楽曲情報!J99)</f>
        <v/>
      </c>
      <c r="AR325" s="438"/>
      <c r="AS325" s="438"/>
      <c r="AT325" s="438"/>
      <c r="AU325" s="438"/>
      <c r="AV325" s="423" t="str">
        <f>IF(収録楽曲情報!K99="","",収録楽曲情報!K99)</f>
        <v/>
      </c>
      <c r="AW325" s="423"/>
      <c r="AX325" s="423"/>
      <c r="AY325" s="423"/>
      <c r="AZ325" s="423"/>
      <c r="BA325" s="423" t="str">
        <f>IF(収録楽曲情報!L99="","",収録楽曲情報!L99)</f>
        <v/>
      </c>
      <c r="BB325" s="434"/>
      <c r="BC325" s="443" t="str">
        <f>IF(収録楽曲情報!G99="","",収録楽曲情報!G99)</f>
        <v/>
      </c>
      <c r="BD325" s="444"/>
      <c r="BE325" s="444"/>
      <c r="BF325" s="444"/>
      <c r="BG325" s="444"/>
      <c r="BH325" s="444"/>
      <c r="BI325" s="444"/>
      <c r="BJ325" s="444"/>
      <c r="BK325" s="444"/>
      <c r="BL325" s="444"/>
      <c r="BM325" s="428"/>
      <c r="BN325" s="426"/>
      <c r="BO325" s="426"/>
      <c r="BP325" s="426"/>
      <c r="BQ325" s="426"/>
      <c r="BR325" s="427"/>
      <c r="BS325" s="418"/>
      <c r="BT325" s="419"/>
      <c r="BU325" s="420"/>
      <c r="BV325" s="419"/>
      <c r="BW325" s="420"/>
      <c r="BX325" s="421"/>
      <c r="BY325" s="418"/>
      <c r="BZ325" s="419"/>
      <c r="CA325" s="420"/>
      <c r="CB325" s="419"/>
      <c r="CC325" s="420"/>
      <c r="CD325" s="421"/>
      <c r="CE325" s="423" t="str">
        <f>LEFT(収録楽曲情報!C99,1)</f>
        <v/>
      </c>
      <c r="CF325" s="423"/>
      <c r="CG325" s="423" t="str">
        <f>MID(収録楽曲情報!C99,2,1)</f>
        <v/>
      </c>
      <c r="CH325" s="423"/>
      <c r="CI325" s="423" t="str">
        <f>MID(収録楽曲情報!C99,3,1)</f>
        <v/>
      </c>
      <c r="CJ325" s="423"/>
      <c r="CK325" s="423" t="str">
        <f>MID(収録楽曲情報!C99,4,1)</f>
        <v/>
      </c>
      <c r="CL325" s="423"/>
      <c r="CM325" s="423" t="str">
        <f>MID(収録楽曲情報!C99,5,1)</f>
        <v/>
      </c>
      <c r="CN325" s="423"/>
      <c r="CO325" s="423" t="str">
        <f>MID(収録楽曲情報!C99,6,1)</f>
        <v/>
      </c>
      <c r="CP325" s="423"/>
      <c r="CQ325" s="423" t="str">
        <f>MID(収録楽曲情報!C99,7,1)</f>
        <v/>
      </c>
      <c r="CR325" s="423"/>
      <c r="CS325" s="423" t="str">
        <f>MID(収録楽曲情報!C99,8,1)</f>
        <v/>
      </c>
      <c r="CT325" s="423"/>
      <c r="CU325" s="423"/>
      <c r="CV325" s="423"/>
      <c r="CW325" s="1">
        <f t="shared" si="10"/>
        <v>1</v>
      </c>
    </row>
    <row r="326" spans="1:101" ht="30" customHeight="1" x14ac:dyDescent="0.15">
      <c r="A326" s="447">
        <f>IF(収録楽曲情報!B100="","",収録楽曲情報!B100)</f>
        <v>99</v>
      </c>
      <c r="B326" s="438"/>
      <c r="C326" s="436" t="str">
        <f>IF(収録楽曲情報!D100="","",収録楽曲情報!D100)</f>
        <v/>
      </c>
      <c r="D326" s="436"/>
      <c r="E326" s="436"/>
      <c r="F326" s="436"/>
      <c r="G326" s="436"/>
      <c r="H326" s="436"/>
      <c r="I326" s="436"/>
      <c r="J326" s="436"/>
      <c r="K326" s="436"/>
      <c r="L326" s="436"/>
      <c r="M326" s="436"/>
      <c r="N326" s="436"/>
      <c r="O326" s="436"/>
      <c r="P326" s="436"/>
      <c r="Q326" s="436"/>
      <c r="R326" s="436"/>
      <c r="S326" s="436" t="str">
        <f>IF(収録楽曲情報!E100="","",収録楽曲情報!E100 &amp; " ・ ") &amp; IF(収録楽曲情報!F100="","",収録楽曲情報!F100)</f>
        <v/>
      </c>
      <c r="T326" s="436"/>
      <c r="U326" s="436"/>
      <c r="V326" s="436"/>
      <c r="W326" s="436"/>
      <c r="X326" s="436"/>
      <c r="Y326" s="436"/>
      <c r="Z326" s="436"/>
      <c r="AA326" s="436"/>
      <c r="AB326" s="436"/>
      <c r="AC326" s="436"/>
      <c r="AD326" s="436"/>
      <c r="AE326" s="436"/>
      <c r="AF326" s="436"/>
      <c r="AG326" s="436"/>
      <c r="AH326" s="436"/>
      <c r="AI326" s="436"/>
      <c r="AJ326" s="436"/>
      <c r="AK326" s="437" t="str">
        <f>IF(算定シミュレーション!AO111=0,"",算定シミュレーション!AO111)</f>
        <v/>
      </c>
      <c r="AL326" s="437"/>
      <c r="AM326" s="437"/>
      <c r="AN326" s="437" t="str">
        <f>IF(算定シミュレーション!AP111=0,"",算定シミュレーション!AP111)</f>
        <v/>
      </c>
      <c r="AO326" s="437"/>
      <c r="AP326" s="437"/>
      <c r="AQ326" s="438" t="str">
        <f>IF(収録楽曲情報!J100="","",収録楽曲情報!J100)</f>
        <v/>
      </c>
      <c r="AR326" s="438"/>
      <c r="AS326" s="438"/>
      <c r="AT326" s="438"/>
      <c r="AU326" s="438"/>
      <c r="AV326" s="423" t="str">
        <f>IF(収録楽曲情報!K100="","",収録楽曲情報!K100)</f>
        <v/>
      </c>
      <c r="AW326" s="423"/>
      <c r="AX326" s="423"/>
      <c r="AY326" s="423"/>
      <c r="AZ326" s="423"/>
      <c r="BA326" s="423" t="str">
        <f>IF(収録楽曲情報!L100="","",収録楽曲情報!L100)</f>
        <v/>
      </c>
      <c r="BB326" s="434"/>
      <c r="BC326" s="443" t="str">
        <f>IF(収録楽曲情報!G100="","",収録楽曲情報!G100)</f>
        <v/>
      </c>
      <c r="BD326" s="444"/>
      <c r="BE326" s="444"/>
      <c r="BF326" s="444"/>
      <c r="BG326" s="444"/>
      <c r="BH326" s="444"/>
      <c r="BI326" s="444"/>
      <c r="BJ326" s="444"/>
      <c r="BK326" s="444"/>
      <c r="BL326" s="444"/>
      <c r="BM326" s="428"/>
      <c r="BN326" s="426"/>
      <c r="BO326" s="426"/>
      <c r="BP326" s="426"/>
      <c r="BQ326" s="426"/>
      <c r="BR326" s="427"/>
      <c r="BS326" s="418"/>
      <c r="BT326" s="419"/>
      <c r="BU326" s="420"/>
      <c r="BV326" s="419"/>
      <c r="BW326" s="420"/>
      <c r="BX326" s="421"/>
      <c r="BY326" s="418"/>
      <c r="BZ326" s="419"/>
      <c r="CA326" s="420"/>
      <c r="CB326" s="419"/>
      <c r="CC326" s="420"/>
      <c r="CD326" s="421"/>
      <c r="CE326" s="423" t="str">
        <f>LEFT(収録楽曲情報!C100,1)</f>
        <v/>
      </c>
      <c r="CF326" s="423"/>
      <c r="CG326" s="423" t="str">
        <f>MID(収録楽曲情報!C100,2,1)</f>
        <v/>
      </c>
      <c r="CH326" s="423"/>
      <c r="CI326" s="423" t="str">
        <f>MID(収録楽曲情報!C100,3,1)</f>
        <v/>
      </c>
      <c r="CJ326" s="423"/>
      <c r="CK326" s="423" t="str">
        <f>MID(収録楽曲情報!C100,4,1)</f>
        <v/>
      </c>
      <c r="CL326" s="423"/>
      <c r="CM326" s="423" t="str">
        <f>MID(収録楽曲情報!C100,5,1)</f>
        <v/>
      </c>
      <c r="CN326" s="423"/>
      <c r="CO326" s="423" t="str">
        <f>MID(収録楽曲情報!C100,6,1)</f>
        <v/>
      </c>
      <c r="CP326" s="423"/>
      <c r="CQ326" s="423" t="str">
        <f>MID(収録楽曲情報!C100,7,1)</f>
        <v/>
      </c>
      <c r="CR326" s="423"/>
      <c r="CS326" s="423" t="str">
        <f>MID(収録楽曲情報!C100,8,1)</f>
        <v/>
      </c>
      <c r="CT326" s="423"/>
      <c r="CU326" s="423"/>
      <c r="CV326" s="423"/>
      <c r="CW326" s="1">
        <f t="shared" si="10"/>
        <v>1</v>
      </c>
    </row>
    <row r="327" spans="1:101" ht="30" customHeight="1" x14ac:dyDescent="0.15">
      <c r="A327" s="445">
        <f>IF(収録楽曲情報!B101="","",収録楽曲情報!B101)</f>
        <v>100</v>
      </c>
      <c r="B327" s="446"/>
      <c r="C327" s="436" t="str">
        <f>IF(収録楽曲情報!D101="","",収録楽曲情報!D101)</f>
        <v/>
      </c>
      <c r="D327" s="436"/>
      <c r="E327" s="436"/>
      <c r="F327" s="436"/>
      <c r="G327" s="436"/>
      <c r="H327" s="436"/>
      <c r="I327" s="436"/>
      <c r="J327" s="436"/>
      <c r="K327" s="436"/>
      <c r="L327" s="436"/>
      <c r="M327" s="436"/>
      <c r="N327" s="436"/>
      <c r="O327" s="436"/>
      <c r="P327" s="436"/>
      <c r="Q327" s="436"/>
      <c r="R327" s="436"/>
      <c r="S327" s="436" t="str">
        <f>IF(収録楽曲情報!E101="","",収録楽曲情報!E101 &amp; " ・ ") &amp; IF(収録楽曲情報!F101="","",収録楽曲情報!F101)</f>
        <v/>
      </c>
      <c r="T327" s="436"/>
      <c r="U327" s="436"/>
      <c r="V327" s="436"/>
      <c r="W327" s="436"/>
      <c r="X327" s="436"/>
      <c r="Y327" s="436"/>
      <c r="Z327" s="436"/>
      <c r="AA327" s="436"/>
      <c r="AB327" s="436"/>
      <c r="AC327" s="436"/>
      <c r="AD327" s="436"/>
      <c r="AE327" s="436"/>
      <c r="AF327" s="436"/>
      <c r="AG327" s="436"/>
      <c r="AH327" s="436"/>
      <c r="AI327" s="436"/>
      <c r="AJ327" s="436"/>
      <c r="AK327" s="437" t="str">
        <f>IF(算定シミュレーション!AO112=0,"",算定シミュレーション!AO112)</f>
        <v/>
      </c>
      <c r="AL327" s="437"/>
      <c r="AM327" s="437"/>
      <c r="AN327" s="437" t="str">
        <f>IF(算定シミュレーション!AP112=0,"",算定シミュレーション!AP112)</f>
        <v/>
      </c>
      <c r="AO327" s="437"/>
      <c r="AP327" s="437"/>
      <c r="AQ327" s="438" t="str">
        <f>IF(収録楽曲情報!J101="","",収録楽曲情報!J101)</f>
        <v/>
      </c>
      <c r="AR327" s="438"/>
      <c r="AS327" s="438"/>
      <c r="AT327" s="438"/>
      <c r="AU327" s="438"/>
      <c r="AV327" s="423" t="str">
        <f>IF(収録楽曲情報!K101="","",収録楽曲情報!K101)</f>
        <v/>
      </c>
      <c r="AW327" s="423"/>
      <c r="AX327" s="423"/>
      <c r="AY327" s="423"/>
      <c r="AZ327" s="423"/>
      <c r="BA327" s="423" t="str">
        <f>IF(収録楽曲情報!L101="","",収録楽曲情報!L101)</f>
        <v/>
      </c>
      <c r="BB327" s="434"/>
      <c r="BC327" s="443" t="str">
        <f>IF(収録楽曲情報!G101="","",収録楽曲情報!G101)</f>
        <v/>
      </c>
      <c r="BD327" s="444"/>
      <c r="BE327" s="444"/>
      <c r="BF327" s="444"/>
      <c r="BG327" s="444"/>
      <c r="BH327" s="444"/>
      <c r="BI327" s="444"/>
      <c r="BJ327" s="444"/>
      <c r="BK327" s="444"/>
      <c r="BL327" s="444"/>
      <c r="BM327" s="428"/>
      <c r="BN327" s="426"/>
      <c r="BO327" s="426"/>
      <c r="BP327" s="426"/>
      <c r="BQ327" s="426"/>
      <c r="BR327" s="427"/>
      <c r="BS327" s="418"/>
      <c r="BT327" s="419"/>
      <c r="BU327" s="420"/>
      <c r="BV327" s="419"/>
      <c r="BW327" s="420"/>
      <c r="BX327" s="421"/>
      <c r="BY327" s="418"/>
      <c r="BZ327" s="419"/>
      <c r="CA327" s="420"/>
      <c r="CB327" s="419"/>
      <c r="CC327" s="420"/>
      <c r="CD327" s="421"/>
      <c r="CE327" s="423" t="str">
        <f>LEFT(収録楽曲情報!C101,1)</f>
        <v/>
      </c>
      <c r="CF327" s="423"/>
      <c r="CG327" s="423" t="str">
        <f>MID(収録楽曲情報!C101,2,1)</f>
        <v/>
      </c>
      <c r="CH327" s="423"/>
      <c r="CI327" s="423" t="str">
        <f>MID(収録楽曲情報!C101,3,1)</f>
        <v/>
      </c>
      <c r="CJ327" s="423"/>
      <c r="CK327" s="423" t="str">
        <f>MID(収録楽曲情報!C101,4,1)</f>
        <v/>
      </c>
      <c r="CL327" s="423"/>
      <c r="CM327" s="423" t="str">
        <f>MID(収録楽曲情報!C101,5,1)</f>
        <v/>
      </c>
      <c r="CN327" s="423"/>
      <c r="CO327" s="423" t="str">
        <f>MID(収録楽曲情報!C101,6,1)</f>
        <v/>
      </c>
      <c r="CP327" s="423"/>
      <c r="CQ327" s="423" t="str">
        <f>MID(収録楽曲情報!C101,7,1)</f>
        <v/>
      </c>
      <c r="CR327" s="423"/>
      <c r="CS327" s="423" t="str">
        <f>MID(収録楽曲情報!C101,8,1)</f>
        <v/>
      </c>
      <c r="CT327" s="423"/>
      <c r="CU327" s="423"/>
      <c r="CV327" s="423"/>
      <c r="CW327" s="1">
        <f t="shared" si="10"/>
        <v>1</v>
      </c>
    </row>
    <row r="328" spans="1:101" ht="30" customHeight="1" x14ac:dyDescent="0.15">
      <c r="A328" s="435"/>
      <c r="B328" s="423"/>
      <c r="C328" s="436"/>
      <c r="D328" s="436"/>
      <c r="E328" s="436"/>
      <c r="F328" s="436"/>
      <c r="G328" s="436"/>
      <c r="H328" s="436"/>
      <c r="I328" s="436"/>
      <c r="J328" s="436"/>
      <c r="K328" s="436"/>
      <c r="L328" s="436"/>
      <c r="M328" s="436"/>
      <c r="N328" s="436"/>
      <c r="O328" s="436"/>
      <c r="P328" s="436"/>
      <c r="Q328" s="436"/>
      <c r="R328" s="436"/>
      <c r="S328" s="436"/>
      <c r="T328" s="436"/>
      <c r="U328" s="436"/>
      <c r="V328" s="436"/>
      <c r="W328" s="436"/>
      <c r="X328" s="436"/>
      <c r="Y328" s="436"/>
      <c r="Z328" s="436"/>
      <c r="AA328" s="436"/>
      <c r="AB328" s="436"/>
      <c r="AC328" s="436"/>
      <c r="AD328" s="436"/>
      <c r="AE328" s="436"/>
      <c r="AF328" s="436"/>
      <c r="AG328" s="436"/>
      <c r="AH328" s="436"/>
      <c r="AI328" s="436"/>
      <c r="AJ328" s="436"/>
      <c r="AK328" s="437" t="str">
        <f>IF(算定シミュレーション!AO113=0,"",算定シミュレーション!AO113)</f>
        <v/>
      </c>
      <c r="AL328" s="437"/>
      <c r="AM328" s="437"/>
      <c r="AN328" s="437" t="str">
        <f>IF(算定シミュレーション!AP113=0,"",算定シミュレーション!AP113)</f>
        <v/>
      </c>
      <c r="AO328" s="437"/>
      <c r="AP328" s="437"/>
      <c r="AQ328" s="438"/>
      <c r="AR328" s="438"/>
      <c r="AS328" s="438"/>
      <c r="AT328" s="438"/>
      <c r="AU328" s="438"/>
      <c r="AV328" s="423"/>
      <c r="AW328" s="423"/>
      <c r="AX328" s="423"/>
      <c r="AY328" s="423"/>
      <c r="AZ328" s="423"/>
      <c r="BA328" s="423"/>
      <c r="BB328" s="434"/>
      <c r="BC328" s="431"/>
      <c r="BD328" s="432"/>
      <c r="BE328" s="432"/>
      <c r="BF328" s="432"/>
      <c r="BG328" s="432"/>
      <c r="BH328" s="432"/>
      <c r="BI328" s="432"/>
      <c r="BJ328" s="432"/>
      <c r="BK328" s="432"/>
      <c r="BL328" s="432"/>
      <c r="BM328" s="428"/>
      <c r="BN328" s="426"/>
      <c r="BO328" s="426"/>
      <c r="BP328" s="426"/>
      <c r="BQ328" s="426"/>
      <c r="BR328" s="427"/>
      <c r="BS328" s="428"/>
      <c r="BT328" s="426"/>
      <c r="BU328" s="426"/>
      <c r="BV328" s="426"/>
      <c r="BW328" s="426"/>
      <c r="BX328" s="427"/>
      <c r="BY328" s="428"/>
      <c r="BZ328" s="426"/>
      <c r="CA328" s="426"/>
      <c r="CB328" s="426"/>
      <c r="CC328" s="426"/>
      <c r="CD328" s="427"/>
      <c r="CE328" s="423"/>
      <c r="CF328" s="423"/>
      <c r="CG328" s="423"/>
      <c r="CH328" s="423"/>
      <c r="CI328" s="423"/>
      <c r="CJ328" s="423"/>
      <c r="CK328" s="423"/>
      <c r="CL328" s="423"/>
      <c r="CM328" s="423"/>
      <c r="CN328" s="423"/>
      <c r="CO328" s="423"/>
      <c r="CP328" s="423"/>
      <c r="CQ328" s="423"/>
      <c r="CR328" s="423"/>
      <c r="CS328" s="423"/>
      <c r="CT328" s="423"/>
      <c r="CU328" s="423"/>
      <c r="CV328" s="423"/>
      <c r="CW328" s="1">
        <f t="shared" si="10"/>
        <v>1</v>
      </c>
    </row>
    <row r="329" spans="1:101" ht="30" customHeight="1" x14ac:dyDescent="0.15">
      <c r="A329" s="435"/>
      <c r="B329" s="423"/>
      <c r="C329" s="436"/>
      <c r="D329" s="436"/>
      <c r="E329" s="436"/>
      <c r="F329" s="436"/>
      <c r="G329" s="436"/>
      <c r="H329" s="436"/>
      <c r="I329" s="436"/>
      <c r="J329" s="436"/>
      <c r="K329" s="436"/>
      <c r="L329" s="436"/>
      <c r="M329" s="436"/>
      <c r="N329" s="436"/>
      <c r="O329" s="436"/>
      <c r="P329" s="436"/>
      <c r="Q329" s="436"/>
      <c r="R329" s="436"/>
      <c r="S329" s="436"/>
      <c r="T329" s="436"/>
      <c r="U329" s="436"/>
      <c r="V329" s="436"/>
      <c r="W329" s="436"/>
      <c r="X329" s="436"/>
      <c r="Y329" s="436"/>
      <c r="Z329" s="436"/>
      <c r="AA329" s="436"/>
      <c r="AB329" s="436"/>
      <c r="AC329" s="436"/>
      <c r="AD329" s="436"/>
      <c r="AE329" s="436"/>
      <c r="AF329" s="436"/>
      <c r="AG329" s="436"/>
      <c r="AH329" s="436"/>
      <c r="AI329" s="436"/>
      <c r="AJ329" s="436"/>
      <c r="AK329" s="437" t="str">
        <f>IF(算定シミュレーション!AO114=0,"",算定シミュレーション!AO114)</f>
        <v/>
      </c>
      <c r="AL329" s="437"/>
      <c r="AM329" s="437"/>
      <c r="AN329" s="437" t="str">
        <f>IF(算定シミュレーション!AP114=0,"",算定シミュレーション!AP114)</f>
        <v/>
      </c>
      <c r="AO329" s="437"/>
      <c r="AP329" s="437"/>
      <c r="AQ329" s="438"/>
      <c r="AR329" s="438"/>
      <c r="AS329" s="438"/>
      <c r="AT329" s="438"/>
      <c r="AU329" s="438"/>
      <c r="AV329" s="423"/>
      <c r="AW329" s="423"/>
      <c r="AX329" s="423"/>
      <c r="AY329" s="423"/>
      <c r="AZ329" s="423"/>
      <c r="BA329" s="423"/>
      <c r="BB329" s="434"/>
      <c r="BC329" s="431"/>
      <c r="BD329" s="432"/>
      <c r="BE329" s="432"/>
      <c r="BF329" s="432"/>
      <c r="BG329" s="432"/>
      <c r="BH329" s="432"/>
      <c r="BI329" s="432"/>
      <c r="BJ329" s="432"/>
      <c r="BK329" s="432"/>
      <c r="BL329" s="432"/>
      <c r="BM329" s="428"/>
      <c r="BN329" s="426"/>
      <c r="BO329" s="426"/>
      <c r="BP329" s="426"/>
      <c r="BQ329" s="426"/>
      <c r="BR329" s="427"/>
      <c r="BS329" s="428"/>
      <c r="BT329" s="426"/>
      <c r="BU329" s="426"/>
      <c r="BV329" s="426"/>
      <c r="BW329" s="426"/>
      <c r="BX329" s="427"/>
      <c r="BY329" s="428"/>
      <c r="BZ329" s="426"/>
      <c r="CA329" s="426"/>
      <c r="CB329" s="426"/>
      <c r="CC329" s="426"/>
      <c r="CD329" s="427"/>
      <c r="CE329" s="423"/>
      <c r="CF329" s="423"/>
      <c r="CG329" s="423"/>
      <c r="CH329" s="423"/>
      <c r="CI329" s="423"/>
      <c r="CJ329" s="423"/>
      <c r="CK329" s="423"/>
      <c r="CL329" s="423"/>
      <c r="CM329" s="423"/>
      <c r="CN329" s="423"/>
      <c r="CO329" s="423"/>
      <c r="CP329" s="423"/>
      <c r="CQ329" s="423"/>
      <c r="CR329" s="423"/>
      <c r="CS329" s="423"/>
      <c r="CT329" s="423"/>
      <c r="CU329" s="423"/>
      <c r="CV329" s="423"/>
      <c r="CW329" s="1">
        <f t="shared" si="10"/>
        <v>1</v>
      </c>
    </row>
    <row r="330" spans="1:101" ht="30" customHeight="1" x14ac:dyDescent="0.15">
      <c r="A330" s="435"/>
      <c r="B330" s="423"/>
      <c r="C330" s="436"/>
      <c r="D330" s="436"/>
      <c r="E330" s="436"/>
      <c r="F330" s="436"/>
      <c r="G330" s="436"/>
      <c r="H330" s="436"/>
      <c r="I330" s="436"/>
      <c r="J330" s="436"/>
      <c r="K330" s="436"/>
      <c r="L330" s="436"/>
      <c r="M330" s="436"/>
      <c r="N330" s="436"/>
      <c r="O330" s="436"/>
      <c r="P330" s="436"/>
      <c r="Q330" s="436"/>
      <c r="R330" s="436"/>
      <c r="S330" s="436"/>
      <c r="T330" s="436"/>
      <c r="U330" s="436"/>
      <c r="V330" s="436"/>
      <c r="W330" s="436"/>
      <c r="X330" s="436"/>
      <c r="Y330" s="436"/>
      <c r="Z330" s="436"/>
      <c r="AA330" s="436"/>
      <c r="AB330" s="436"/>
      <c r="AC330" s="436"/>
      <c r="AD330" s="436"/>
      <c r="AE330" s="436"/>
      <c r="AF330" s="436"/>
      <c r="AG330" s="436"/>
      <c r="AH330" s="436"/>
      <c r="AI330" s="436"/>
      <c r="AJ330" s="436"/>
      <c r="AK330" s="437" t="str">
        <f>IF(算定シミュレーション!AO115=0,"",算定シミュレーション!AO115)</f>
        <v/>
      </c>
      <c r="AL330" s="437"/>
      <c r="AM330" s="437"/>
      <c r="AN330" s="437" t="str">
        <f>IF(算定シミュレーション!AP115=0,"",算定シミュレーション!AP115)</f>
        <v/>
      </c>
      <c r="AO330" s="437"/>
      <c r="AP330" s="437"/>
      <c r="AQ330" s="438"/>
      <c r="AR330" s="438"/>
      <c r="AS330" s="438"/>
      <c r="AT330" s="438"/>
      <c r="AU330" s="438"/>
      <c r="AV330" s="423"/>
      <c r="AW330" s="423"/>
      <c r="AX330" s="423"/>
      <c r="AY330" s="423"/>
      <c r="AZ330" s="423"/>
      <c r="BA330" s="423"/>
      <c r="BB330" s="434"/>
      <c r="BC330" s="431"/>
      <c r="BD330" s="432"/>
      <c r="BE330" s="432"/>
      <c r="BF330" s="432"/>
      <c r="BG330" s="432"/>
      <c r="BH330" s="432"/>
      <c r="BI330" s="432"/>
      <c r="BJ330" s="432"/>
      <c r="BK330" s="432"/>
      <c r="BL330" s="432"/>
      <c r="BM330" s="428"/>
      <c r="BN330" s="426"/>
      <c r="BO330" s="426"/>
      <c r="BP330" s="426"/>
      <c r="BQ330" s="426"/>
      <c r="BR330" s="427"/>
      <c r="BS330" s="428"/>
      <c r="BT330" s="426"/>
      <c r="BU330" s="426"/>
      <c r="BV330" s="426"/>
      <c r="BW330" s="426"/>
      <c r="BX330" s="427"/>
      <c r="BY330" s="428"/>
      <c r="BZ330" s="426"/>
      <c r="CA330" s="426"/>
      <c r="CB330" s="426"/>
      <c r="CC330" s="426"/>
      <c r="CD330" s="427"/>
      <c r="CE330" s="423"/>
      <c r="CF330" s="423"/>
      <c r="CG330" s="423"/>
      <c r="CH330" s="423"/>
      <c r="CI330" s="423"/>
      <c r="CJ330" s="423"/>
      <c r="CK330" s="423"/>
      <c r="CL330" s="423"/>
      <c r="CM330" s="423"/>
      <c r="CN330" s="423"/>
      <c r="CO330" s="423"/>
      <c r="CP330" s="423"/>
      <c r="CQ330" s="423"/>
      <c r="CR330" s="423"/>
      <c r="CS330" s="423"/>
      <c r="CT330" s="423"/>
      <c r="CU330" s="423"/>
      <c r="CV330" s="423"/>
      <c r="CW330" s="1">
        <f t="shared" si="10"/>
        <v>1</v>
      </c>
    </row>
    <row r="331" spans="1:101" ht="30" customHeight="1" x14ac:dyDescent="0.15">
      <c r="A331" s="435"/>
      <c r="B331" s="423"/>
      <c r="C331" s="436"/>
      <c r="D331" s="436"/>
      <c r="E331" s="436"/>
      <c r="F331" s="436"/>
      <c r="G331" s="436"/>
      <c r="H331" s="436"/>
      <c r="I331" s="436"/>
      <c r="J331" s="436"/>
      <c r="K331" s="436"/>
      <c r="L331" s="436"/>
      <c r="M331" s="436"/>
      <c r="N331" s="436"/>
      <c r="O331" s="436"/>
      <c r="P331" s="436"/>
      <c r="Q331" s="436"/>
      <c r="R331" s="436"/>
      <c r="S331" s="436"/>
      <c r="T331" s="436"/>
      <c r="U331" s="436"/>
      <c r="V331" s="436"/>
      <c r="W331" s="436"/>
      <c r="X331" s="436"/>
      <c r="Y331" s="436"/>
      <c r="Z331" s="436"/>
      <c r="AA331" s="436"/>
      <c r="AB331" s="436"/>
      <c r="AC331" s="436"/>
      <c r="AD331" s="436"/>
      <c r="AE331" s="436"/>
      <c r="AF331" s="436"/>
      <c r="AG331" s="436"/>
      <c r="AH331" s="436"/>
      <c r="AI331" s="436"/>
      <c r="AJ331" s="436"/>
      <c r="AK331" s="437" t="str">
        <f>IF(算定シミュレーション!AO116=0,"",算定シミュレーション!AO116)</f>
        <v/>
      </c>
      <c r="AL331" s="437"/>
      <c r="AM331" s="437"/>
      <c r="AN331" s="437" t="str">
        <f>IF(算定シミュレーション!AP116=0,"",算定シミュレーション!AP116)</f>
        <v/>
      </c>
      <c r="AO331" s="437"/>
      <c r="AP331" s="437"/>
      <c r="AQ331" s="438"/>
      <c r="AR331" s="438"/>
      <c r="AS331" s="438"/>
      <c r="AT331" s="438"/>
      <c r="AU331" s="438"/>
      <c r="AV331" s="423"/>
      <c r="AW331" s="423"/>
      <c r="AX331" s="423"/>
      <c r="AY331" s="423"/>
      <c r="AZ331" s="423"/>
      <c r="BA331" s="423"/>
      <c r="BB331" s="434"/>
      <c r="BC331" s="431"/>
      <c r="BD331" s="432"/>
      <c r="BE331" s="432"/>
      <c r="BF331" s="432"/>
      <c r="BG331" s="432"/>
      <c r="BH331" s="432"/>
      <c r="BI331" s="432"/>
      <c r="BJ331" s="432"/>
      <c r="BK331" s="432"/>
      <c r="BL331" s="432"/>
      <c r="BM331" s="428"/>
      <c r="BN331" s="426"/>
      <c r="BO331" s="426"/>
      <c r="BP331" s="426"/>
      <c r="BQ331" s="426"/>
      <c r="BR331" s="427"/>
      <c r="BS331" s="428"/>
      <c r="BT331" s="426"/>
      <c r="BU331" s="426"/>
      <c r="BV331" s="426"/>
      <c r="BW331" s="426"/>
      <c r="BX331" s="427"/>
      <c r="BY331" s="428"/>
      <c r="BZ331" s="426"/>
      <c r="CA331" s="426"/>
      <c r="CB331" s="426"/>
      <c r="CC331" s="426"/>
      <c r="CD331" s="427"/>
      <c r="CE331" s="423"/>
      <c r="CF331" s="423"/>
      <c r="CG331" s="423"/>
      <c r="CH331" s="423"/>
      <c r="CI331" s="423"/>
      <c r="CJ331" s="423"/>
      <c r="CK331" s="423"/>
      <c r="CL331" s="423"/>
      <c r="CM331" s="423"/>
      <c r="CN331" s="423"/>
      <c r="CO331" s="423"/>
      <c r="CP331" s="423"/>
      <c r="CQ331" s="423"/>
      <c r="CR331" s="423"/>
      <c r="CS331" s="423"/>
      <c r="CT331" s="423"/>
      <c r="CU331" s="423"/>
      <c r="CV331" s="423"/>
      <c r="CW331" s="1">
        <f t="shared" si="10"/>
        <v>1</v>
      </c>
    </row>
    <row r="332" spans="1:101" ht="30" customHeight="1" thickBot="1" x14ac:dyDescent="0.2">
      <c r="A332" s="439"/>
      <c r="B332" s="429"/>
      <c r="C332" s="440"/>
      <c r="D332" s="440"/>
      <c r="E332" s="440"/>
      <c r="F332" s="440"/>
      <c r="G332" s="440"/>
      <c r="H332" s="440"/>
      <c r="I332" s="440"/>
      <c r="J332" s="440"/>
      <c r="K332" s="440"/>
      <c r="L332" s="440"/>
      <c r="M332" s="440"/>
      <c r="N332" s="440"/>
      <c r="O332" s="440"/>
      <c r="P332" s="440"/>
      <c r="Q332" s="440"/>
      <c r="R332" s="440"/>
      <c r="S332" s="440"/>
      <c r="T332" s="440"/>
      <c r="U332" s="440"/>
      <c r="V332" s="440"/>
      <c r="W332" s="440"/>
      <c r="X332" s="440"/>
      <c r="Y332" s="440"/>
      <c r="Z332" s="440"/>
      <c r="AA332" s="440"/>
      <c r="AB332" s="440"/>
      <c r="AC332" s="440"/>
      <c r="AD332" s="440"/>
      <c r="AE332" s="440"/>
      <c r="AF332" s="440"/>
      <c r="AG332" s="440"/>
      <c r="AH332" s="440"/>
      <c r="AI332" s="440"/>
      <c r="AJ332" s="440"/>
      <c r="AK332" s="441" t="str">
        <f>IF(算定シミュレーション!AO117=0,"",算定シミュレーション!AO117)</f>
        <v/>
      </c>
      <c r="AL332" s="441"/>
      <c r="AM332" s="441"/>
      <c r="AN332" s="441" t="str">
        <f>IF(算定シミュレーション!AP117=0,"",算定シミュレーション!AP117)</f>
        <v/>
      </c>
      <c r="AO332" s="441"/>
      <c r="AP332" s="441"/>
      <c r="AQ332" s="442"/>
      <c r="AR332" s="442"/>
      <c r="AS332" s="442"/>
      <c r="AT332" s="442"/>
      <c r="AU332" s="442"/>
      <c r="AV332" s="429"/>
      <c r="AW332" s="429"/>
      <c r="AX332" s="429"/>
      <c r="AY332" s="429"/>
      <c r="AZ332" s="429"/>
      <c r="BA332" s="429"/>
      <c r="BB332" s="430"/>
      <c r="BC332" s="431"/>
      <c r="BD332" s="432"/>
      <c r="BE332" s="432"/>
      <c r="BF332" s="432"/>
      <c r="BG332" s="432"/>
      <c r="BH332" s="432"/>
      <c r="BI332" s="432"/>
      <c r="BJ332" s="432"/>
      <c r="BK332" s="432"/>
      <c r="BL332" s="432"/>
      <c r="BM332" s="428"/>
      <c r="BN332" s="426"/>
      <c r="BO332" s="426"/>
      <c r="BP332" s="426"/>
      <c r="BQ332" s="426"/>
      <c r="BR332" s="427"/>
      <c r="BS332" s="428"/>
      <c r="BT332" s="426"/>
      <c r="BU332" s="426"/>
      <c r="BV332" s="426"/>
      <c r="BW332" s="426"/>
      <c r="BX332" s="427"/>
      <c r="BY332" s="428"/>
      <c r="BZ332" s="426"/>
      <c r="CA332" s="426"/>
      <c r="CB332" s="426"/>
      <c r="CC332" s="426"/>
      <c r="CD332" s="427"/>
      <c r="CE332" s="423"/>
      <c r="CF332" s="423"/>
      <c r="CG332" s="423"/>
      <c r="CH332" s="423"/>
      <c r="CI332" s="423"/>
      <c r="CJ332" s="423"/>
      <c r="CK332" s="423"/>
      <c r="CL332" s="423"/>
      <c r="CM332" s="423"/>
      <c r="CN332" s="423"/>
      <c r="CO332" s="423"/>
      <c r="CP332" s="423"/>
      <c r="CQ332" s="423"/>
      <c r="CR332" s="423"/>
      <c r="CS332" s="423"/>
      <c r="CT332" s="423"/>
      <c r="CU332" s="423"/>
      <c r="CV332" s="423"/>
      <c r="CW332" s="1">
        <f t="shared" si="10"/>
        <v>1</v>
      </c>
    </row>
    <row r="333" spans="1:101" ht="30" customHeight="1" x14ac:dyDescent="0.15">
      <c r="A333" s="424"/>
      <c r="B333" s="424"/>
      <c r="C333" s="424"/>
      <c r="D333" s="424"/>
      <c r="E333" s="424"/>
      <c r="F333" s="424"/>
      <c r="G333" s="424"/>
      <c r="H333" s="424"/>
      <c r="I333" s="424"/>
      <c r="J333" s="424"/>
      <c r="K333" s="424"/>
      <c r="L333" s="424"/>
      <c r="M333" s="424"/>
      <c r="N333" s="424"/>
      <c r="O333" s="424"/>
      <c r="P333" s="424"/>
      <c r="Q333" s="424"/>
      <c r="R333" s="424"/>
      <c r="S333" s="424"/>
      <c r="T333" s="424"/>
      <c r="U333" s="424"/>
      <c r="V333" s="424"/>
      <c r="W333" s="424"/>
      <c r="X333" s="424"/>
      <c r="Y333" s="424"/>
      <c r="Z333" s="424"/>
      <c r="AA333" s="424"/>
      <c r="AB333" s="424"/>
      <c r="AC333" s="424"/>
      <c r="AD333" s="424"/>
      <c r="AE333" s="424"/>
      <c r="AF333" s="424"/>
      <c r="AG333" s="424"/>
      <c r="AH333" s="424"/>
      <c r="AI333" s="424"/>
      <c r="AJ333" s="424"/>
      <c r="AK333" s="424"/>
      <c r="AL333" s="424"/>
      <c r="AM333" s="424"/>
      <c r="AN333" s="424"/>
      <c r="AO333" s="424"/>
      <c r="BE333" s="417" t="s">
        <v>44</v>
      </c>
      <c r="BF333" s="417"/>
      <c r="BG333" s="417"/>
      <c r="BH333" s="417"/>
      <c r="BI333" s="417"/>
      <c r="BJ333" s="417"/>
      <c r="BK333" s="417"/>
      <c r="BL333" s="417"/>
      <c r="BM333" s="418"/>
      <c r="BN333" s="419"/>
      <c r="BO333" s="420"/>
      <c r="BP333" s="419"/>
      <c r="BQ333" s="420"/>
      <c r="BR333" s="421"/>
      <c r="BS333" s="418"/>
      <c r="BT333" s="419"/>
      <c r="BU333" s="420"/>
      <c r="BV333" s="419"/>
      <c r="BW333" s="420"/>
      <c r="BX333" s="421"/>
      <c r="BY333" s="418"/>
      <c r="BZ333" s="419"/>
      <c r="CA333" s="420"/>
      <c r="CB333" s="419"/>
      <c r="CC333" s="420"/>
      <c r="CD333" s="421"/>
      <c r="CE333" s="423">
        <f>IF(CC335="",9,IF(収録楽曲情報!$V$4=0,9,""))</f>
        <v>9</v>
      </c>
      <c r="CF333" s="423"/>
      <c r="CG333" s="423">
        <f>IF(CC335="",9,IF(収録楽曲情報!$V$4=0,9,""))</f>
        <v>9</v>
      </c>
      <c r="CH333" s="423"/>
      <c r="CI333" s="423">
        <f>IF(CC335="",9,IF(収録楽曲情報!$V$4=0,9,RIGHT(LEFT(収録楽曲情報!$V$4,1),1)))</f>
        <v>9</v>
      </c>
      <c r="CJ333" s="423"/>
      <c r="CK333" s="423">
        <f>IF(CC335="",9,IF(収録楽曲情報!$V$4=0,9,RIGHT(LEFT(収録楽曲情報!$V$4,2),1)))</f>
        <v>9</v>
      </c>
      <c r="CL333" s="423"/>
      <c r="CM333" s="423">
        <f>IF(CC335="",9,IF(収録楽曲情報!$V$4=0,9,RIGHT(LEFT(収録楽曲情報!$V$4,3),1)))</f>
        <v>9</v>
      </c>
      <c r="CN333" s="423"/>
      <c r="CO333" s="423">
        <f>IF(CC335="",9,IF(収録楽曲情報!$V$4=0,9,RIGHT(LEFT(収録楽曲情報!$V$4,4),1)))</f>
        <v>9</v>
      </c>
      <c r="CP333" s="423"/>
      <c r="CQ333" s="423">
        <f>IF(CC335="",9,IF(収録楽曲情報!$V$4=0,9,RIGHT(LEFT(収録楽曲情報!$V$4,5),1)))</f>
        <v>9</v>
      </c>
      <c r="CR333" s="423"/>
      <c r="CS333" s="423">
        <f>IF(CC335="",9,IF(収録楽曲情報!$V$4=0,9,RIGHT(LEFT(収録楽曲情報!$V$4,6),1)))</f>
        <v>9</v>
      </c>
      <c r="CT333" s="423"/>
      <c r="CU333" s="423">
        <f>IF(CC335="",9,IF(収録楽曲情報!$V$4=0,9,""))</f>
        <v>9</v>
      </c>
      <c r="CV333" s="423"/>
      <c r="CW333" s="1">
        <f t="shared" si="10"/>
        <v>1</v>
      </c>
    </row>
    <row r="334" spans="1:101" ht="30" customHeight="1" x14ac:dyDescent="0.15">
      <c r="A334" s="425"/>
      <c r="B334" s="425"/>
      <c r="C334" s="425"/>
      <c r="D334" s="425"/>
      <c r="E334" s="425"/>
      <c r="F334" s="425"/>
      <c r="G334" s="425"/>
      <c r="H334" s="425"/>
      <c r="I334" s="425"/>
      <c r="J334" s="425"/>
      <c r="K334" s="425"/>
      <c r="L334" s="425"/>
      <c r="M334" s="425"/>
      <c r="N334" s="425"/>
      <c r="O334" s="425"/>
      <c r="P334" s="425"/>
      <c r="Q334" s="425"/>
      <c r="R334" s="425"/>
      <c r="S334" s="425"/>
      <c r="T334" s="425"/>
      <c r="U334" s="425"/>
      <c r="V334" s="425"/>
      <c r="W334" s="425"/>
      <c r="X334" s="425"/>
      <c r="Y334" s="425"/>
      <c r="Z334" s="425"/>
      <c r="AA334" s="425"/>
      <c r="AB334" s="425"/>
      <c r="AC334" s="425"/>
      <c r="AD334" s="425"/>
      <c r="AE334" s="425"/>
      <c r="AF334" s="425"/>
      <c r="AG334" s="425"/>
      <c r="AH334" s="425"/>
      <c r="AI334" s="425"/>
      <c r="AJ334" s="425"/>
      <c r="AK334" s="425"/>
      <c r="AL334" s="425"/>
      <c r="AM334" s="425"/>
      <c r="AN334" s="425"/>
      <c r="AO334" s="425"/>
      <c r="AW334" s="433"/>
      <c r="AX334" s="433"/>
      <c r="AY334" s="433"/>
      <c r="AZ334" s="433"/>
      <c r="BA334" s="433"/>
      <c r="BB334" s="433"/>
      <c r="BE334" s="417" t="str">
        <f>算定シミュレーション!BM14</f>
        <v>消費税相当額</v>
      </c>
      <c r="BF334" s="417"/>
      <c r="BG334" s="417"/>
      <c r="BH334" s="417"/>
      <c r="BI334" s="417"/>
      <c r="BJ334" s="417"/>
      <c r="BK334" s="417"/>
      <c r="BL334" s="417"/>
      <c r="BM334" s="418"/>
      <c r="BN334" s="419"/>
      <c r="BO334" s="420"/>
      <c r="BP334" s="419"/>
      <c r="BQ334" s="420"/>
      <c r="BR334" s="421"/>
      <c r="BS334" s="418"/>
      <c r="BT334" s="419"/>
      <c r="BU334" s="420"/>
      <c r="BV334" s="419"/>
      <c r="BW334" s="420"/>
      <c r="BX334" s="421"/>
      <c r="BY334" s="418"/>
      <c r="BZ334" s="419"/>
      <c r="CA334" s="420"/>
      <c r="CB334" s="419"/>
      <c r="CC334" s="420"/>
      <c r="CD334" s="421"/>
      <c r="CE334" s="422" t="str">
        <f>IF(CC335="","",IF(収録楽曲情報!$V$4=0,"",""))</f>
        <v/>
      </c>
      <c r="CF334" s="422"/>
      <c r="CG334" s="422" t="str">
        <f>IF(CC335="","",IF(収録楽曲情報!$V$4=0,"",""))</f>
        <v/>
      </c>
      <c r="CH334" s="422"/>
      <c r="CI334" s="422" t="str">
        <f>IF(CC335="","",IF(収録楽曲情報!$V$4=0,"",IF(LEN(収録楽曲情報!$W$3)=5,"",LEFT(収録楽曲情報!$W$3,1))))</f>
        <v/>
      </c>
      <c r="CJ334" s="422"/>
      <c r="CK334" s="422" t="str">
        <f>IF(CC335="","",IF(収録楽曲情報!$V$4=0,"",IF(LEN(収録楽曲情報!$W$3)=5,LEFT(収録楽曲情報!$W$3,1),RIGHT(LEFT(収録楽曲情報!$W$3,2),1))))</f>
        <v/>
      </c>
      <c r="CL334" s="422"/>
      <c r="CM334" s="422" t="str">
        <f>IF(CC335="","",IF(収録楽曲情報!$V$4=0,"",IF(LEN(収録楽曲情報!$W$3)=5,RIGHT(LEFT(収録楽曲情報!$W$3,2),1),RIGHT(LEFT(収録楽曲情報!$W$3,3),1))))</f>
        <v/>
      </c>
      <c r="CN334" s="422"/>
      <c r="CO334" s="422" t="str">
        <f>IF(CC335="","",IF(収録楽曲情報!$V$4=0,"",IF(LEN(収録楽曲情報!$W$3)=5,RIGHT(LEFT(収録楽曲情報!$W$3,3),1),RIGHT(LEFT(収録楽曲情報!$W$3,4),1))))</f>
        <v/>
      </c>
      <c r="CP334" s="422"/>
      <c r="CQ334" s="422" t="str">
        <f>IF(CC335="","",IF(収録楽曲情報!$V$4=0,"",IF(LEN(収録楽曲情報!$W$3)=5,RIGHT(LEFT(収録楽曲情報!$W$3,4),1),RIGHT(LEFT(収録楽曲情報!$W$3,4),1))))</f>
        <v/>
      </c>
      <c r="CR334" s="422"/>
      <c r="CS334" s="422" t="str">
        <f>IF(CC335="","",IF(収録楽曲情報!$V$4=0,"",IF(LEN(収録楽曲情報!$W$3)=5,RIGHT(LEFT(収録楽曲情報!$W$3,5),1),RIGHT(LEFT(収録楽曲情報!$W$3,4),1))))</f>
        <v/>
      </c>
      <c r="CT334" s="422"/>
      <c r="CW334" s="1">
        <f t="shared" si="10"/>
        <v>1</v>
      </c>
    </row>
    <row r="335" spans="1:101" ht="30" customHeight="1" x14ac:dyDescent="0.15">
      <c r="A335" s="425"/>
      <c r="B335" s="425"/>
      <c r="C335" s="425"/>
      <c r="D335" s="425"/>
      <c r="E335" s="425"/>
      <c r="F335" s="425"/>
      <c r="G335" s="425"/>
      <c r="H335" s="425"/>
      <c r="I335" s="425"/>
      <c r="J335" s="425"/>
      <c r="K335" s="425"/>
      <c r="L335" s="425"/>
      <c r="M335" s="425"/>
      <c r="N335" s="425"/>
      <c r="O335" s="425"/>
      <c r="P335" s="425"/>
      <c r="Q335" s="425"/>
      <c r="R335" s="425"/>
      <c r="S335" s="425"/>
      <c r="T335" s="425"/>
      <c r="U335" s="425"/>
      <c r="V335" s="425"/>
      <c r="W335" s="425"/>
      <c r="X335" s="425"/>
      <c r="Y335" s="425"/>
      <c r="Z335" s="425"/>
      <c r="AA335" s="425"/>
      <c r="AB335" s="425"/>
      <c r="AC335" s="425"/>
      <c r="AD335" s="425"/>
      <c r="AE335" s="425"/>
      <c r="AF335" s="425"/>
      <c r="AG335" s="425"/>
      <c r="AH335" s="425"/>
      <c r="AI335" s="425"/>
      <c r="AJ335" s="425"/>
      <c r="AK335" s="425"/>
      <c r="AL335" s="425"/>
      <c r="AM335" s="425"/>
      <c r="AN335" s="425"/>
      <c r="AO335" s="425"/>
      <c r="AW335" s="433"/>
      <c r="AX335" s="433"/>
      <c r="AY335" s="433"/>
      <c r="AZ335" s="433"/>
      <c r="BA335" s="433"/>
      <c r="BB335" s="433"/>
      <c r="BE335" s="417" t="s">
        <v>45</v>
      </c>
      <c r="BF335" s="417"/>
      <c r="BG335" s="417"/>
      <c r="BH335" s="417"/>
      <c r="BI335" s="417"/>
      <c r="BJ335" s="417"/>
      <c r="BK335" s="417"/>
      <c r="BL335" s="417"/>
      <c r="BM335" s="418"/>
      <c r="BN335" s="419"/>
      <c r="BO335" s="420"/>
      <c r="BP335" s="419"/>
      <c r="BQ335" s="420"/>
      <c r="BR335" s="421"/>
      <c r="BS335" s="418"/>
      <c r="BT335" s="419"/>
      <c r="BU335" s="420"/>
      <c r="BV335" s="419"/>
      <c r="BW335" s="420"/>
      <c r="BX335" s="421"/>
      <c r="BY335" s="418"/>
      <c r="BZ335" s="419"/>
      <c r="CA335" s="420"/>
      <c r="CB335" s="419"/>
      <c r="CC335" s="420"/>
      <c r="CD335" s="421"/>
      <c r="CE335" s="422" t="str">
        <f>IF(CC335="","",IF(収録楽曲情報!$V$4=0,"",""))</f>
        <v/>
      </c>
      <c r="CF335" s="422"/>
      <c r="CG335" s="422" t="str">
        <f>IF(CC335="","",IF(収録楽曲情報!$V$4=0,"","\"))</f>
        <v/>
      </c>
      <c r="CH335" s="422"/>
      <c r="CI335" s="422" t="str">
        <f>IF(CC335="","",IF(収録楽曲情報!$V$4=0,"",IF(LEN(収録楽曲情報!$W$4)=5,"",LEFT(収録楽曲情報!$W$4,1))))</f>
        <v/>
      </c>
      <c r="CJ335" s="422"/>
      <c r="CK335" s="422" t="str">
        <f>IF(CC335="","",IF(収録楽曲情報!$V$4=0,"",IF(LEN(収録楽曲情報!$W$4)=5,LEFT(収録楽曲情報!$W$4,1),RIGHT(LEFT(収録楽曲情報!$W$4,2),1))))</f>
        <v/>
      </c>
      <c r="CL335" s="422"/>
      <c r="CM335" s="422" t="str">
        <f>IF(CC335="","",IF(収録楽曲情報!$V$4=0,"",IF(LEN(収録楽曲情報!$W$4)=5,RIGHT(LEFT(収録楽曲情報!$W$4,2),1),RIGHT(LEFT(収録楽曲情報!$W$4,3),1))))</f>
        <v/>
      </c>
      <c r="CN335" s="422"/>
      <c r="CO335" s="422" t="str">
        <f>IF(CC335="","",IF(収録楽曲情報!$V$4=0,"",IF(LEN(収録楽曲情報!$W$4)=5,RIGHT(LEFT(収録楽曲情報!$W$4,3),1),RIGHT(LEFT(収録楽曲情報!$W$4,4),1))))</f>
        <v/>
      </c>
      <c r="CP335" s="422"/>
      <c r="CQ335" s="422" t="str">
        <f>IF(CC335="","",IF(収録楽曲情報!$V$4=0,"",IF(LEN(収録楽曲情報!$W$4)=5,RIGHT(LEFT(収録楽曲情報!$W$4,4),1),LEFT(RIGHT(収録楽曲情報!$W$4,2),1))))</f>
        <v/>
      </c>
      <c r="CR335" s="422"/>
      <c r="CS335" s="422" t="str">
        <f>IF(CC335="","",IF(収録楽曲情報!$V$4=0,"",IF(LEN(収録楽曲情報!$W$4)=5,RIGHT(LEFT(収録楽曲情報!$W$4,5),1),RIGHT(収録楽曲情報!$W$4,1))))</f>
        <v/>
      </c>
      <c r="CT335" s="422"/>
      <c r="CW335" s="1">
        <f t="shared" si="10"/>
        <v>1</v>
      </c>
    </row>
    <row r="336" spans="1:101" ht="7.5" customHeight="1" x14ac:dyDescent="0.15">
      <c r="CW336" s="1">
        <f t="shared" si="10"/>
        <v>1</v>
      </c>
    </row>
    <row r="337" spans="101:101" ht="7.5" customHeight="1" x14ac:dyDescent="0.15">
      <c r="CW337" s="1">
        <f t="shared" si="10"/>
        <v>1</v>
      </c>
    </row>
    <row r="338" spans="101:101" ht="7.5" customHeight="1" x14ac:dyDescent="0.15">
      <c r="CW338" s="1">
        <f t="shared" si="10"/>
        <v>1</v>
      </c>
    </row>
    <row r="339" spans="101:101" ht="7.5" customHeight="1" x14ac:dyDescent="0.15">
      <c r="CW339" s="1">
        <f t="shared" si="10"/>
        <v>1</v>
      </c>
    </row>
    <row r="340" spans="101:101" ht="7.5" customHeight="1" x14ac:dyDescent="0.15">
      <c r="CW340" s="1">
        <f t="shared" si="10"/>
        <v>1</v>
      </c>
    </row>
    <row r="341" spans="101:101" ht="7.5" customHeight="1" x14ac:dyDescent="0.15">
      <c r="CW341" s="1">
        <f t="shared" si="10"/>
        <v>1</v>
      </c>
    </row>
    <row r="342" spans="101:101" ht="7.5" customHeight="1" x14ac:dyDescent="0.15">
      <c r="CW342" s="1">
        <f t="shared" si="10"/>
        <v>1</v>
      </c>
    </row>
  </sheetData>
  <sheetProtection algorithmName="SHA-512" hashValue="3d31aHcZM2Q5DxJEuwX6TBGHSG59Ci9tUp57Cr1f4dZgs6uSyM5oHAvP5HmYC2ORMvNgLcA1pr6gEEi5wdnBpw==" saltValue="Mn3fLND4nT/MtP4dBF184A==" spinCount="100000" sheet="1" objects="1" scenarios="1" selectLockedCells="1"/>
  <mergeCells count="3749">
    <mergeCell ref="CY1:DL1"/>
    <mergeCell ref="L16:AN19"/>
    <mergeCell ref="AO16:AR19"/>
    <mergeCell ref="A2:CV2"/>
    <mergeCell ref="A3:F3"/>
    <mergeCell ref="G3:R3"/>
    <mergeCell ref="AW3:BE3"/>
    <mergeCell ref="A5:K5"/>
    <mergeCell ref="L5:AS5"/>
    <mergeCell ref="BW12:CF13"/>
    <mergeCell ref="CG12:CV13"/>
    <mergeCell ref="AW14:BF15"/>
    <mergeCell ref="BG14:BH15"/>
    <mergeCell ref="BI14:BJ15"/>
    <mergeCell ref="BK14:BL15"/>
    <mergeCell ref="BM14:BN15"/>
    <mergeCell ref="BO14:BV15"/>
    <mergeCell ref="BW14:CF15"/>
    <mergeCell ref="CG14:CV15"/>
    <mergeCell ref="BS6:BV9"/>
    <mergeCell ref="BW6:CF8"/>
    <mergeCell ref="CG6:CV8"/>
    <mergeCell ref="L8:AS9"/>
    <mergeCell ref="BW9:CF11"/>
    <mergeCell ref="CG9:CV11"/>
    <mergeCell ref="L10:AS11"/>
    <mergeCell ref="BK10:BR13"/>
    <mergeCell ref="BS10:BV13"/>
    <mergeCell ref="L12:AS15"/>
    <mergeCell ref="L6:AS7"/>
    <mergeCell ref="AW6:BF13"/>
    <mergeCell ref="BG6:BJ13"/>
    <mergeCell ref="BK6:BR9"/>
    <mergeCell ref="BW20:CF23"/>
    <mergeCell ref="CG20:CV23"/>
    <mergeCell ref="AB22:AE23"/>
    <mergeCell ref="AF22:AS23"/>
    <mergeCell ref="D23:K25"/>
    <mergeCell ref="L23:AA25"/>
    <mergeCell ref="AB24:AE25"/>
    <mergeCell ref="AF24:AS25"/>
    <mergeCell ref="AW24:BF27"/>
    <mergeCell ref="BG24:BH27"/>
    <mergeCell ref="D20:K22"/>
    <mergeCell ref="L20:AA22"/>
    <mergeCell ref="AB20:AE21"/>
    <mergeCell ref="AF20:AS21"/>
    <mergeCell ref="AW20:BF23"/>
    <mergeCell ref="BG20:BV23"/>
    <mergeCell ref="CA16:CH17"/>
    <mergeCell ref="CI16:CJ17"/>
    <mergeCell ref="CK16:CN17"/>
    <mergeCell ref="CO16:CP17"/>
    <mergeCell ref="CQ16:CV17"/>
    <mergeCell ref="BG18:BH19"/>
    <mergeCell ref="BI18:BV19"/>
    <mergeCell ref="BW18:CU19"/>
    <mergeCell ref="CV18:CV19"/>
    <mergeCell ref="AW16:BF19"/>
    <mergeCell ref="BG16:BH17"/>
    <mergeCell ref="BI16:BN17"/>
    <mergeCell ref="BO16:BP17"/>
    <mergeCell ref="BQ16:BX17"/>
    <mergeCell ref="BY16:BZ17"/>
    <mergeCell ref="D16:K19"/>
    <mergeCell ref="AK34:AM34"/>
    <mergeCell ref="AN34:AP34"/>
    <mergeCell ref="A35:B35"/>
    <mergeCell ref="C35:R35"/>
    <mergeCell ref="S35:AJ35"/>
    <mergeCell ref="AK35:AM35"/>
    <mergeCell ref="AN35:AP35"/>
    <mergeCell ref="AV33:AZ34"/>
    <mergeCell ref="BA33:BB34"/>
    <mergeCell ref="BC33:BL34"/>
    <mergeCell ref="BM33:CD34"/>
    <mergeCell ref="CE33:CT34"/>
    <mergeCell ref="CU33:CV34"/>
    <mergeCell ref="D26:K27"/>
    <mergeCell ref="L26:AS27"/>
    <mergeCell ref="A28:AS32"/>
    <mergeCell ref="AW28:BF30"/>
    <mergeCell ref="BG28:CV30"/>
    <mergeCell ref="A33:B34"/>
    <mergeCell ref="C33:R34"/>
    <mergeCell ref="S33:AJ34"/>
    <mergeCell ref="AK33:AP33"/>
    <mergeCell ref="AQ33:AU34"/>
    <mergeCell ref="BI24:BJ27"/>
    <mergeCell ref="BK24:BL27"/>
    <mergeCell ref="BM24:BN27"/>
    <mergeCell ref="BO24:BP27"/>
    <mergeCell ref="BQ24:BV27"/>
    <mergeCell ref="BW24:CV27"/>
    <mergeCell ref="A6:C27"/>
    <mergeCell ref="D6:K11"/>
    <mergeCell ref="D12:K15"/>
    <mergeCell ref="CO35:CP35"/>
    <mergeCell ref="CQ35:CR35"/>
    <mergeCell ref="CS35:CT35"/>
    <mergeCell ref="CU35:CV35"/>
    <mergeCell ref="A36:B36"/>
    <mergeCell ref="C36:R36"/>
    <mergeCell ref="S36:AJ36"/>
    <mergeCell ref="AK36:AM36"/>
    <mergeCell ref="AN36:AP36"/>
    <mergeCell ref="AQ36:AU36"/>
    <mergeCell ref="CC35:CD35"/>
    <mergeCell ref="CE35:CF35"/>
    <mergeCell ref="CG35:CH35"/>
    <mergeCell ref="CI35:CJ35"/>
    <mergeCell ref="CK35:CL35"/>
    <mergeCell ref="CM35:CN35"/>
    <mergeCell ref="BQ35:BR35"/>
    <mergeCell ref="BS35:BT35"/>
    <mergeCell ref="BU35:BV35"/>
    <mergeCell ref="BW35:BX35"/>
    <mergeCell ref="BY35:BZ35"/>
    <mergeCell ref="CA35:CB35"/>
    <mergeCell ref="AQ35:AU35"/>
    <mergeCell ref="AV35:AZ35"/>
    <mergeCell ref="BA35:BB35"/>
    <mergeCell ref="BC35:BL35"/>
    <mergeCell ref="BM35:BN35"/>
    <mergeCell ref="BO35:BP35"/>
    <mergeCell ref="CQ36:CR36"/>
    <mergeCell ref="CS36:CT36"/>
    <mergeCell ref="CU36:CV36"/>
    <mergeCell ref="AK37:AM37"/>
    <mergeCell ref="AN37:AP37"/>
    <mergeCell ref="AQ37:AU37"/>
    <mergeCell ref="AV37:AZ37"/>
    <mergeCell ref="CE36:CF36"/>
    <mergeCell ref="CG36:CH36"/>
    <mergeCell ref="CI36:CJ36"/>
    <mergeCell ref="CK36:CL36"/>
    <mergeCell ref="CM36:CN36"/>
    <mergeCell ref="CO36:CP36"/>
    <mergeCell ref="BS36:BT36"/>
    <mergeCell ref="BU36:BV36"/>
    <mergeCell ref="BW36:BX36"/>
    <mergeCell ref="BY36:BZ36"/>
    <mergeCell ref="CA36:CB36"/>
    <mergeCell ref="CC36:CD36"/>
    <mergeCell ref="AV36:AZ36"/>
    <mergeCell ref="BA36:BB36"/>
    <mergeCell ref="BC36:BL36"/>
    <mergeCell ref="BM36:BN36"/>
    <mergeCell ref="BO36:BP36"/>
    <mergeCell ref="BQ36:BR36"/>
    <mergeCell ref="CS37:CT37"/>
    <mergeCell ref="CU37:CV37"/>
    <mergeCell ref="A38:B38"/>
    <mergeCell ref="C38:R38"/>
    <mergeCell ref="S38:AJ38"/>
    <mergeCell ref="AK38:AM38"/>
    <mergeCell ref="AN38:AP38"/>
    <mergeCell ref="AQ38:AU38"/>
    <mergeCell ref="AV38:AZ38"/>
    <mergeCell ref="BA38:BB38"/>
    <mergeCell ref="CG37:CH37"/>
    <mergeCell ref="CI37:CJ37"/>
    <mergeCell ref="CK37:CL37"/>
    <mergeCell ref="CM37:CN37"/>
    <mergeCell ref="CO37:CP37"/>
    <mergeCell ref="CQ37:CR37"/>
    <mergeCell ref="BU37:BV37"/>
    <mergeCell ref="BW37:BX37"/>
    <mergeCell ref="BY37:BZ37"/>
    <mergeCell ref="CA37:CB37"/>
    <mergeCell ref="CC37:CD37"/>
    <mergeCell ref="CE37:CF37"/>
    <mergeCell ref="BA37:BB37"/>
    <mergeCell ref="BC37:BL37"/>
    <mergeCell ref="BM37:BN37"/>
    <mergeCell ref="BO37:BP37"/>
    <mergeCell ref="BQ37:BR37"/>
    <mergeCell ref="BS37:BT37"/>
    <mergeCell ref="CU38:CV38"/>
    <mergeCell ref="A37:B37"/>
    <mergeCell ref="C37:R37"/>
    <mergeCell ref="S37:AJ37"/>
    <mergeCell ref="A39:B39"/>
    <mergeCell ref="C39:R39"/>
    <mergeCell ref="S39:AJ39"/>
    <mergeCell ref="AK39:AM39"/>
    <mergeCell ref="AN39:AP39"/>
    <mergeCell ref="AQ39:AU39"/>
    <mergeCell ref="AV39:AZ39"/>
    <mergeCell ref="BA39:BB39"/>
    <mergeCell ref="BC39:BL39"/>
    <mergeCell ref="CI38:CJ38"/>
    <mergeCell ref="CK38:CL38"/>
    <mergeCell ref="CM38:CN38"/>
    <mergeCell ref="CO38:CP38"/>
    <mergeCell ref="CQ38:CR38"/>
    <mergeCell ref="CS38:CT38"/>
    <mergeCell ref="BW38:BX38"/>
    <mergeCell ref="BY38:BZ38"/>
    <mergeCell ref="CA38:CB38"/>
    <mergeCell ref="CC38:CD38"/>
    <mergeCell ref="CE38:CF38"/>
    <mergeCell ref="CG38:CH38"/>
    <mergeCell ref="BC38:BL38"/>
    <mergeCell ref="BM38:BN38"/>
    <mergeCell ref="BO38:BP38"/>
    <mergeCell ref="BQ38:BR38"/>
    <mergeCell ref="BS38:BT38"/>
    <mergeCell ref="BU38:BV38"/>
    <mergeCell ref="CK39:CL39"/>
    <mergeCell ref="CM39:CN39"/>
    <mergeCell ref="CO39:CP39"/>
    <mergeCell ref="CQ39:CR39"/>
    <mergeCell ref="CS39:CT39"/>
    <mergeCell ref="CU39:CV39"/>
    <mergeCell ref="BY39:BZ39"/>
    <mergeCell ref="CA39:CB39"/>
    <mergeCell ref="CC39:CD39"/>
    <mergeCell ref="CE39:CF39"/>
    <mergeCell ref="CG39:CH39"/>
    <mergeCell ref="CI39:CJ39"/>
    <mergeCell ref="BM39:BN39"/>
    <mergeCell ref="BO39:BP39"/>
    <mergeCell ref="BQ39:BR39"/>
    <mergeCell ref="BS39:BT39"/>
    <mergeCell ref="BU39:BV39"/>
    <mergeCell ref="BW39:BX39"/>
    <mergeCell ref="CS40:CT44"/>
    <mergeCell ref="CU40:CV44"/>
    <mergeCell ref="B42:T44"/>
    <mergeCell ref="W42:AO44"/>
    <mergeCell ref="AQ44:AV45"/>
    <mergeCell ref="AW44:BB45"/>
    <mergeCell ref="C45:S47"/>
    <mergeCell ref="W45:AO46"/>
    <mergeCell ref="BE45:BL49"/>
    <mergeCell ref="BM45:BN49"/>
    <mergeCell ref="CG40:CH44"/>
    <mergeCell ref="CI40:CJ44"/>
    <mergeCell ref="CK40:CL44"/>
    <mergeCell ref="CM40:CN44"/>
    <mergeCell ref="CO40:CP44"/>
    <mergeCell ref="CQ40:CR44"/>
    <mergeCell ref="BU40:BV44"/>
    <mergeCell ref="BW40:BX44"/>
    <mergeCell ref="BY40:BZ44"/>
    <mergeCell ref="CA40:CB44"/>
    <mergeCell ref="CC40:CD44"/>
    <mergeCell ref="CE40:CF44"/>
    <mergeCell ref="A40:AP41"/>
    <mergeCell ref="BE40:BL44"/>
    <mergeCell ref="BM40:BN44"/>
    <mergeCell ref="BO40:BP44"/>
    <mergeCell ref="BQ40:BR44"/>
    <mergeCell ref="BS40:BT44"/>
    <mergeCell ref="CQ45:CR49"/>
    <mergeCell ref="CS45:CT49"/>
    <mergeCell ref="AQ46:AV54"/>
    <mergeCell ref="AW46:BB54"/>
    <mergeCell ref="BE50:BL54"/>
    <mergeCell ref="BM50:BN54"/>
    <mergeCell ref="BO50:BP54"/>
    <mergeCell ref="BQ50:BR54"/>
    <mergeCell ref="CA45:CB49"/>
    <mergeCell ref="CC45:CD49"/>
    <mergeCell ref="CE45:CF49"/>
    <mergeCell ref="CG45:CH49"/>
    <mergeCell ref="CI45:CJ49"/>
    <mergeCell ref="CK45:CL49"/>
    <mergeCell ref="BO45:BP49"/>
    <mergeCell ref="BQ45:BR49"/>
    <mergeCell ref="BS45:BT49"/>
    <mergeCell ref="BU45:BV49"/>
    <mergeCell ref="BW45:BX49"/>
    <mergeCell ref="BY45:BZ49"/>
    <mergeCell ref="CE50:CF54"/>
    <mergeCell ref="CG50:CH54"/>
    <mergeCell ref="CI50:CJ54"/>
    <mergeCell ref="CK50:CL54"/>
    <mergeCell ref="CM50:CN54"/>
    <mergeCell ref="CO50:CP54"/>
    <mergeCell ref="BS50:BT54"/>
    <mergeCell ref="BU50:BV54"/>
    <mergeCell ref="BW50:BX54"/>
    <mergeCell ref="BY50:BZ54"/>
    <mergeCell ref="CA50:CB54"/>
    <mergeCell ref="CC50:CD54"/>
    <mergeCell ref="W47:AO48"/>
    <mergeCell ref="C48:E50"/>
    <mergeCell ref="F48:G50"/>
    <mergeCell ref="H48:Q50"/>
    <mergeCell ref="R48:S50"/>
    <mergeCell ref="W50:AO50"/>
    <mergeCell ref="CM45:CN49"/>
    <mergeCell ref="CO45:CP49"/>
    <mergeCell ref="AN71:AP71"/>
    <mergeCell ref="AQ71:AU71"/>
    <mergeCell ref="BA69:BB70"/>
    <mergeCell ref="BC69:BL70"/>
    <mergeCell ref="BM69:CD70"/>
    <mergeCell ref="CE69:CT70"/>
    <mergeCell ref="CU69:CV70"/>
    <mergeCell ref="AK70:AM70"/>
    <mergeCell ref="AN70:AP70"/>
    <mergeCell ref="A69:B70"/>
    <mergeCell ref="C69:R70"/>
    <mergeCell ref="S69:AJ70"/>
    <mergeCell ref="AK69:AP69"/>
    <mergeCell ref="AQ69:AU70"/>
    <mergeCell ref="AV69:AZ70"/>
    <mergeCell ref="AK53:AO53"/>
    <mergeCell ref="W54:Z54"/>
    <mergeCell ref="AA54:AO54"/>
    <mergeCell ref="A65:CV65"/>
    <mergeCell ref="A66:CV66"/>
    <mergeCell ref="A68:F68"/>
    <mergeCell ref="G68:R68"/>
    <mergeCell ref="CQ50:CR54"/>
    <mergeCell ref="CS50:CT54"/>
    <mergeCell ref="A51:V56"/>
    <mergeCell ref="W51:Y51"/>
    <mergeCell ref="Z51:AJ51"/>
    <mergeCell ref="AK51:AO51"/>
    <mergeCell ref="Z52:AJ52"/>
    <mergeCell ref="AK52:AO52"/>
    <mergeCell ref="W53:Y53"/>
    <mergeCell ref="Z53:AJ53"/>
    <mergeCell ref="CQ71:CR71"/>
    <mergeCell ref="CS71:CT71"/>
    <mergeCell ref="CU71:CV71"/>
    <mergeCell ref="A72:B72"/>
    <mergeCell ref="C72:R72"/>
    <mergeCell ref="S72:AJ72"/>
    <mergeCell ref="AK72:AM72"/>
    <mergeCell ref="AN72:AP72"/>
    <mergeCell ref="AQ72:AU72"/>
    <mergeCell ref="AV72:AZ72"/>
    <mergeCell ref="CE71:CF71"/>
    <mergeCell ref="CG71:CH71"/>
    <mergeCell ref="CI71:CJ71"/>
    <mergeCell ref="CK71:CL71"/>
    <mergeCell ref="CM71:CN71"/>
    <mergeCell ref="CO71:CP71"/>
    <mergeCell ref="BS71:BT71"/>
    <mergeCell ref="BU71:BV71"/>
    <mergeCell ref="BW71:BX71"/>
    <mergeCell ref="BY71:BZ71"/>
    <mergeCell ref="CA71:CB71"/>
    <mergeCell ref="CC71:CD71"/>
    <mergeCell ref="AV71:AZ71"/>
    <mergeCell ref="BA71:BB71"/>
    <mergeCell ref="BC71:BL71"/>
    <mergeCell ref="BM71:BN71"/>
    <mergeCell ref="BO71:BP71"/>
    <mergeCell ref="BQ71:BR71"/>
    <mergeCell ref="A71:B71"/>
    <mergeCell ref="C71:R71"/>
    <mergeCell ref="S71:AJ71"/>
    <mergeCell ref="AK71:AM71"/>
    <mergeCell ref="CS72:CT72"/>
    <mergeCell ref="CU72:CV72"/>
    <mergeCell ref="A73:B73"/>
    <mergeCell ref="C73:R73"/>
    <mergeCell ref="S73:AJ73"/>
    <mergeCell ref="AK73:AM73"/>
    <mergeCell ref="AN73:AP73"/>
    <mergeCell ref="AQ73:AU73"/>
    <mergeCell ref="AV73:AZ73"/>
    <mergeCell ref="BA73:BB73"/>
    <mergeCell ref="CG72:CH72"/>
    <mergeCell ref="CI72:CJ72"/>
    <mergeCell ref="CK72:CL72"/>
    <mergeCell ref="CM72:CN72"/>
    <mergeCell ref="CO72:CP72"/>
    <mergeCell ref="CQ72:CR72"/>
    <mergeCell ref="BU72:BV72"/>
    <mergeCell ref="BW72:BX72"/>
    <mergeCell ref="BY72:BZ72"/>
    <mergeCell ref="CA72:CB72"/>
    <mergeCell ref="CC72:CD72"/>
    <mergeCell ref="CE72:CF72"/>
    <mergeCell ref="BA72:BB72"/>
    <mergeCell ref="BC72:BL72"/>
    <mergeCell ref="BM72:BN72"/>
    <mergeCell ref="BO72:BP72"/>
    <mergeCell ref="BQ72:BR72"/>
    <mergeCell ref="BS72:BT72"/>
    <mergeCell ref="CU73:CV73"/>
    <mergeCell ref="AQ74:AU74"/>
    <mergeCell ref="AV74:AZ74"/>
    <mergeCell ref="BA74:BB74"/>
    <mergeCell ref="BC74:BL74"/>
    <mergeCell ref="CI73:CJ73"/>
    <mergeCell ref="CK73:CL73"/>
    <mergeCell ref="CM73:CN73"/>
    <mergeCell ref="CO73:CP73"/>
    <mergeCell ref="CQ73:CR73"/>
    <mergeCell ref="CS73:CT73"/>
    <mergeCell ref="BW73:BX73"/>
    <mergeCell ref="BY73:BZ73"/>
    <mergeCell ref="CA73:CB73"/>
    <mergeCell ref="CC73:CD73"/>
    <mergeCell ref="CE73:CF73"/>
    <mergeCell ref="CG73:CH73"/>
    <mergeCell ref="BC73:BL73"/>
    <mergeCell ref="BM73:BN73"/>
    <mergeCell ref="BO73:BP73"/>
    <mergeCell ref="BQ73:BR73"/>
    <mergeCell ref="BS73:BT73"/>
    <mergeCell ref="BU73:BV73"/>
    <mergeCell ref="A75:B75"/>
    <mergeCell ref="C75:R75"/>
    <mergeCell ref="S75:AJ75"/>
    <mergeCell ref="AK75:AM75"/>
    <mergeCell ref="AN75:AP75"/>
    <mergeCell ref="AQ75:AU75"/>
    <mergeCell ref="CK74:CL74"/>
    <mergeCell ref="CM74:CN74"/>
    <mergeCell ref="CO74:CP74"/>
    <mergeCell ref="CQ74:CR74"/>
    <mergeCell ref="CS74:CT74"/>
    <mergeCell ref="CU74:CV74"/>
    <mergeCell ref="BY74:BZ74"/>
    <mergeCell ref="CA74:CB74"/>
    <mergeCell ref="CC74:CD74"/>
    <mergeCell ref="CE74:CF74"/>
    <mergeCell ref="CG74:CH74"/>
    <mergeCell ref="CI74:CJ74"/>
    <mergeCell ref="BM74:BN74"/>
    <mergeCell ref="BO74:BP74"/>
    <mergeCell ref="BQ74:BR74"/>
    <mergeCell ref="BS74:BT74"/>
    <mergeCell ref="BU74:BV74"/>
    <mergeCell ref="BW74:BX74"/>
    <mergeCell ref="CQ75:CR75"/>
    <mergeCell ref="CS75:CT75"/>
    <mergeCell ref="CU75:CV75"/>
    <mergeCell ref="A74:B74"/>
    <mergeCell ref="C74:R74"/>
    <mergeCell ref="S74:AJ74"/>
    <mergeCell ref="AK74:AM74"/>
    <mergeCell ref="AN74:AP74"/>
    <mergeCell ref="AK76:AM76"/>
    <mergeCell ref="AN76:AP76"/>
    <mergeCell ref="AQ76:AU76"/>
    <mergeCell ref="AV76:AZ76"/>
    <mergeCell ref="CE75:CF75"/>
    <mergeCell ref="CG75:CH75"/>
    <mergeCell ref="CI75:CJ75"/>
    <mergeCell ref="CK75:CL75"/>
    <mergeCell ref="CM75:CN75"/>
    <mergeCell ref="CO75:CP75"/>
    <mergeCell ref="BS75:BT75"/>
    <mergeCell ref="BU75:BV75"/>
    <mergeCell ref="BW75:BX75"/>
    <mergeCell ref="BY75:BZ75"/>
    <mergeCell ref="CA75:CB75"/>
    <mergeCell ref="CC75:CD75"/>
    <mergeCell ref="AV75:AZ75"/>
    <mergeCell ref="BA75:BB75"/>
    <mergeCell ref="BC75:BL75"/>
    <mergeCell ref="BM75:BN75"/>
    <mergeCell ref="BO75:BP75"/>
    <mergeCell ref="BQ75:BR75"/>
    <mergeCell ref="CS76:CT76"/>
    <mergeCell ref="CU76:CV76"/>
    <mergeCell ref="A77:B77"/>
    <mergeCell ref="C77:R77"/>
    <mergeCell ref="S77:AJ77"/>
    <mergeCell ref="AK77:AM77"/>
    <mergeCell ref="AN77:AP77"/>
    <mergeCell ref="AQ77:AU77"/>
    <mergeCell ref="AV77:AZ77"/>
    <mergeCell ref="BA77:BB77"/>
    <mergeCell ref="CG76:CH76"/>
    <mergeCell ref="CI76:CJ76"/>
    <mergeCell ref="CK76:CL76"/>
    <mergeCell ref="CM76:CN76"/>
    <mergeCell ref="CO76:CP76"/>
    <mergeCell ref="CQ76:CR76"/>
    <mergeCell ref="BU76:BV76"/>
    <mergeCell ref="BW76:BX76"/>
    <mergeCell ref="BY76:BZ76"/>
    <mergeCell ref="CA76:CB76"/>
    <mergeCell ref="CC76:CD76"/>
    <mergeCell ref="CE76:CF76"/>
    <mergeCell ref="BA76:BB76"/>
    <mergeCell ref="BC76:BL76"/>
    <mergeCell ref="BM76:BN76"/>
    <mergeCell ref="BO76:BP76"/>
    <mergeCell ref="BQ76:BR76"/>
    <mergeCell ref="BS76:BT76"/>
    <mergeCell ref="CU77:CV77"/>
    <mergeCell ref="A76:B76"/>
    <mergeCell ref="C76:R76"/>
    <mergeCell ref="S76:AJ76"/>
    <mergeCell ref="A78:B78"/>
    <mergeCell ref="C78:R78"/>
    <mergeCell ref="S78:AJ78"/>
    <mergeCell ref="AK78:AM78"/>
    <mergeCell ref="AN78:AP78"/>
    <mergeCell ref="AQ78:AU78"/>
    <mergeCell ref="AV78:AZ78"/>
    <mergeCell ref="BA78:BB78"/>
    <mergeCell ref="BC78:BL78"/>
    <mergeCell ref="CI77:CJ77"/>
    <mergeCell ref="CK77:CL77"/>
    <mergeCell ref="CM77:CN77"/>
    <mergeCell ref="CO77:CP77"/>
    <mergeCell ref="CQ77:CR77"/>
    <mergeCell ref="CS77:CT77"/>
    <mergeCell ref="BW77:BX77"/>
    <mergeCell ref="BY77:BZ77"/>
    <mergeCell ref="CA77:CB77"/>
    <mergeCell ref="CC77:CD77"/>
    <mergeCell ref="CE77:CF77"/>
    <mergeCell ref="CG77:CH77"/>
    <mergeCell ref="BC77:BL77"/>
    <mergeCell ref="BM77:BN77"/>
    <mergeCell ref="BO77:BP77"/>
    <mergeCell ref="BQ77:BR77"/>
    <mergeCell ref="BS77:BT77"/>
    <mergeCell ref="BU77:BV77"/>
    <mergeCell ref="C79:R79"/>
    <mergeCell ref="S79:AJ79"/>
    <mergeCell ref="AK79:AM79"/>
    <mergeCell ref="AN79:AP79"/>
    <mergeCell ref="AQ79:AU79"/>
    <mergeCell ref="CK78:CL78"/>
    <mergeCell ref="CM78:CN78"/>
    <mergeCell ref="CO78:CP78"/>
    <mergeCell ref="CQ78:CR78"/>
    <mergeCell ref="CS78:CT78"/>
    <mergeCell ref="CU78:CV78"/>
    <mergeCell ref="BY78:BZ78"/>
    <mergeCell ref="CA78:CB78"/>
    <mergeCell ref="CC78:CD78"/>
    <mergeCell ref="CE78:CF78"/>
    <mergeCell ref="CG78:CH78"/>
    <mergeCell ref="CI78:CJ78"/>
    <mergeCell ref="BM78:BN78"/>
    <mergeCell ref="BO78:BP78"/>
    <mergeCell ref="BQ78:BR78"/>
    <mergeCell ref="BS78:BT78"/>
    <mergeCell ref="BU78:BV78"/>
    <mergeCell ref="BW78:BX78"/>
    <mergeCell ref="BO80:BP80"/>
    <mergeCell ref="BQ80:BR80"/>
    <mergeCell ref="BS80:BT80"/>
    <mergeCell ref="CQ79:CR79"/>
    <mergeCell ref="CS79:CT79"/>
    <mergeCell ref="CU79:CV79"/>
    <mergeCell ref="A80:B80"/>
    <mergeCell ref="C80:R80"/>
    <mergeCell ref="S80:AJ80"/>
    <mergeCell ref="AK80:AM80"/>
    <mergeCell ref="AN80:AP80"/>
    <mergeCell ref="AQ80:AU80"/>
    <mergeCell ref="AV80:AZ80"/>
    <mergeCell ref="CE79:CF79"/>
    <mergeCell ref="CG79:CH79"/>
    <mergeCell ref="CI79:CJ79"/>
    <mergeCell ref="CK79:CL79"/>
    <mergeCell ref="CM79:CN79"/>
    <mergeCell ref="CO79:CP79"/>
    <mergeCell ref="BS79:BT79"/>
    <mergeCell ref="BU79:BV79"/>
    <mergeCell ref="BW79:BX79"/>
    <mergeCell ref="BY79:BZ79"/>
    <mergeCell ref="CA79:CB79"/>
    <mergeCell ref="CC79:CD79"/>
    <mergeCell ref="AV79:AZ79"/>
    <mergeCell ref="BA79:BB79"/>
    <mergeCell ref="BC79:BL79"/>
    <mergeCell ref="BM79:BN79"/>
    <mergeCell ref="BO79:BP79"/>
    <mergeCell ref="BQ79:BR79"/>
    <mergeCell ref="A79:B79"/>
    <mergeCell ref="CU81:CV81"/>
    <mergeCell ref="BY81:BZ81"/>
    <mergeCell ref="CA81:CB81"/>
    <mergeCell ref="CC81:CD81"/>
    <mergeCell ref="CE81:CF81"/>
    <mergeCell ref="CG81:CH81"/>
    <mergeCell ref="CI81:CJ81"/>
    <mergeCell ref="CS80:CT80"/>
    <mergeCell ref="CU80:CV80"/>
    <mergeCell ref="A81:AO83"/>
    <mergeCell ref="BE81:BL81"/>
    <mergeCell ref="BM81:BN81"/>
    <mergeCell ref="BO81:BP81"/>
    <mergeCell ref="BQ81:BR81"/>
    <mergeCell ref="BS81:BT81"/>
    <mergeCell ref="BU81:BV81"/>
    <mergeCell ref="BW81:BX81"/>
    <mergeCell ref="CG80:CH80"/>
    <mergeCell ref="CI80:CJ80"/>
    <mergeCell ref="CK80:CL80"/>
    <mergeCell ref="CM80:CN80"/>
    <mergeCell ref="CO80:CP80"/>
    <mergeCell ref="CQ80:CR80"/>
    <mergeCell ref="BU80:BV80"/>
    <mergeCell ref="BW80:BX80"/>
    <mergeCell ref="BY80:BZ80"/>
    <mergeCell ref="CA80:CB80"/>
    <mergeCell ref="CC80:CD80"/>
    <mergeCell ref="CE80:CF80"/>
    <mergeCell ref="BA80:BB80"/>
    <mergeCell ref="BC80:BL80"/>
    <mergeCell ref="BM80:BN80"/>
    <mergeCell ref="CQ82:CR82"/>
    <mergeCell ref="BU82:BV82"/>
    <mergeCell ref="BW82:BX82"/>
    <mergeCell ref="BY82:BZ82"/>
    <mergeCell ref="CA82:CB82"/>
    <mergeCell ref="CC82:CD82"/>
    <mergeCell ref="CE82:CF82"/>
    <mergeCell ref="BE82:BL82"/>
    <mergeCell ref="BM82:BN82"/>
    <mergeCell ref="BO82:BP82"/>
    <mergeCell ref="BQ82:BR82"/>
    <mergeCell ref="BS82:BT82"/>
    <mergeCell ref="CK81:CL81"/>
    <mergeCell ref="CM81:CN81"/>
    <mergeCell ref="CO81:CP81"/>
    <mergeCell ref="CQ81:CR81"/>
    <mergeCell ref="CS81:CT81"/>
    <mergeCell ref="CO83:CP83"/>
    <mergeCell ref="CQ83:CR83"/>
    <mergeCell ref="CS83:CT83"/>
    <mergeCell ref="A93:CV93"/>
    <mergeCell ref="A94:CV94"/>
    <mergeCell ref="A96:F96"/>
    <mergeCell ref="G96:R96"/>
    <mergeCell ref="CC83:CD83"/>
    <mergeCell ref="CE83:CF83"/>
    <mergeCell ref="CG83:CH83"/>
    <mergeCell ref="CI83:CJ83"/>
    <mergeCell ref="CK83:CL83"/>
    <mergeCell ref="CM83:CN83"/>
    <mergeCell ref="AW82:BB83"/>
    <mergeCell ref="CQ99:CR99"/>
    <mergeCell ref="CS99:CT99"/>
    <mergeCell ref="CU99:CV99"/>
    <mergeCell ref="CS82:CT82"/>
    <mergeCell ref="BE83:BL83"/>
    <mergeCell ref="BM83:BN83"/>
    <mergeCell ref="BO83:BP83"/>
    <mergeCell ref="BQ83:BR83"/>
    <mergeCell ref="BS83:BT83"/>
    <mergeCell ref="BU83:BV83"/>
    <mergeCell ref="BW83:BX83"/>
    <mergeCell ref="BY83:BZ83"/>
    <mergeCell ref="CA83:CB83"/>
    <mergeCell ref="CG82:CH82"/>
    <mergeCell ref="CI82:CJ82"/>
    <mergeCell ref="CK82:CL82"/>
    <mergeCell ref="CM82:CN82"/>
    <mergeCell ref="CO82:CP82"/>
    <mergeCell ref="A99:B99"/>
    <mergeCell ref="C99:R99"/>
    <mergeCell ref="S99:AJ99"/>
    <mergeCell ref="AK99:AM99"/>
    <mergeCell ref="AN99:AP99"/>
    <mergeCell ref="AQ99:AU99"/>
    <mergeCell ref="BA97:BB98"/>
    <mergeCell ref="BC97:BL98"/>
    <mergeCell ref="BM97:CD98"/>
    <mergeCell ref="CE97:CT98"/>
    <mergeCell ref="CU97:CV98"/>
    <mergeCell ref="AK98:AM98"/>
    <mergeCell ref="AN98:AP98"/>
    <mergeCell ref="A97:B98"/>
    <mergeCell ref="C97:R98"/>
    <mergeCell ref="S97:AJ98"/>
    <mergeCell ref="AK97:AP97"/>
    <mergeCell ref="AQ97:AU98"/>
    <mergeCell ref="AV97:AZ98"/>
    <mergeCell ref="AK100:AM100"/>
    <mergeCell ref="AN100:AP100"/>
    <mergeCell ref="AQ100:AU100"/>
    <mergeCell ref="AV100:AZ100"/>
    <mergeCell ref="CE99:CF99"/>
    <mergeCell ref="CG99:CH99"/>
    <mergeCell ref="CI99:CJ99"/>
    <mergeCell ref="CK99:CL99"/>
    <mergeCell ref="CM99:CN99"/>
    <mergeCell ref="CO99:CP99"/>
    <mergeCell ref="BS99:BT99"/>
    <mergeCell ref="BU99:BV99"/>
    <mergeCell ref="BW99:BX99"/>
    <mergeCell ref="BY99:BZ99"/>
    <mergeCell ref="CA99:CB99"/>
    <mergeCell ref="CC99:CD99"/>
    <mergeCell ref="AV99:AZ99"/>
    <mergeCell ref="BA99:BB99"/>
    <mergeCell ref="BC99:BL99"/>
    <mergeCell ref="BM99:BN99"/>
    <mergeCell ref="BO99:BP99"/>
    <mergeCell ref="BQ99:BR99"/>
    <mergeCell ref="CS100:CT100"/>
    <mergeCell ref="CU100:CV100"/>
    <mergeCell ref="A101:B101"/>
    <mergeCell ref="C101:R101"/>
    <mergeCell ref="S101:AJ101"/>
    <mergeCell ref="AK101:AM101"/>
    <mergeCell ref="AN101:AP101"/>
    <mergeCell ref="AQ101:AU101"/>
    <mergeCell ref="AV101:AZ101"/>
    <mergeCell ref="BA101:BB101"/>
    <mergeCell ref="CG100:CH100"/>
    <mergeCell ref="CI100:CJ100"/>
    <mergeCell ref="CK100:CL100"/>
    <mergeCell ref="CM100:CN100"/>
    <mergeCell ref="CO100:CP100"/>
    <mergeCell ref="CQ100:CR100"/>
    <mergeCell ref="BU100:BV100"/>
    <mergeCell ref="BW100:BX100"/>
    <mergeCell ref="BY100:BZ100"/>
    <mergeCell ref="CA100:CB100"/>
    <mergeCell ref="CC100:CD100"/>
    <mergeCell ref="CE100:CF100"/>
    <mergeCell ref="BA100:BB100"/>
    <mergeCell ref="BC100:BL100"/>
    <mergeCell ref="BM100:BN100"/>
    <mergeCell ref="BO100:BP100"/>
    <mergeCell ref="BQ100:BR100"/>
    <mergeCell ref="BS100:BT100"/>
    <mergeCell ref="CU101:CV101"/>
    <mergeCell ref="A100:B100"/>
    <mergeCell ref="C100:R100"/>
    <mergeCell ref="S100:AJ100"/>
    <mergeCell ref="AQ102:AU102"/>
    <mergeCell ref="AV102:AZ102"/>
    <mergeCell ref="BA102:BB102"/>
    <mergeCell ref="BC102:BL102"/>
    <mergeCell ref="CI101:CJ101"/>
    <mergeCell ref="CK101:CL101"/>
    <mergeCell ref="CM101:CN101"/>
    <mergeCell ref="CO101:CP101"/>
    <mergeCell ref="CQ101:CR101"/>
    <mergeCell ref="CS101:CT101"/>
    <mergeCell ref="BW101:BX101"/>
    <mergeCell ref="BY101:BZ101"/>
    <mergeCell ref="CA101:CB101"/>
    <mergeCell ref="CC101:CD101"/>
    <mergeCell ref="CE101:CF101"/>
    <mergeCell ref="CG101:CH101"/>
    <mergeCell ref="BC101:BL101"/>
    <mergeCell ref="BM101:BN101"/>
    <mergeCell ref="BO101:BP101"/>
    <mergeCell ref="BQ101:BR101"/>
    <mergeCell ref="BS101:BT101"/>
    <mergeCell ref="BU101:BV101"/>
    <mergeCell ref="A103:B103"/>
    <mergeCell ref="C103:R103"/>
    <mergeCell ref="S103:AJ103"/>
    <mergeCell ref="AK103:AM103"/>
    <mergeCell ref="AN103:AP103"/>
    <mergeCell ref="AQ103:AU103"/>
    <mergeCell ref="CK102:CL102"/>
    <mergeCell ref="CM102:CN102"/>
    <mergeCell ref="CO102:CP102"/>
    <mergeCell ref="CQ102:CR102"/>
    <mergeCell ref="CS102:CT102"/>
    <mergeCell ref="CU102:CV102"/>
    <mergeCell ref="BY102:BZ102"/>
    <mergeCell ref="CA102:CB102"/>
    <mergeCell ref="CC102:CD102"/>
    <mergeCell ref="CE102:CF102"/>
    <mergeCell ref="CG102:CH102"/>
    <mergeCell ref="CI102:CJ102"/>
    <mergeCell ref="BM102:BN102"/>
    <mergeCell ref="BO102:BP102"/>
    <mergeCell ref="BQ102:BR102"/>
    <mergeCell ref="BS102:BT102"/>
    <mergeCell ref="BU102:BV102"/>
    <mergeCell ref="BW102:BX102"/>
    <mergeCell ref="CQ103:CR103"/>
    <mergeCell ref="CS103:CT103"/>
    <mergeCell ref="CU103:CV103"/>
    <mergeCell ref="A102:B102"/>
    <mergeCell ref="C102:R102"/>
    <mergeCell ref="S102:AJ102"/>
    <mergeCell ref="AK102:AM102"/>
    <mergeCell ref="AN102:AP102"/>
    <mergeCell ref="AK104:AM104"/>
    <mergeCell ref="AN104:AP104"/>
    <mergeCell ref="AQ104:AU104"/>
    <mergeCell ref="AV104:AZ104"/>
    <mergeCell ref="CE103:CF103"/>
    <mergeCell ref="CG103:CH103"/>
    <mergeCell ref="CI103:CJ103"/>
    <mergeCell ref="CK103:CL103"/>
    <mergeCell ref="CM103:CN103"/>
    <mergeCell ref="CO103:CP103"/>
    <mergeCell ref="BS103:BT103"/>
    <mergeCell ref="BU103:BV103"/>
    <mergeCell ref="BW103:BX103"/>
    <mergeCell ref="BY103:BZ103"/>
    <mergeCell ref="CA103:CB103"/>
    <mergeCell ref="CC103:CD103"/>
    <mergeCell ref="AV103:AZ103"/>
    <mergeCell ref="BA103:BB103"/>
    <mergeCell ref="BC103:BL103"/>
    <mergeCell ref="BM103:BN103"/>
    <mergeCell ref="BO103:BP103"/>
    <mergeCell ref="BQ103:BR103"/>
    <mergeCell ref="CS104:CT104"/>
    <mergeCell ref="CU104:CV104"/>
    <mergeCell ref="A105:B105"/>
    <mergeCell ref="C105:R105"/>
    <mergeCell ref="S105:AJ105"/>
    <mergeCell ref="AK105:AM105"/>
    <mergeCell ref="AN105:AP105"/>
    <mergeCell ref="AQ105:AU105"/>
    <mergeCell ref="AV105:AZ105"/>
    <mergeCell ref="BA105:BB105"/>
    <mergeCell ref="CG104:CH104"/>
    <mergeCell ref="CI104:CJ104"/>
    <mergeCell ref="CK104:CL104"/>
    <mergeCell ref="CM104:CN104"/>
    <mergeCell ref="CO104:CP104"/>
    <mergeCell ref="CQ104:CR104"/>
    <mergeCell ref="BU104:BV104"/>
    <mergeCell ref="BW104:BX104"/>
    <mergeCell ref="BY104:BZ104"/>
    <mergeCell ref="CA104:CB104"/>
    <mergeCell ref="CC104:CD104"/>
    <mergeCell ref="CE104:CF104"/>
    <mergeCell ref="BA104:BB104"/>
    <mergeCell ref="BC104:BL104"/>
    <mergeCell ref="BM104:BN104"/>
    <mergeCell ref="BO104:BP104"/>
    <mergeCell ref="BQ104:BR104"/>
    <mergeCell ref="BS104:BT104"/>
    <mergeCell ref="CU105:CV105"/>
    <mergeCell ref="A104:B104"/>
    <mergeCell ref="C104:R104"/>
    <mergeCell ref="S104:AJ104"/>
    <mergeCell ref="A106:B106"/>
    <mergeCell ref="C106:R106"/>
    <mergeCell ref="S106:AJ106"/>
    <mergeCell ref="AK106:AM106"/>
    <mergeCell ref="AN106:AP106"/>
    <mergeCell ref="AQ106:AU106"/>
    <mergeCell ref="AV106:AZ106"/>
    <mergeCell ref="BA106:BB106"/>
    <mergeCell ref="BC106:BL106"/>
    <mergeCell ref="CI105:CJ105"/>
    <mergeCell ref="CK105:CL105"/>
    <mergeCell ref="CM105:CN105"/>
    <mergeCell ref="CO105:CP105"/>
    <mergeCell ref="CQ105:CR105"/>
    <mergeCell ref="CS105:CT105"/>
    <mergeCell ref="BW105:BX105"/>
    <mergeCell ref="BY105:BZ105"/>
    <mergeCell ref="CA105:CB105"/>
    <mergeCell ref="CC105:CD105"/>
    <mergeCell ref="CE105:CF105"/>
    <mergeCell ref="CG105:CH105"/>
    <mergeCell ref="BC105:BL105"/>
    <mergeCell ref="BM105:BN105"/>
    <mergeCell ref="BO105:BP105"/>
    <mergeCell ref="BQ105:BR105"/>
    <mergeCell ref="BS105:BT105"/>
    <mergeCell ref="BU105:BV105"/>
    <mergeCell ref="C107:R107"/>
    <mergeCell ref="S107:AJ107"/>
    <mergeCell ref="AK107:AM107"/>
    <mergeCell ref="AN107:AP107"/>
    <mergeCell ref="AQ107:AU107"/>
    <mergeCell ref="CK106:CL106"/>
    <mergeCell ref="CM106:CN106"/>
    <mergeCell ref="CO106:CP106"/>
    <mergeCell ref="CQ106:CR106"/>
    <mergeCell ref="CS106:CT106"/>
    <mergeCell ref="CU106:CV106"/>
    <mergeCell ref="BY106:BZ106"/>
    <mergeCell ref="CA106:CB106"/>
    <mergeCell ref="CC106:CD106"/>
    <mergeCell ref="CE106:CF106"/>
    <mergeCell ref="CG106:CH106"/>
    <mergeCell ref="CI106:CJ106"/>
    <mergeCell ref="BM106:BN106"/>
    <mergeCell ref="BO106:BP106"/>
    <mergeCell ref="BQ106:BR106"/>
    <mergeCell ref="BS106:BT106"/>
    <mergeCell ref="BU106:BV106"/>
    <mergeCell ref="BW106:BX106"/>
    <mergeCell ref="BO108:BP108"/>
    <mergeCell ref="BQ108:BR108"/>
    <mergeCell ref="BS108:BT108"/>
    <mergeCell ref="CQ107:CR107"/>
    <mergeCell ref="CS107:CT107"/>
    <mergeCell ref="CU107:CV107"/>
    <mergeCell ref="A108:B108"/>
    <mergeCell ref="C108:R108"/>
    <mergeCell ref="S108:AJ108"/>
    <mergeCell ref="AK108:AM108"/>
    <mergeCell ref="AN108:AP108"/>
    <mergeCell ref="AQ108:AU108"/>
    <mergeCell ref="AV108:AZ108"/>
    <mergeCell ref="CE107:CF107"/>
    <mergeCell ref="CG107:CH107"/>
    <mergeCell ref="CI107:CJ107"/>
    <mergeCell ref="CK107:CL107"/>
    <mergeCell ref="CM107:CN107"/>
    <mergeCell ref="CO107:CP107"/>
    <mergeCell ref="BS107:BT107"/>
    <mergeCell ref="BU107:BV107"/>
    <mergeCell ref="BW107:BX107"/>
    <mergeCell ref="BY107:BZ107"/>
    <mergeCell ref="CA107:CB107"/>
    <mergeCell ref="CC107:CD107"/>
    <mergeCell ref="AV107:AZ107"/>
    <mergeCell ref="BA107:BB107"/>
    <mergeCell ref="BC107:BL107"/>
    <mergeCell ref="BM107:BN107"/>
    <mergeCell ref="BO107:BP107"/>
    <mergeCell ref="BQ107:BR107"/>
    <mergeCell ref="A107:B107"/>
    <mergeCell ref="CU109:CV109"/>
    <mergeCell ref="BY109:BZ109"/>
    <mergeCell ref="CA109:CB109"/>
    <mergeCell ref="CC109:CD109"/>
    <mergeCell ref="CE109:CF109"/>
    <mergeCell ref="CG109:CH109"/>
    <mergeCell ref="CI109:CJ109"/>
    <mergeCell ref="CS108:CT108"/>
    <mergeCell ref="CU108:CV108"/>
    <mergeCell ref="A109:AO111"/>
    <mergeCell ref="BE109:BL109"/>
    <mergeCell ref="BM109:BN109"/>
    <mergeCell ref="BO109:BP109"/>
    <mergeCell ref="BQ109:BR109"/>
    <mergeCell ref="BS109:BT109"/>
    <mergeCell ref="BU109:BV109"/>
    <mergeCell ref="BW109:BX109"/>
    <mergeCell ref="CG108:CH108"/>
    <mergeCell ref="CI108:CJ108"/>
    <mergeCell ref="CK108:CL108"/>
    <mergeCell ref="CM108:CN108"/>
    <mergeCell ref="CO108:CP108"/>
    <mergeCell ref="CQ108:CR108"/>
    <mergeCell ref="BU108:BV108"/>
    <mergeCell ref="BW108:BX108"/>
    <mergeCell ref="BY108:BZ108"/>
    <mergeCell ref="CA108:CB108"/>
    <mergeCell ref="CC108:CD108"/>
    <mergeCell ref="CE108:CF108"/>
    <mergeCell ref="BA108:BB108"/>
    <mergeCell ref="BC108:BL108"/>
    <mergeCell ref="BM108:BN108"/>
    <mergeCell ref="CQ110:CR110"/>
    <mergeCell ref="BU110:BV110"/>
    <mergeCell ref="BW110:BX110"/>
    <mergeCell ref="BY110:BZ110"/>
    <mergeCell ref="CA110:CB110"/>
    <mergeCell ref="CC110:CD110"/>
    <mergeCell ref="CE110:CF110"/>
    <mergeCell ref="BE110:BL110"/>
    <mergeCell ref="BM110:BN110"/>
    <mergeCell ref="BO110:BP110"/>
    <mergeCell ref="BQ110:BR110"/>
    <mergeCell ref="BS110:BT110"/>
    <mergeCell ref="CK109:CL109"/>
    <mergeCell ref="CM109:CN109"/>
    <mergeCell ref="CO109:CP109"/>
    <mergeCell ref="CQ109:CR109"/>
    <mergeCell ref="CS109:CT109"/>
    <mergeCell ref="CO111:CP111"/>
    <mergeCell ref="CQ111:CR111"/>
    <mergeCell ref="CS111:CT111"/>
    <mergeCell ref="A121:CV121"/>
    <mergeCell ref="A122:CV122"/>
    <mergeCell ref="A124:F124"/>
    <mergeCell ref="G124:R124"/>
    <mergeCell ref="CC111:CD111"/>
    <mergeCell ref="CE111:CF111"/>
    <mergeCell ref="CG111:CH111"/>
    <mergeCell ref="CI111:CJ111"/>
    <mergeCell ref="CK111:CL111"/>
    <mergeCell ref="CM111:CN111"/>
    <mergeCell ref="AW110:BB111"/>
    <mergeCell ref="CQ127:CR127"/>
    <mergeCell ref="CS127:CT127"/>
    <mergeCell ref="CU127:CV127"/>
    <mergeCell ref="CS110:CT110"/>
    <mergeCell ref="BE111:BL111"/>
    <mergeCell ref="BM111:BN111"/>
    <mergeCell ref="BO111:BP111"/>
    <mergeCell ref="BQ111:BR111"/>
    <mergeCell ref="BS111:BT111"/>
    <mergeCell ref="BU111:BV111"/>
    <mergeCell ref="BW111:BX111"/>
    <mergeCell ref="BY111:BZ111"/>
    <mergeCell ref="CA111:CB111"/>
    <mergeCell ref="CG110:CH110"/>
    <mergeCell ref="CI110:CJ110"/>
    <mergeCell ref="CK110:CL110"/>
    <mergeCell ref="CM110:CN110"/>
    <mergeCell ref="CO110:CP110"/>
    <mergeCell ref="A127:B127"/>
    <mergeCell ref="C127:R127"/>
    <mergeCell ref="S127:AJ127"/>
    <mergeCell ref="AK127:AM127"/>
    <mergeCell ref="AN127:AP127"/>
    <mergeCell ref="AQ127:AU127"/>
    <mergeCell ref="BA125:BB126"/>
    <mergeCell ref="BC125:BL126"/>
    <mergeCell ref="BM125:CD126"/>
    <mergeCell ref="CE125:CT126"/>
    <mergeCell ref="CU125:CV126"/>
    <mergeCell ref="AK126:AM126"/>
    <mergeCell ref="AN126:AP126"/>
    <mergeCell ref="A125:B126"/>
    <mergeCell ref="C125:R126"/>
    <mergeCell ref="S125:AJ126"/>
    <mergeCell ref="AK125:AP125"/>
    <mergeCell ref="AQ125:AU126"/>
    <mergeCell ref="AV125:AZ126"/>
    <mergeCell ref="AK128:AM128"/>
    <mergeCell ref="AN128:AP128"/>
    <mergeCell ref="AQ128:AU128"/>
    <mergeCell ref="AV128:AZ128"/>
    <mergeCell ref="CE127:CF127"/>
    <mergeCell ref="CG127:CH127"/>
    <mergeCell ref="CI127:CJ127"/>
    <mergeCell ref="CK127:CL127"/>
    <mergeCell ref="CM127:CN127"/>
    <mergeCell ref="CO127:CP127"/>
    <mergeCell ref="BS127:BT127"/>
    <mergeCell ref="BU127:BV127"/>
    <mergeCell ref="BW127:BX127"/>
    <mergeCell ref="BY127:BZ127"/>
    <mergeCell ref="CA127:CB127"/>
    <mergeCell ref="CC127:CD127"/>
    <mergeCell ref="AV127:AZ127"/>
    <mergeCell ref="BA127:BB127"/>
    <mergeCell ref="BC127:BL127"/>
    <mergeCell ref="BM127:BN127"/>
    <mergeCell ref="BO127:BP127"/>
    <mergeCell ref="BQ127:BR127"/>
    <mergeCell ref="CS128:CT128"/>
    <mergeCell ref="CU128:CV128"/>
    <mergeCell ref="A129:B129"/>
    <mergeCell ref="C129:R129"/>
    <mergeCell ref="S129:AJ129"/>
    <mergeCell ref="AK129:AM129"/>
    <mergeCell ref="AN129:AP129"/>
    <mergeCell ref="AQ129:AU129"/>
    <mergeCell ref="AV129:AZ129"/>
    <mergeCell ref="BA129:BB129"/>
    <mergeCell ref="CG128:CH128"/>
    <mergeCell ref="CI128:CJ128"/>
    <mergeCell ref="CK128:CL128"/>
    <mergeCell ref="CM128:CN128"/>
    <mergeCell ref="CO128:CP128"/>
    <mergeCell ref="CQ128:CR128"/>
    <mergeCell ref="BU128:BV128"/>
    <mergeCell ref="BW128:BX128"/>
    <mergeCell ref="BY128:BZ128"/>
    <mergeCell ref="CA128:CB128"/>
    <mergeCell ref="CC128:CD128"/>
    <mergeCell ref="CE128:CF128"/>
    <mergeCell ref="BA128:BB128"/>
    <mergeCell ref="BC128:BL128"/>
    <mergeCell ref="BM128:BN128"/>
    <mergeCell ref="BO128:BP128"/>
    <mergeCell ref="BQ128:BR128"/>
    <mergeCell ref="BS128:BT128"/>
    <mergeCell ref="CU129:CV129"/>
    <mergeCell ref="A128:B128"/>
    <mergeCell ref="C128:R128"/>
    <mergeCell ref="S128:AJ128"/>
    <mergeCell ref="AQ130:AU130"/>
    <mergeCell ref="AV130:AZ130"/>
    <mergeCell ref="BA130:BB130"/>
    <mergeCell ref="BC130:BL130"/>
    <mergeCell ref="CI129:CJ129"/>
    <mergeCell ref="CK129:CL129"/>
    <mergeCell ref="CM129:CN129"/>
    <mergeCell ref="CO129:CP129"/>
    <mergeCell ref="CQ129:CR129"/>
    <mergeCell ref="CS129:CT129"/>
    <mergeCell ref="BW129:BX129"/>
    <mergeCell ref="BY129:BZ129"/>
    <mergeCell ref="CA129:CB129"/>
    <mergeCell ref="CC129:CD129"/>
    <mergeCell ref="CE129:CF129"/>
    <mergeCell ref="CG129:CH129"/>
    <mergeCell ref="BC129:BL129"/>
    <mergeCell ref="BM129:BN129"/>
    <mergeCell ref="BO129:BP129"/>
    <mergeCell ref="BQ129:BR129"/>
    <mergeCell ref="BS129:BT129"/>
    <mergeCell ref="BU129:BV129"/>
    <mergeCell ref="A131:B131"/>
    <mergeCell ref="C131:R131"/>
    <mergeCell ref="S131:AJ131"/>
    <mergeCell ref="AK131:AM131"/>
    <mergeCell ref="AN131:AP131"/>
    <mergeCell ref="AQ131:AU131"/>
    <mergeCell ref="CK130:CL130"/>
    <mergeCell ref="CM130:CN130"/>
    <mergeCell ref="CO130:CP130"/>
    <mergeCell ref="CQ130:CR130"/>
    <mergeCell ref="CS130:CT130"/>
    <mergeCell ref="CU130:CV130"/>
    <mergeCell ref="BY130:BZ130"/>
    <mergeCell ref="CA130:CB130"/>
    <mergeCell ref="CC130:CD130"/>
    <mergeCell ref="CE130:CF130"/>
    <mergeCell ref="CG130:CH130"/>
    <mergeCell ref="CI130:CJ130"/>
    <mergeCell ref="BM130:BN130"/>
    <mergeCell ref="BO130:BP130"/>
    <mergeCell ref="BQ130:BR130"/>
    <mergeCell ref="BS130:BT130"/>
    <mergeCell ref="BU130:BV130"/>
    <mergeCell ref="BW130:BX130"/>
    <mergeCell ref="CQ131:CR131"/>
    <mergeCell ref="CS131:CT131"/>
    <mergeCell ref="CU131:CV131"/>
    <mergeCell ref="A130:B130"/>
    <mergeCell ref="C130:R130"/>
    <mergeCell ref="S130:AJ130"/>
    <mergeCell ref="AK130:AM130"/>
    <mergeCell ref="AN130:AP130"/>
    <mergeCell ref="AK132:AM132"/>
    <mergeCell ref="AN132:AP132"/>
    <mergeCell ref="AQ132:AU132"/>
    <mergeCell ref="AV132:AZ132"/>
    <mergeCell ref="CE131:CF131"/>
    <mergeCell ref="CG131:CH131"/>
    <mergeCell ref="CI131:CJ131"/>
    <mergeCell ref="CK131:CL131"/>
    <mergeCell ref="CM131:CN131"/>
    <mergeCell ref="CO131:CP131"/>
    <mergeCell ref="BS131:BT131"/>
    <mergeCell ref="BU131:BV131"/>
    <mergeCell ref="BW131:BX131"/>
    <mergeCell ref="BY131:BZ131"/>
    <mergeCell ref="CA131:CB131"/>
    <mergeCell ref="CC131:CD131"/>
    <mergeCell ref="AV131:AZ131"/>
    <mergeCell ref="BA131:BB131"/>
    <mergeCell ref="BC131:BL131"/>
    <mergeCell ref="BM131:BN131"/>
    <mergeCell ref="BO131:BP131"/>
    <mergeCell ref="BQ131:BR131"/>
    <mergeCell ref="CS132:CT132"/>
    <mergeCell ref="CU132:CV132"/>
    <mergeCell ref="A133:B133"/>
    <mergeCell ref="C133:R133"/>
    <mergeCell ref="S133:AJ133"/>
    <mergeCell ref="AK133:AM133"/>
    <mergeCell ref="AN133:AP133"/>
    <mergeCell ref="AQ133:AU133"/>
    <mergeCell ref="AV133:AZ133"/>
    <mergeCell ref="BA133:BB133"/>
    <mergeCell ref="CG132:CH132"/>
    <mergeCell ref="CI132:CJ132"/>
    <mergeCell ref="CK132:CL132"/>
    <mergeCell ref="CM132:CN132"/>
    <mergeCell ref="CO132:CP132"/>
    <mergeCell ref="CQ132:CR132"/>
    <mergeCell ref="BU132:BV132"/>
    <mergeCell ref="BW132:BX132"/>
    <mergeCell ref="BY132:BZ132"/>
    <mergeCell ref="CA132:CB132"/>
    <mergeCell ref="CC132:CD132"/>
    <mergeCell ref="CE132:CF132"/>
    <mergeCell ref="BA132:BB132"/>
    <mergeCell ref="BC132:BL132"/>
    <mergeCell ref="BM132:BN132"/>
    <mergeCell ref="BO132:BP132"/>
    <mergeCell ref="BQ132:BR132"/>
    <mergeCell ref="BS132:BT132"/>
    <mergeCell ref="CU133:CV133"/>
    <mergeCell ref="A132:B132"/>
    <mergeCell ref="C132:R132"/>
    <mergeCell ref="S132:AJ132"/>
    <mergeCell ref="A134:B134"/>
    <mergeCell ref="C134:R134"/>
    <mergeCell ref="S134:AJ134"/>
    <mergeCell ref="AK134:AM134"/>
    <mergeCell ref="AN134:AP134"/>
    <mergeCell ref="AQ134:AU134"/>
    <mergeCell ref="AV134:AZ134"/>
    <mergeCell ref="BA134:BB134"/>
    <mergeCell ref="BC134:BL134"/>
    <mergeCell ref="CI133:CJ133"/>
    <mergeCell ref="CK133:CL133"/>
    <mergeCell ref="CM133:CN133"/>
    <mergeCell ref="CO133:CP133"/>
    <mergeCell ref="CQ133:CR133"/>
    <mergeCell ref="CS133:CT133"/>
    <mergeCell ref="BW133:BX133"/>
    <mergeCell ref="BY133:BZ133"/>
    <mergeCell ref="CA133:CB133"/>
    <mergeCell ref="CC133:CD133"/>
    <mergeCell ref="CE133:CF133"/>
    <mergeCell ref="CG133:CH133"/>
    <mergeCell ref="BC133:BL133"/>
    <mergeCell ref="BM133:BN133"/>
    <mergeCell ref="BO133:BP133"/>
    <mergeCell ref="BQ133:BR133"/>
    <mergeCell ref="BS133:BT133"/>
    <mergeCell ref="BU133:BV133"/>
    <mergeCell ref="C135:R135"/>
    <mergeCell ref="S135:AJ135"/>
    <mergeCell ref="AK135:AM135"/>
    <mergeCell ref="AN135:AP135"/>
    <mergeCell ref="AQ135:AU135"/>
    <mergeCell ref="CK134:CL134"/>
    <mergeCell ref="CM134:CN134"/>
    <mergeCell ref="CO134:CP134"/>
    <mergeCell ref="CQ134:CR134"/>
    <mergeCell ref="CS134:CT134"/>
    <mergeCell ref="CU134:CV134"/>
    <mergeCell ref="BY134:BZ134"/>
    <mergeCell ref="CA134:CB134"/>
    <mergeCell ref="CC134:CD134"/>
    <mergeCell ref="CE134:CF134"/>
    <mergeCell ref="CG134:CH134"/>
    <mergeCell ref="CI134:CJ134"/>
    <mergeCell ref="BM134:BN134"/>
    <mergeCell ref="BO134:BP134"/>
    <mergeCell ref="BQ134:BR134"/>
    <mergeCell ref="BS134:BT134"/>
    <mergeCell ref="BU134:BV134"/>
    <mergeCell ref="BW134:BX134"/>
    <mergeCell ref="BO136:BP136"/>
    <mergeCell ref="BQ136:BR136"/>
    <mergeCell ref="BS136:BT136"/>
    <mergeCell ref="CQ135:CR135"/>
    <mergeCell ref="CS135:CT135"/>
    <mergeCell ref="CU135:CV135"/>
    <mergeCell ref="A136:B136"/>
    <mergeCell ref="C136:R136"/>
    <mergeCell ref="S136:AJ136"/>
    <mergeCell ref="AK136:AM136"/>
    <mergeCell ref="AN136:AP136"/>
    <mergeCell ref="AQ136:AU136"/>
    <mergeCell ref="AV136:AZ136"/>
    <mergeCell ref="CE135:CF135"/>
    <mergeCell ref="CG135:CH135"/>
    <mergeCell ref="CI135:CJ135"/>
    <mergeCell ref="CK135:CL135"/>
    <mergeCell ref="CM135:CN135"/>
    <mergeCell ref="CO135:CP135"/>
    <mergeCell ref="BS135:BT135"/>
    <mergeCell ref="BU135:BV135"/>
    <mergeCell ref="BW135:BX135"/>
    <mergeCell ref="BY135:BZ135"/>
    <mergeCell ref="CA135:CB135"/>
    <mergeCell ref="CC135:CD135"/>
    <mergeCell ref="AV135:AZ135"/>
    <mergeCell ref="BA135:BB135"/>
    <mergeCell ref="BC135:BL135"/>
    <mergeCell ref="BM135:BN135"/>
    <mergeCell ref="BO135:BP135"/>
    <mergeCell ref="BQ135:BR135"/>
    <mergeCell ref="A135:B135"/>
    <mergeCell ref="CU137:CV137"/>
    <mergeCell ref="BY137:BZ137"/>
    <mergeCell ref="CA137:CB137"/>
    <mergeCell ref="CC137:CD137"/>
    <mergeCell ref="CE137:CF137"/>
    <mergeCell ref="CG137:CH137"/>
    <mergeCell ref="CI137:CJ137"/>
    <mergeCell ref="CS136:CT136"/>
    <mergeCell ref="CU136:CV136"/>
    <mergeCell ref="A137:AO139"/>
    <mergeCell ref="BE137:BL137"/>
    <mergeCell ref="BM137:BN137"/>
    <mergeCell ref="BO137:BP137"/>
    <mergeCell ref="BQ137:BR137"/>
    <mergeCell ref="BS137:BT137"/>
    <mergeCell ref="BU137:BV137"/>
    <mergeCell ref="BW137:BX137"/>
    <mergeCell ref="CG136:CH136"/>
    <mergeCell ref="CI136:CJ136"/>
    <mergeCell ref="CK136:CL136"/>
    <mergeCell ref="CM136:CN136"/>
    <mergeCell ref="CO136:CP136"/>
    <mergeCell ref="CQ136:CR136"/>
    <mergeCell ref="BU136:BV136"/>
    <mergeCell ref="BW136:BX136"/>
    <mergeCell ref="BY136:BZ136"/>
    <mergeCell ref="CA136:CB136"/>
    <mergeCell ref="CC136:CD136"/>
    <mergeCell ref="CE136:CF136"/>
    <mergeCell ref="BA136:BB136"/>
    <mergeCell ref="BC136:BL136"/>
    <mergeCell ref="BM136:BN136"/>
    <mergeCell ref="CQ138:CR138"/>
    <mergeCell ref="BU138:BV138"/>
    <mergeCell ref="BW138:BX138"/>
    <mergeCell ref="BY138:BZ138"/>
    <mergeCell ref="CA138:CB138"/>
    <mergeCell ref="CC138:CD138"/>
    <mergeCell ref="CE138:CF138"/>
    <mergeCell ref="BE138:BL138"/>
    <mergeCell ref="BM138:BN138"/>
    <mergeCell ref="BO138:BP138"/>
    <mergeCell ref="BQ138:BR138"/>
    <mergeCell ref="BS138:BT138"/>
    <mergeCell ref="CK137:CL137"/>
    <mergeCell ref="CM137:CN137"/>
    <mergeCell ref="CO137:CP137"/>
    <mergeCell ref="CQ137:CR137"/>
    <mergeCell ref="CS137:CT137"/>
    <mergeCell ref="CO139:CP139"/>
    <mergeCell ref="CQ139:CR139"/>
    <mergeCell ref="CS139:CT139"/>
    <mergeCell ref="A149:CV149"/>
    <mergeCell ref="A150:CV150"/>
    <mergeCell ref="A152:F152"/>
    <mergeCell ref="G152:R152"/>
    <mergeCell ref="CC139:CD139"/>
    <mergeCell ref="CE139:CF139"/>
    <mergeCell ref="CG139:CH139"/>
    <mergeCell ref="CI139:CJ139"/>
    <mergeCell ref="CK139:CL139"/>
    <mergeCell ref="CM139:CN139"/>
    <mergeCell ref="AW138:BB139"/>
    <mergeCell ref="CQ155:CR155"/>
    <mergeCell ref="CS155:CT155"/>
    <mergeCell ref="CU155:CV155"/>
    <mergeCell ref="CS138:CT138"/>
    <mergeCell ref="BE139:BL139"/>
    <mergeCell ref="BM139:BN139"/>
    <mergeCell ref="BO139:BP139"/>
    <mergeCell ref="BQ139:BR139"/>
    <mergeCell ref="BS139:BT139"/>
    <mergeCell ref="BU139:BV139"/>
    <mergeCell ref="BW139:BX139"/>
    <mergeCell ref="BY139:BZ139"/>
    <mergeCell ref="CA139:CB139"/>
    <mergeCell ref="CG138:CH138"/>
    <mergeCell ref="CI138:CJ138"/>
    <mergeCell ref="CK138:CL138"/>
    <mergeCell ref="CM138:CN138"/>
    <mergeCell ref="CO138:CP138"/>
    <mergeCell ref="A155:B155"/>
    <mergeCell ref="C155:R155"/>
    <mergeCell ref="S155:AJ155"/>
    <mergeCell ref="AK155:AM155"/>
    <mergeCell ref="AN155:AP155"/>
    <mergeCell ref="AQ155:AU155"/>
    <mergeCell ref="BA153:BB154"/>
    <mergeCell ref="BC153:BL154"/>
    <mergeCell ref="BM153:CD154"/>
    <mergeCell ref="CE153:CT154"/>
    <mergeCell ref="CU153:CV154"/>
    <mergeCell ref="AK154:AM154"/>
    <mergeCell ref="AN154:AP154"/>
    <mergeCell ref="A153:B154"/>
    <mergeCell ref="C153:R154"/>
    <mergeCell ref="S153:AJ154"/>
    <mergeCell ref="AK153:AP153"/>
    <mergeCell ref="AQ153:AU154"/>
    <mergeCell ref="AV153:AZ154"/>
    <mergeCell ref="AK156:AM156"/>
    <mergeCell ref="AN156:AP156"/>
    <mergeCell ref="AQ156:AU156"/>
    <mergeCell ref="AV156:AZ156"/>
    <mergeCell ref="CE155:CF155"/>
    <mergeCell ref="CG155:CH155"/>
    <mergeCell ref="CI155:CJ155"/>
    <mergeCell ref="CK155:CL155"/>
    <mergeCell ref="CM155:CN155"/>
    <mergeCell ref="CO155:CP155"/>
    <mergeCell ref="BS155:BT155"/>
    <mergeCell ref="BU155:BV155"/>
    <mergeCell ref="BW155:BX155"/>
    <mergeCell ref="BY155:BZ155"/>
    <mergeCell ref="CA155:CB155"/>
    <mergeCell ref="CC155:CD155"/>
    <mergeCell ref="AV155:AZ155"/>
    <mergeCell ref="BA155:BB155"/>
    <mergeCell ref="BC155:BL155"/>
    <mergeCell ref="BM155:BN155"/>
    <mergeCell ref="BO155:BP155"/>
    <mergeCell ref="BQ155:BR155"/>
    <mergeCell ref="CS156:CT156"/>
    <mergeCell ref="CU156:CV156"/>
    <mergeCell ref="A157:B157"/>
    <mergeCell ref="C157:R157"/>
    <mergeCell ref="S157:AJ157"/>
    <mergeCell ref="AK157:AM157"/>
    <mergeCell ref="AN157:AP157"/>
    <mergeCell ref="AQ157:AU157"/>
    <mergeCell ref="AV157:AZ157"/>
    <mergeCell ref="BA157:BB157"/>
    <mergeCell ref="CG156:CH156"/>
    <mergeCell ref="CI156:CJ156"/>
    <mergeCell ref="CK156:CL156"/>
    <mergeCell ref="CM156:CN156"/>
    <mergeCell ref="CO156:CP156"/>
    <mergeCell ref="CQ156:CR156"/>
    <mergeCell ref="BU156:BV156"/>
    <mergeCell ref="BW156:BX156"/>
    <mergeCell ref="BY156:BZ156"/>
    <mergeCell ref="CA156:CB156"/>
    <mergeCell ref="CC156:CD156"/>
    <mergeCell ref="CE156:CF156"/>
    <mergeCell ref="BA156:BB156"/>
    <mergeCell ref="BC156:BL156"/>
    <mergeCell ref="BM156:BN156"/>
    <mergeCell ref="BO156:BP156"/>
    <mergeCell ref="BQ156:BR156"/>
    <mergeCell ref="BS156:BT156"/>
    <mergeCell ref="CU157:CV157"/>
    <mergeCell ref="A156:B156"/>
    <mergeCell ref="C156:R156"/>
    <mergeCell ref="S156:AJ156"/>
    <mergeCell ref="AQ158:AU158"/>
    <mergeCell ref="AV158:AZ158"/>
    <mergeCell ref="BA158:BB158"/>
    <mergeCell ref="BC158:BL158"/>
    <mergeCell ref="CI157:CJ157"/>
    <mergeCell ref="CK157:CL157"/>
    <mergeCell ref="CM157:CN157"/>
    <mergeCell ref="CO157:CP157"/>
    <mergeCell ref="CQ157:CR157"/>
    <mergeCell ref="CS157:CT157"/>
    <mergeCell ref="BW157:BX157"/>
    <mergeCell ref="BY157:BZ157"/>
    <mergeCell ref="CA157:CB157"/>
    <mergeCell ref="CC157:CD157"/>
    <mergeCell ref="CE157:CF157"/>
    <mergeCell ref="CG157:CH157"/>
    <mergeCell ref="BC157:BL157"/>
    <mergeCell ref="BM157:BN157"/>
    <mergeCell ref="BO157:BP157"/>
    <mergeCell ref="BQ157:BR157"/>
    <mergeCell ref="BS157:BT157"/>
    <mergeCell ref="BU157:BV157"/>
    <mergeCell ref="A159:B159"/>
    <mergeCell ref="C159:R159"/>
    <mergeCell ref="S159:AJ159"/>
    <mergeCell ref="AK159:AM159"/>
    <mergeCell ref="AN159:AP159"/>
    <mergeCell ref="AQ159:AU159"/>
    <mergeCell ref="CK158:CL158"/>
    <mergeCell ref="CM158:CN158"/>
    <mergeCell ref="CO158:CP158"/>
    <mergeCell ref="CQ158:CR158"/>
    <mergeCell ref="CS158:CT158"/>
    <mergeCell ref="CU158:CV158"/>
    <mergeCell ref="BY158:BZ158"/>
    <mergeCell ref="CA158:CB158"/>
    <mergeCell ref="CC158:CD158"/>
    <mergeCell ref="CE158:CF158"/>
    <mergeCell ref="CG158:CH158"/>
    <mergeCell ref="CI158:CJ158"/>
    <mergeCell ref="BM158:BN158"/>
    <mergeCell ref="BO158:BP158"/>
    <mergeCell ref="BQ158:BR158"/>
    <mergeCell ref="BS158:BT158"/>
    <mergeCell ref="BU158:BV158"/>
    <mergeCell ref="BW158:BX158"/>
    <mergeCell ref="CQ159:CR159"/>
    <mergeCell ref="CS159:CT159"/>
    <mergeCell ref="CU159:CV159"/>
    <mergeCell ref="A158:B158"/>
    <mergeCell ref="C158:R158"/>
    <mergeCell ref="S158:AJ158"/>
    <mergeCell ref="AK158:AM158"/>
    <mergeCell ref="AN158:AP158"/>
    <mergeCell ref="AK160:AM160"/>
    <mergeCell ref="AN160:AP160"/>
    <mergeCell ref="AQ160:AU160"/>
    <mergeCell ref="AV160:AZ160"/>
    <mergeCell ref="CE159:CF159"/>
    <mergeCell ref="CG159:CH159"/>
    <mergeCell ref="CI159:CJ159"/>
    <mergeCell ref="CK159:CL159"/>
    <mergeCell ref="CM159:CN159"/>
    <mergeCell ref="CO159:CP159"/>
    <mergeCell ref="BS159:BT159"/>
    <mergeCell ref="BU159:BV159"/>
    <mergeCell ref="BW159:BX159"/>
    <mergeCell ref="BY159:BZ159"/>
    <mergeCell ref="CA159:CB159"/>
    <mergeCell ref="CC159:CD159"/>
    <mergeCell ref="AV159:AZ159"/>
    <mergeCell ref="BA159:BB159"/>
    <mergeCell ref="BC159:BL159"/>
    <mergeCell ref="BM159:BN159"/>
    <mergeCell ref="BO159:BP159"/>
    <mergeCell ref="BQ159:BR159"/>
    <mergeCell ref="CS160:CT160"/>
    <mergeCell ref="CU160:CV160"/>
    <mergeCell ref="A161:B161"/>
    <mergeCell ref="C161:R161"/>
    <mergeCell ref="S161:AJ161"/>
    <mergeCell ref="AK161:AM161"/>
    <mergeCell ref="AN161:AP161"/>
    <mergeCell ref="AQ161:AU161"/>
    <mergeCell ref="AV161:AZ161"/>
    <mergeCell ref="BA161:BB161"/>
    <mergeCell ref="CG160:CH160"/>
    <mergeCell ref="CI160:CJ160"/>
    <mergeCell ref="CK160:CL160"/>
    <mergeCell ref="CM160:CN160"/>
    <mergeCell ref="CO160:CP160"/>
    <mergeCell ref="CQ160:CR160"/>
    <mergeCell ref="BU160:BV160"/>
    <mergeCell ref="BW160:BX160"/>
    <mergeCell ref="BY160:BZ160"/>
    <mergeCell ref="CA160:CB160"/>
    <mergeCell ref="CC160:CD160"/>
    <mergeCell ref="CE160:CF160"/>
    <mergeCell ref="BA160:BB160"/>
    <mergeCell ref="BC160:BL160"/>
    <mergeCell ref="BM160:BN160"/>
    <mergeCell ref="BO160:BP160"/>
    <mergeCell ref="BQ160:BR160"/>
    <mergeCell ref="BS160:BT160"/>
    <mergeCell ref="CU161:CV161"/>
    <mergeCell ref="A160:B160"/>
    <mergeCell ref="C160:R160"/>
    <mergeCell ref="S160:AJ160"/>
    <mergeCell ref="A162:B162"/>
    <mergeCell ref="C162:R162"/>
    <mergeCell ref="S162:AJ162"/>
    <mergeCell ref="AK162:AM162"/>
    <mergeCell ref="AN162:AP162"/>
    <mergeCell ref="AQ162:AU162"/>
    <mergeCell ref="AV162:AZ162"/>
    <mergeCell ref="BA162:BB162"/>
    <mergeCell ref="BC162:BL162"/>
    <mergeCell ref="CI161:CJ161"/>
    <mergeCell ref="CK161:CL161"/>
    <mergeCell ref="CM161:CN161"/>
    <mergeCell ref="CO161:CP161"/>
    <mergeCell ref="CQ161:CR161"/>
    <mergeCell ref="CS161:CT161"/>
    <mergeCell ref="BW161:BX161"/>
    <mergeCell ref="BY161:BZ161"/>
    <mergeCell ref="CA161:CB161"/>
    <mergeCell ref="CC161:CD161"/>
    <mergeCell ref="CE161:CF161"/>
    <mergeCell ref="CG161:CH161"/>
    <mergeCell ref="BC161:BL161"/>
    <mergeCell ref="BM161:BN161"/>
    <mergeCell ref="BO161:BP161"/>
    <mergeCell ref="BQ161:BR161"/>
    <mergeCell ref="BS161:BT161"/>
    <mergeCell ref="BU161:BV161"/>
    <mergeCell ref="C163:R163"/>
    <mergeCell ref="S163:AJ163"/>
    <mergeCell ref="AK163:AM163"/>
    <mergeCell ref="AN163:AP163"/>
    <mergeCell ref="AQ163:AU163"/>
    <mergeCell ref="CK162:CL162"/>
    <mergeCell ref="CM162:CN162"/>
    <mergeCell ref="CO162:CP162"/>
    <mergeCell ref="CQ162:CR162"/>
    <mergeCell ref="CS162:CT162"/>
    <mergeCell ref="CU162:CV162"/>
    <mergeCell ref="BY162:BZ162"/>
    <mergeCell ref="CA162:CB162"/>
    <mergeCell ref="CC162:CD162"/>
    <mergeCell ref="CE162:CF162"/>
    <mergeCell ref="CG162:CH162"/>
    <mergeCell ref="CI162:CJ162"/>
    <mergeCell ref="BM162:BN162"/>
    <mergeCell ref="BO162:BP162"/>
    <mergeCell ref="BQ162:BR162"/>
    <mergeCell ref="BS162:BT162"/>
    <mergeCell ref="BU162:BV162"/>
    <mergeCell ref="BW162:BX162"/>
    <mergeCell ref="BO164:BP164"/>
    <mergeCell ref="BQ164:BR164"/>
    <mergeCell ref="BS164:BT164"/>
    <mergeCell ref="CQ163:CR163"/>
    <mergeCell ref="CS163:CT163"/>
    <mergeCell ref="CU163:CV163"/>
    <mergeCell ref="A164:B164"/>
    <mergeCell ref="C164:R164"/>
    <mergeCell ref="S164:AJ164"/>
    <mergeCell ref="AK164:AM164"/>
    <mergeCell ref="AN164:AP164"/>
    <mergeCell ref="AQ164:AU164"/>
    <mergeCell ref="AV164:AZ164"/>
    <mergeCell ref="CE163:CF163"/>
    <mergeCell ref="CG163:CH163"/>
    <mergeCell ref="CI163:CJ163"/>
    <mergeCell ref="CK163:CL163"/>
    <mergeCell ref="CM163:CN163"/>
    <mergeCell ref="CO163:CP163"/>
    <mergeCell ref="BS163:BT163"/>
    <mergeCell ref="BU163:BV163"/>
    <mergeCell ref="BW163:BX163"/>
    <mergeCell ref="BY163:BZ163"/>
    <mergeCell ref="CA163:CB163"/>
    <mergeCell ref="CC163:CD163"/>
    <mergeCell ref="AV163:AZ163"/>
    <mergeCell ref="BA163:BB163"/>
    <mergeCell ref="BC163:BL163"/>
    <mergeCell ref="BM163:BN163"/>
    <mergeCell ref="BO163:BP163"/>
    <mergeCell ref="BQ163:BR163"/>
    <mergeCell ref="A163:B163"/>
    <mergeCell ref="CU165:CV165"/>
    <mergeCell ref="BY165:BZ165"/>
    <mergeCell ref="CA165:CB165"/>
    <mergeCell ref="CC165:CD165"/>
    <mergeCell ref="CE165:CF165"/>
    <mergeCell ref="CG165:CH165"/>
    <mergeCell ref="CI165:CJ165"/>
    <mergeCell ref="CS164:CT164"/>
    <mergeCell ref="CU164:CV164"/>
    <mergeCell ref="A165:AO167"/>
    <mergeCell ref="BE165:BL165"/>
    <mergeCell ref="BM165:BN165"/>
    <mergeCell ref="BO165:BP165"/>
    <mergeCell ref="BQ165:BR165"/>
    <mergeCell ref="BS165:BT165"/>
    <mergeCell ref="BU165:BV165"/>
    <mergeCell ref="BW165:BX165"/>
    <mergeCell ref="CG164:CH164"/>
    <mergeCell ref="CI164:CJ164"/>
    <mergeCell ref="CK164:CL164"/>
    <mergeCell ref="CM164:CN164"/>
    <mergeCell ref="CO164:CP164"/>
    <mergeCell ref="CQ164:CR164"/>
    <mergeCell ref="BU164:BV164"/>
    <mergeCell ref="BW164:BX164"/>
    <mergeCell ref="BY164:BZ164"/>
    <mergeCell ref="CA164:CB164"/>
    <mergeCell ref="CC164:CD164"/>
    <mergeCell ref="CE164:CF164"/>
    <mergeCell ref="BA164:BB164"/>
    <mergeCell ref="BC164:BL164"/>
    <mergeCell ref="BM164:BN164"/>
    <mergeCell ref="CQ166:CR166"/>
    <mergeCell ref="BU166:BV166"/>
    <mergeCell ref="BW166:BX166"/>
    <mergeCell ref="BY166:BZ166"/>
    <mergeCell ref="CA166:CB166"/>
    <mergeCell ref="CC166:CD166"/>
    <mergeCell ref="CE166:CF166"/>
    <mergeCell ref="BE166:BL166"/>
    <mergeCell ref="BM166:BN166"/>
    <mergeCell ref="BO166:BP166"/>
    <mergeCell ref="BQ166:BR166"/>
    <mergeCell ref="BS166:BT166"/>
    <mergeCell ref="CK165:CL165"/>
    <mergeCell ref="CM165:CN165"/>
    <mergeCell ref="CO165:CP165"/>
    <mergeCell ref="CQ165:CR165"/>
    <mergeCell ref="CS165:CT165"/>
    <mergeCell ref="CO167:CP167"/>
    <mergeCell ref="CQ167:CR167"/>
    <mergeCell ref="CS167:CT167"/>
    <mergeCell ref="A177:CV177"/>
    <mergeCell ref="A178:CV178"/>
    <mergeCell ref="A180:F180"/>
    <mergeCell ref="G180:R180"/>
    <mergeCell ref="CC167:CD167"/>
    <mergeCell ref="CE167:CF167"/>
    <mergeCell ref="CG167:CH167"/>
    <mergeCell ref="CI167:CJ167"/>
    <mergeCell ref="CK167:CL167"/>
    <mergeCell ref="CM167:CN167"/>
    <mergeCell ref="AW166:BB167"/>
    <mergeCell ref="CQ183:CR183"/>
    <mergeCell ref="CS183:CT183"/>
    <mergeCell ref="CU183:CV183"/>
    <mergeCell ref="CS166:CT166"/>
    <mergeCell ref="BE167:BL167"/>
    <mergeCell ref="BM167:BN167"/>
    <mergeCell ref="BO167:BP167"/>
    <mergeCell ref="BQ167:BR167"/>
    <mergeCell ref="BS167:BT167"/>
    <mergeCell ref="BU167:BV167"/>
    <mergeCell ref="BW167:BX167"/>
    <mergeCell ref="BY167:BZ167"/>
    <mergeCell ref="CA167:CB167"/>
    <mergeCell ref="CG166:CH166"/>
    <mergeCell ref="CI166:CJ166"/>
    <mergeCell ref="CK166:CL166"/>
    <mergeCell ref="CM166:CN166"/>
    <mergeCell ref="CO166:CP166"/>
    <mergeCell ref="A183:B183"/>
    <mergeCell ref="C183:R183"/>
    <mergeCell ref="S183:AJ183"/>
    <mergeCell ref="AK183:AM183"/>
    <mergeCell ref="AN183:AP183"/>
    <mergeCell ref="AQ183:AU183"/>
    <mergeCell ref="BA181:BB182"/>
    <mergeCell ref="BC181:BL182"/>
    <mergeCell ref="BM181:CD182"/>
    <mergeCell ref="CE181:CT182"/>
    <mergeCell ref="CU181:CV182"/>
    <mergeCell ref="AK182:AM182"/>
    <mergeCell ref="AN182:AP182"/>
    <mergeCell ref="A181:B182"/>
    <mergeCell ref="C181:R182"/>
    <mergeCell ref="S181:AJ182"/>
    <mergeCell ref="AK181:AP181"/>
    <mergeCell ref="AQ181:AU182"/>
    <mergeCell ref="AV181:AZ182"/>
    <mergeCell ref="AK184:AM184"/>
    <mergeCell ref="AN184:AP184"/>
    <mergeCell ref="AQ184:AU184"/>
    <mergeCell ref="AV184:AZ184"/>
    <mergeCell ref="CE183:CF183"/>
    <mergeCell ref="CG183:CH183"/>
    <mergeCell ref="CI183:CJ183"/>
    <mergeCell ref="CK183:CL183"/>
    <mergeCell ref="CM183:CN183"/>
    <mergeCell ref="CO183:CP183"/>
    <mergeCell ref="BS183:BT183"/>
    <mergeCell ref="BU183:BV183"/>
    <mergeCell ref="BW183:BX183"/>
    <mergeCell ref="BY183:BZ183"/>
    <mergeCell ref="CA183:CB183"/>
    <mergeCell ref="CC183:CD183"/>
    <mergeCell ref="AV183:AZ183"/>
    <mergeCell ref="BA183:BB183"/>
    <mergeCell ref="BC183:BL183"/>
    <mergeCell ref="BM183:BN183"/>
    <mergeCell ref="BO183:BP183"/>
    <mergeCell ref="BQ183:BR183"/>
    <mergeCell ref="CS184:CT184"/>
    <mergeCell ref="CU184:CV184"/>
    <mergeCell ref="A185:B185"/>
    <mergeCell ref="C185:R185"/>
    <mergeCell ref="S185:AJ185"/>
    <mergeCell ref="AK185:AM185"/>
    <mergeCell ref="AN185:AP185"/>
    <mergeCell ref="AQ185:AU185"/>
    <mergeCell ref="AV185:AZ185"/>
    <mergeCell ref="BA185:BB185"/>
    <mergeCell ref="CG184:CH184"/>
    <mergeCell ref="CI184:CJ184"/>
    <mergeCell ref="CK184:CL184"/>
    <mergeCell ref="CM184:CN184"/>
    <mergeCell ref="CO184:CP184"/>
    <mergeCell ref="CQ184:CR184"/>
    <mergeCell ref="BU184:BV184"/>
    <mergeCell ref="BW184:BX184"/>
    <mergeCell ref="BY184:BZ184"/>
    <mergeCell ref="CA184:CB184"/>
    <mergeCell ref="CC184:CD184"/>
    <mergeCell ref="CE184:CF184"/>
    <mergeCell ref="BA184:BB184"/>
    <mergeCell ref="BC184:BL184"/>
    <mergeCell ref="BM184:BN184"/>
    <mergeCell ref="BO184:BP184"/>
    <mergeCell ref="BQ184:BR184"/>
    <mergeCell ref="BS184:BT184"/>
    <mergeCell ref="CU185:CV185"/>
    <mergeCell ref="A184:B184"/>
    <mergeCell ref="C184:R184"/>
    <mergeCell ref="S184:AJ184"/>
    <mergeCell ref="AQ186:AU186"/>
    <mergeCell ref="AV186:AZ186"/>
    <mergeCell ref="BA186:BB186"/>
    <mergeCell ref="BC186:BL186"/>
    <mergeCell ref="CI185:CJ185"/>
    <mergeCell ref="CK185:CL185"/>
    <mergeCell ref="CM185:CN185"/>
    <mergeCell ref="CO185:CP185"/>
    <mergeCell ref="CQ185:CR185"/>
    <mergeCell ref="CS185:CT185"/>
    <mergeCell ref="BW185:BX185"/>
    <mergeCell ref="BY185:BZ185"/>
    <mergeCell ref="CA185:CB185"/>
    <mergeCell ref="CC185:CD185"/>
    <mergeCell ref="CE185:CF185"/>
    <mergeCell ref="CG185:CH185"/>
    <mergeCell ref="BC185:BL185"/>
    <mergeCell ref="BM185:BN185"/>
    <mergeCell ref="BO185:BP185"/>
    <mergeCell ref="BQ185:BR185"/>
    <mergeCell ref="BS185:BT185"/>
    <mergeCell ref="BU185:BV185"/>
    <mergeCell ref="A187:B187"/>
    <mergeCell ref="C187:R187"/>
    <mergeCell ref="S187:AJ187"/>
    <mergeCell ref="AK187:AM187"/>
    <mergeCell ref="AN187:AP187"/>
    <mergeCell ref="AQ187:AU187"/>
    <mergeCell ref="CK186:CL186"/>
    <mergeCell ref="CM186:CN186"/>
    <mergeCell ref="CO186:CP186"/>
    <mergeCell ref="CQ186:CR186"/>
    <mergeCell ref="CS186:CT186"/>
    <mergeCell ref="CU186:CV186"/>
    <mergeCell ref="BY186:BZ186"/>
    <mergeCell ref="CA186:CB186"/>
    <mergeCell ref="CC186:CD186"/>
    <mergeCell ref="CE186:CF186"/>
    <mergeCell ref="CG186:CH186"/>
    <mergeCell ref="CI186:CJ186"/>
    <mergeCell ref="BM186:BN186"/>
    <mergeCell ref="BO186:BP186"/>
    <mergeCell ref="BQ186:BR186"/>
    <mergeCell ref="BS186:BT186"/>
    <mergeCell ref="BU186:BV186"/>
    <mergeCell ref="BW186:BX186"/>
    <mergeCell ref="CQ187:CR187"/>
    <mergeCell ref="CS187:CT187"/>
    <mergeCell ref="CU187:CV187"/>
    <mergeCell ref="A186:B186"/>
    <mergeCell ref="C186:R186"/>
    <mergeCell ref="S186:AJ186"/>
    <mergeCell ref="AK186:AM186"/>
    <mergeCell ref="AN186:AP186"/>
    <mergeCell ref="AK188:AM188"/>
    <mergeCell ref="AN188:AP188"/>
    <mergeCell ref="AQ188:AU188"/>
    <mergeCell ref="AV188:AZ188"/>
    <mergeCell ref="CE187:CF187"/>
    <mergeCell ref="CG187:CH187"/>
    <mergeCell ref="CI187:CJ187"/>
    <mergeCell ref="CK187:CL187"/>
    <mergeCell ref="CM187:CN187"/>
    <mergeCell ref="CO187:CP187"/>
    <mergeCell ref="BS187:BT187"/>
    <mergeCell ref="BU187:BV187"/>
    <mergeCell ref="BW187:BX187"/>
    <mergeCell ref="BY187:BZ187"/>
    <mergeCell ref="CA187:CB187"/>
    <mergeCell ref="CC187:CD187"/>
    <mergeCell ref="AV187:AZ187"/>
    <mergeCell ref="BA187:BB187"/>
    <mergeCell ref="BC187:BL187"/>
    <mergeCell ref="BM187:BN187"/>
    <mergeCell ref="BO187:BP187"/>
    <mergeCell ref="BQ187:BR187"/>
    <mergeCell ref="CS188:CT188"/>
    <mergeCell ref="CU188:CV188"/>
    <mergeCell ref="A189:B189"/>
    <mergeCell ref="C189:R189"/>
    <mergeCell ref="S189:AJ189"/>
    <mergeCell ref="AK189:AM189"/>
    <mergeCell ref="AN189:AP189"/>
    <mergeCell ref="AQ189:AU189"/>
    <mergeCell ref="AV189:AZ189"/>
    <mergeCell ref="BA189:BB189"/>
    <mergeCell ref="CG188:CH188"/>
    <mergeCell ref="CI188:CJ188"/>
    <mergeCell ref="CK188:CL188"/>
    <mergeCell ref="CM188:CN188"/>
    <mergeCell ref="CO188:CP188"/>
    <mergeCell ref="CQ188:CR188"/>
    <mergeCell ref="BU188:BV188"/>
    <mergeCell ref="BW188:BX188"/>
    <mergeCell ref="BY188:BZ188"/>
    <mergeCell ref="CA188:CB188"/>
    <mergeCell ref="CC188:CD188"/>
    <mergeCell ref="CE188:CF188"/>
    <mergeCell ref="BA188:BB188"/>
    <mergeCell ref="BC188:BL188"/>
    <mergeCell ref="BM188:BN188"/>
    <mergeCell ref="BO188:BP188"/>
    <mergeCell ref="BQ188:BR188"/>
    <mergeCell ref="BS188:BT188"/>
    <mergeCell ref="CU189:CV189"/>
    <mergeCell ref="A188:B188"/>
    <mergeCell ref="C188:R188"/>
    <mergeCell ref="S188:AJ188"/>
    <mergeCell ref="AQ190:AU190"/>
    <mergeCell ref="AV190:AZ190"/>
    <mergeCell ref="BA190:BB190"/>
    <mergeCell ref="BC190:BL190"/>
    <mergeCell ref="CI189:CJ189"/>
    <mergeCell ref="CK189:CL189"/>
    <mergeCell ref="CM189:CN189"/>
    <mergeCell ref="CO189:CP189"/>
    <mergeCell ref="CQ189:CR189"/>
    <mergeCell ref="CS189:CT189"/>
    <mergeCell ref="BW189:BX189"/>
    <mergeCell ref="BY189:BZ189"/>
    <mergeCell ref="CA189:CB189"/>
    <mergeCell ref="CC189:CD189"/>
    <mergeCell ref="CE189:CF189"/>
    <mergeCell ref="CG189:CH189"/>
    <mergeCell ref="BC189:BL189"/>
    <mergeCell ref="BM189:BN189"/>
    <mergeCell ref="BO189:BP189"/>
    <mergeCell ref="BQ189:BR189"/>
    <mergeCell ref="BS189:BT189"/>
    <mergeCell ref="BU189:BV189"/>
    <mergeCell ref="A191:B191"/>
    <mergeCell ref="C191:R191"/>
    <mergeCell ref="S191:AJ191"/>
    <mergeCell ref="AK191:AM191"/>
    <mergeCell ref="AN191:AP191"/>
    <mergeCell ref="AQ191:AU191"/>
    <mergeCell ref="CK190:CL190"/>
    <mergeCell ref="CM190:CN190"/>
    <mergeCell ref="CO190:CP190"/>
    <mergeCell ref="CQ190:CR190"/>
    <mergeCell ref="CS190:CT190"/>
    <mergeCell ref="CU190:CV190"/>
    <mergeCell ref="BY190:BZ190"/>
    <mergeCell ref="CA190:CB190"/>
    <mergeCell ref="CC190:CD190"/>
    <mergeCell ref="CE190:CF190"/>
    <mergeCell ref="CG190:CH190"/>
    <mergeCell ref="CI190:CJ190"/>
    <mergeCell ref="BM190:BN190"/>
    <mergeCell ref="BO190:BP190"/>
    <mergeCell ref="BQ190:BR190"/>
    <mergeCell ref="BS190:BT190"/>
    <mergeCell ref="BU190:BV190"/>
    <mergeCell ref="BW190:BX190"/>
    <mergeCell ref="CQ191:CR191"/>
    <mergeCell ref="CS191:CT191"/>
    <mergeCell ref="CU191:CV191"/>
    <mergeCell ref="A190:B190"/>
    <mergeCell ref="C190:R190"/>
    <mergeCell ref="S190:AJ190"/>
    <mergeCell ref="AK190:AM190"/>
    <mergeCell ref="AN190:AP190"/>
    <mergeCell ref="CE191:CF191"/>
    <mergeCell ref="CG191:CH191"/>
    <mergeCell ref="CI191:CJ191"/>
    <mergeCell ref="CK191:CL191"/>
    <mergeCell ref="CM191:CN191"/>
    <mergeCell ref="CO191:CP191"/>
    <mergeCell ref="BS191:BT191"/>
    <mergeCell ref="BU191:BV191"/>
    <mergeCell ref="BW191:BX191"/>
    <mergeCell ref="BY191:BZ191"/>
    <mergeCell ref="CA191:CB191"/>
    <mergeCell ref="CC191:CD191"/>
    <mergeCell ref="AV191:AZ191"/>
    <mergeCell ref="BA191:BB191"/>
    <mergeCell ref="BC191:BL191"/>
    <mergeCell ref="BM191:BN191"/>
    <mergeCell ref="BO191:BP191"/>
    <mergeCell ref="BQ191:BR191"/>
    <mergeCell ref="BY192:BZ192"/>
    <mergeCell ref="CA192:CB192"/>
    <mergeCell ref="CC192:CD192"/>
    <mergeCell ref="CE192:CF192"/>
    <mergeCell ref="BA192:BB192"/>
    <mergeCell ref="BC192:BL192"/>
    <mergeCell ref="BM192:BN192"/>
    <mergeCell ref="BO192:BP192"/>
    <mergeCell ref="BQ192:BR192"/>
    <mergeCell ref="BS192:BT192"/>
    <mergeCell ref="CU193:CV193"/>
    <mergeCell ref="AW194:BB195"/>
    <mergeCell ref="BE194:BL194"/>
    <mergeCell ref="BM194:BN194"/>
    <mergeCell ref="A192:B192"/>
    <mergeCell ref="C192:R192"/>
    <mergeCell ref="S192:AJ192"/>
    <mergeCell ref="AK192:AM192"/>
    <mergeCell ref="AN192:AP192"/>
    <mergeCell ref="AQ192:AU192"/>
    <mergeCell ref="AV192:AZ192"/>
    <mergeCell ref="BW194:BX194"/>
    <mergeCell ref="BY194:BZ194"/>
    <mergeCell ref="CI193:CJ193"/>
    <mergeCell ref="CK193:CL193"/>
    <mergeCell ref="CM193:CN193"/>
    <mergeCell ref="CO193:CP193"/>
    <mergeCell ref="CQ193:CR193"/>
    <mergeCell ref="CS193:CT193"/>
    <mergeCell ref="BW193:BX193"/>
    <mergeCell ref="BY193:BZ193"/>
    <mergeCell ref="CA193:CB193"/>
    <mergeCell ref="CC193:CD193"/>
    <mergeCell ref="CE193:CF193"/>
    <mergeCell ref="CG193:CH193"/>
    <mergeCell ref="CS192:CT192"/>
    <mergeCell ref="CU192:CV192"/>
    <mergeCell ref="A193:AO195"/>
    <mergeCell ref="AP193:AP195"/>
    <mergeCell ref="BE193:BL193"/>
    <mergeCell ref="BM193:BN193"/>
    <mergeCell ref="BO193:BP193"/>
    <mergeCell ref="BQ193:BR193"/>
    <mergeCell ref="BS193:BT193"/>
    <mergeCell ref="BU193:BV193"/>
    <mergeCell ref="CG192:CH192"/>
    <mergeCell ref="CI192:CJ192"/>
    <mergeCell ref="CK192:CL192"/>
    <mergeCell ref="CM192:CN192"/>
    <mergeCell ref="CO192:CP192"/>
    <mergeCell ref="CQ192:CR192"/>
    <mergeCell ref="BU192:BV192"/>
    <mergeCell ref="BW192:BX192"/>
    <mergeCell ref="CI195:CJ195"/>
    <mergeCell ref="CK195:CL195"/>
    <mergeCell ref="CM195:CN195"/>
    <mergeCell ref="CO195:CP195"/>
    <mergeCell ref="CQ195:CR195"/>
    <mergeCell ref="CS195:CT195"/>
    <mergeCell ref="BW195:BX195"/>
    <mergeCell ref="BY195:BZ195"/>
    <mergeCell ref="CA195:CB195"/>
    <mergeCell ref="CC195:CD195"/>
    <mergeCell ref="CE195:CF195"/>
    <mergeCell ref="CG195:CH195"/>
    <mergeCell ref="CM194:CN194"/>
    <mergeCell ref="CO194:CP194"/>
    <mergeCell ref="CQ194:CR194"/>
    <mergeCell ref="CS194:CT194"/>
    <mergeCell ref="BE195:BL195"/>
    <mergeCell ref="BM195:BN195"/>
    <mergeCell ref="BO195:BP195"/>
    <mergeCell ref="BQ195:BR195"/>
    <mergeCell ref="BS195:BT195"/>
    <mergeCell ref="BU195:BV195"/>
    <mergeCell ref="CA194:CB194"/>
    <mergeCell ref="CC194:CD194"/>
    <mergeCell ref="CE194:CF194"/>
    <mergeCell ref="CG194:CH194"/>
    <mergeCell ref="CI194:CJ194"/>
    <mergeCell ref="CK194:CL194"/>
    <mergeCell ref="BO194:BP194"/>
    <mergeCell ref="BQ194:BR194"/>
    <mergeCell ref="BS194:BT194"/>
    <mergeCell ref="BU194:BV194"/>
    <mergeCell ref="A211:B211"/>
    <mergeCell ref="C211:R211"/>
    <mergeCell ref="S211:AJ211"/>
    <mergeCell ref="AK211:AM211"/>
    <mergeCell ref="AN211:AP211"/>
    <mergeCell ref="AQ211:AU211"/>
    <mergeCell ref="BA209:BB210"/>
    <mergeCell ref="BC209:BL210"/>
    <mergeCell ref="BM209:CD210"/>
    <mergeCell ref="CE209:CT210"/>
    <mergeCell ref="CU209:CV210"/>
    <mergeCell ref="AK210:AM210"/>
    <mergeCell ref="AN210:AP210"/>
    <mergeCell ref="A205:CV205"/>
    <mergeCell ref="A206:CV206"/>
    <mergeCell ref="A208:F208"/>
    <mergeCell ref="G208:R208"/>
    <mergeCell ref="A209:B210"/>
    <mergeCell ref="C209:R210"/>
    <mergeCell ref="S209:AJ210"/>
    <mergeCell ref="AK209:AP209"/>
    <mergeCell ref="AQ209:AU210"/>
    <mergeCell ref="AV209:AZ210"/>
    <mergeCell ref="CQ211:CR211"/>
    <mergeCell ref="CS211:CT211"/>
    <mergeCell ref="CU211:CV211"/>
    <mergeCell ref="AK212:AM212"/>
    <mergeCell ref="AN212:AP212"/>
    <mergeCell ref="AQ212:AU212"/>
    <mergeCell ref="AV212:AZ212"/>
    <mergeCell ref="CE211:CF211"/>
    <mergeCell ref="CG211:CH211"/>
    <mergeCell ref="CI211:CJ211"/>
    <mergeCell ref="CK211:CL211"/>
    <mergeCell ref="CM211:CN211"/>
    <mergeCell ref="CO211:CP211"/>
    <mergeCell ref="BS211:BT211"/>
    <mergeCell ref="BU211:BV211"/>
    <mergeCell ref="BW211:BX211"/>
    <mergeCell ref="BY211:BZ211"/>
    <mergeCell ref="CA211:CB211"/>
    <mergeCell ref="CC211:CD211"/>
    <mergeCell ref="AV211:AZ211"/>
    <mergeCell ref="BA211:BB211"/>
    <mergeCell ref="BC211:BL211"/>
    <mergeCell ref="BM211:BN211"/>
    <mergeCell ref="BO211:BP211"/>
    <mergeCell ref="BQ211:BR211"/>
    <mergeCell ref="CS212:CT212"/>
    <mergeCell ref="CU212:CV212"/>
    <mergeCell ref="A213:B213"/>
    <mergeCell ref="C213:R213"/>
    <mergeCell ref="S213:AJ213"/>
    <mergeCell ref="AK213:AM213"/>
    <mergeCell ref="AN213:AP213"/>
    <mergeCell ref="AQ213:AU213"/>
    <mergeCell ref="AV213:AZ213"/>
    <mergeCell ref="BA213:BB213"/>
    <mergeCell ref="CG212:CH212"/>
    <mergeCell ref="CI212:CJ212"/>
    <mergeCell ref="CK212:CL212"/>
    <mergeCell ref="CM212:CN212"/>
    <mergeCell ref="CO212:CP212"/>
    <mergeCell ref="CQ212:CR212"/>
    <mergeCell ref="BU212:BV212"/>
    <mergeCell ref="BW212:BX212"/>
    <mergeCell ref="BY212:BZ212"/>
    <mergeCell ref="CA212:CB212"/>
    <mergeCell ref="CC212:CD212"/>
    <mergeCell ref="CE212:CF212"/>
    <mergeCell ref="BA212:BB212"/>
    <mergeCell ref="BC212:BL212"/>
    <mergeCell ref="BM212:BN212"/>
    <mergeCell ref="BO212:BP212"/>
    <mergeCell ref="BQ212:BR212"/>
    <mergeCell ref="BS212:BT212"/>
    <mergeCell ref="CU213:CV213"/>
    <mergeCell ref="A212:B212"/>
    <mergeCell ref="C212:R212"/>
    <mergeCell ref="S212:AJ212"/>
    <mergeCell ref="AQ214:AU214"/>
    <mergeCell ref="AV214:AZ214"/>
    <mergeCell ref="BA214:BB214"/>
    <mergeCell ref="BC214:BL214"/>
    <mergeCell ref="CI213:CJ213"/>
    <mergeCell ref="CK213:CL213"/>
    <mergeCell ref="CM213:CN213"/>
    <mergeCell ref="CO213:CP213"/>
    <mergeCell ref="CQ213:CR213"/>
    <mergeCell ref="CS213:CT213"/>
    <mergeCell ref="BW213:BX213"/>
    <mergeCell ref="BY213:BZ213"/>
    <mergeCell ref="CA213:CB213"/>
    <mergeCell ref="CC213:CD213"/>
    <mergeCell ref="CE213:CF213"/>
    <mergeCell ref="CG213:CH213"/>
    <mergeCell ref="BC213:BL213"/>
    <mergeCell ref="BM213:BN213"/>
    <mergeCell ref="BO213:BP213"/>
    <mergeCell ref="BQ213:BR213"/>
    <mergeCell ref="BS213:BT213"/>
    <mergeCell ref="BU213:BV213"/>
    <mergeCell ref="A215:B215"/>
    <mergeCell ref="C215:R215"/>
    <mergeCell ref="S215:AJ215"/>
    <mergeCell ref="AK215:AM215"/>
    <mergeCell ref="AN215:AP215"/>
    <mergeCell ref="AQ215:AU215"/>
    <mergeCell ref="CK214:CL214"/>
    <mergeCell ref="CM214:CN214"/>
    <mergeCell ref="CO214:CP214"/>
    <mergeCell ref="CQ214:CR214"/>
    <mergeCell ref="CS214:CT214"/>
    <mergeCell ref="CU214:CV214"/>
    <mergeCell ref="BY214:BZ214"/>
    <mergeCell ref="CA214:CB214"/>
    <mergeCell ref="CC214:CD214"/>
    <mergeCell ref="CE214:CF214"/>
    <mergeCell ref="CG214:CH214"/>
    <mergeCell ref="CI214:CJ214"/>
    <mergeCell ref="BM214:BN214"/>
    <mergeCell ref="BO214:BP214"/>
    <mergeCell ref="BQ214:BR214"/>
    <mergeCell ref="BS214:BT214"/>
    <mergeCell ref="BU214:BV214"/>
    <mergeCell ref="BW214:BX214"/>
    <mergeCell ref="CQ215:CR215"/>
    <mergeCell ref="CS215:CT215"/>
    <mergeCell ref="CU215:CV215"/>
    <mergeCell ref="A214:B214"/>
    <mergeCell ref="C214:R214"/>
    <mergeCell ref="S214:AJ214"/>
    <mergeCell ref="AK214:AM214"/>
    <mergeCell ref="AN214:AP214"/>
    <mergeCell ref="AK216:AM216"/>
    <mergeCell ref="AN216:AP216"/>
    <mergeCell ref="AQ216:AU216"/>
    <mergeCell ref="AV216:AZ216"/>
    <mergeCell ref="CE215:CF215"/>
    <mergeCell ref="CG215:CH215"/>
    <mergeCell ref="CI215:CJ215"/>
    <mergeCell ref="CK215:CL215"/>
    <mergeCell ref="CM215:CN215"/>
    <mergeCell ref="CO215:CP215"/>
    <mergeCell ref="BS215:BT215"/>
    <mergeCell ref="BU215:BV215"/>
    <mergeCell ref="BW215:BX215"/>
    <mergeCell ref="BY215:BZ215"/>
    <mergeCell ref="CA215:CB215"/>
    <mergeCell ref="CC215:CD215"/>
    <mergeCell ref="AV215:AZ215"/>
    <mergeCell ref="BA215:BB215"/>
    <mergeCell ref="BC215:BL215"/>
    <mergeCell ref="BM215:BN215"/>
    <mergeCell ref="BO215:BP215"/>
    <mergeCell ref="BQ215:BR215"/>
    <mergeCell ref="CS216:CT216"/>
    <mergeCell ref="CU216:CV216"/>
    <mergeCell ref="A217:B217"/>
    <mergeCell ref="C217:R217"/>
    <mergeCell ref="S217:AJ217"/>
    <mergeCell ref="AK217:AM217"/>
    <mergeCell ref="AN217:AP217"/>
    <mergeCell ref="AQ217:AU217"/>
    <mergeCell ref="AV217:AZ217"/>
    <mergeCell ref="BA217:BB217"/>
    <mergeCell ref="CG216:CH216"/>
    <mergeCell ref="CI216:CJ216"/>
    <mergeCell ref="CK216:CL216"/>
    <mergeCell ref="CM216:CN216"/>
    <mergeCell ref="CO216:CP216"/>
    <mergeCell ref="CQ216:CR216"/>
    <mergeCell ref="BU216:BV216"/>
    <mergeCell ref="BW216:BX216"/>
    <mergeCell ref="BY216:BZ216"/>
    <mergeCell ref="CA216:CB216"/>
    <mergeCell ref="CC216:CD216"/>
    <mergeCell ref="CE216:CF216"/>
    <mergeCell ref="BA216:BB216"/>
    <mergeCell ref="BC216:BL216"/>
    <mergeCell ref="BM216:BN216"/>
    <mergeCell ref="BO216:BP216"/>
    <mergeCell ref="BQ216:BR216"/>
    <mergeCell ref="BS216:BT216"/>
    <mergeCell ref="CU217:CV217"/>
    <mergeCell ref="A216:B216"/>
    <mergeCell ref="C216:R216"/>
    <mergeCell ref="S216:AJ216"/>
    <mergeCell ref="A218:B218"/>
    <mergeCell ref="C218:R218"/>
    <mergeCell ref="S218:AJ218"/>
    <mergeCell ref="AK218:AM218"/>
    <mergeCell ref="AN218:AP218"/>
    <mergeCell ref="AQ218:AU218"/>
    <mergeCell ref="AV218:AZ218"/>
    <mergeCell ref="BA218:BB218"/>
    <mergeCell ref="BC218:BL218"/>
    <mergeCell ref="CI217:CJ217"/>
    <mergeCell ref="CK217:CL217"/>
    <mergeCell ref="CM217:CN217"/>
    <mergeCell ref="CO217:CP217"/>
    <mergeCell ref="CQ217:CR217"/>
    <mergeCell ref="CS217:CT217"/>
    <mergeCell ref="BW217:BX217"/>
    <mergeCell ref="BY217:BZ217"/>
    <mergeCell ref="CA217:CB217"/>
    <mergeCell ref="CC217:CD217"/>
    <mergeCell ref="CE217:CF217"/>
    <mergeCell ref="CG217:CH217"/>
    <mergeCell ref="BC217:BL217"/>
    <mergeCell ref="BM217:BN217"/>
    <mergeCell ref="BO217:BP217"/>
    <mergeCell ref="BQ217:BR217"/>
    <mergeCell ref="BS217:BT217"/>
    <mergeCell ref="BU217:BV217"/>
    <mergeCell ref="C219:R219"/>
    <mergeCell ref="S219:AJ219"/>
    <mergeCell ref="AK219:AM219"/>
    <mergeCell ref="AN219:AP219"/>
    <mergeCell ref="AQ219:AU219"/>
    <mergeCell ref="CK218:CL218"/>
    <mergeCell ref="CM218:CN218"/>
    <mergeCell ref="CO218:CP218"/>
    <mergeCell ref="CQ218:CR218"/>
    <mergeCell ref="CS218:CT218"/>
    <mergeCell ref="CU218:CV218"/>
    <mergeCell ref="BY218:BZ218"/>
    <mergeCell ref="CA218:CB218"/>
    <mergeCell ref="CC218:CD218"/>
    <mergeCell ref="CE218:CF218"/>
    <mergeCell ref="CG218:CH218"/>
    <mergeCell ref="CI218:CJ218"/>
    <mergeCell ref="BM218:BN218"/>
    <mergeCell ref="BO218:BP218"/>
    <mergeCell ref="BQ218:BR218"/>
    <mergeCell ref="BS218:BT218"/>
    <mergeCell ref="BU218:BV218"/>
    <mergeCell ref="BW218:BX218"/>
    <mergeCell ref="BO220:BP220"/>
    <mergeCell ref="BQ220:BR220"/>
    <mergeCell ref="BS220:BT220"/>
    <mergeCell ref="CQ219:CR219"/>
    <mergeCell ref="CS219:CT219"/>
    <mergeCell ref="CU219:CV219"/>
    <mergeCell ref="A220:B220"/>
    <mergeCell ref="C220:R220"/>
    <mergeCell ref="S220:AJ220"/>
    <mergeCell ref="AK220:AM220"/>
    <mergeCell ref="AN220:AP220"/>
    <mergeCell ref="AQ220:AU220"/>
    <mergeCell ref="AV220:AZ220"/>
    <mergeCell ref="CE219:CF219"/>
    <mergeCell ref="CG219:CH219"/>
    <mergeCell ref="CI219:CJ219"/>
    <mergeCell ref="CK219:CL219"/>
    <mergeCell ref="CM219:CN219"/>
    <mergeCell ref="CO219:CP219"/>
    <mergeCell ref="BS219:BT219"/>
    <mergeCell ref="BU219:BV219"/>
    <mergeCell ref="BW219:BX219"/>
    <mergeCell ref="BY219:BZ219"/>
    <mergeCell ref="CA219:CB219"/>
    <mergeCell ref="CC219:CD219"/>
    <mergeCell ref="AV219:AZ219"/>
    <mergeCell ref="BA219:BB219"/>
    <mergeCell ref="BC219:BL219"/>
    <mergeCell ref="BM219:BN219"/>
    <mergeCell ref="BO219:BP219"/>
    <mergeCell ref="BQ219:BR219"/>
    <mergeCell ref="A219:B219"/>
    <mergeCell ref="CU221:CV221"/>
    <mergeCell ref="BY221:BZ221"/>
    <mergeCell ref="CA221:CB221"/>
    <mergeCell ref="CC221:CD221"/>
    <mergeCell ref="CE221:CF221"/>
    <mergeCell ref="CG221:CH221"/>
    <mergeCell ref="CI221:CJ221"/>
    <mergeCell ref="CS220:CT220"/>
    <mergeCell ref="CU220:CV220"/>
    <mergeCell ref="A221:AO223"/>
    <mergeCell ref="BE221:BL221"/>
    <mergeCell ref="BM221:BN221"/>
    <mergeCell ref="BO221:BP221"/>
    <mergeCell ref="BQ221:BR221"/>
    <mergeCell ref="BS221:BT221"/>
    <mergeCell ref="BU221:BV221"/>
    <mergeCell ref="BW221:BX221"/>
    <mergeCell ref="CG220:CH220"/>
    <mergeCell ref="CI220:CJ220"/>
    <mergeCell ref="CK220:CL220"/>
    <mergeCell ref="CM220:CN220"/>
    <mergeCell ref="CO220:CP220"/>
    <mergeCell ref="CQ220:CR220"/>
    <mergeCell ref="BU220:BV220"/>
    <mergeCell ref="BW220:BX220"/>
    <mergeCell ref="BY220:BZ220"/>
    <mergeCell ref="CA220:CB220"/>
    <mergeCell ref="CC220:CD220"/>
    <mergeCell ref="CE220:CF220"/>
    <mergeCell ref="BA220:BB220"/>
    <mergeCell ref="BC220:BL220"/>
    <mergeCell ref="BM220:BN220"/>
    <mergeCell ref="CQ222:CR222"/>
    <mergeCell ref="BU222:BV222"/>
    <mergeCell ref="BW222:BX222"/>
    <mergeCell ref="BY222:BZ222"/>
    <mergeCell ref="CA222:CB222"/>
    <mergeCell ref="CC222:CD222"/>
    <mergeCell ref="CE222:CF222"/>
    <mergeCell ref="BE222:BL222"/>
    <mergeCell ref="BM222:BN222"/>
    <mergeCell ref="BO222:BP222"/>
    <mergeCell ref="BQ222:BR222"/>
    <mergeCell ref="BS222:BT222"/>
    <mergeCell ref="CK221:CL221"/>
    <mergeCell ref="CM221:CN221"/>
    <mergeCell ref="CO221:CP221"/>
    <mergeCell ref="CQ221:CR221"/>
    <mergeCell ref="CS221:CT221"/>
    <mergeCell ref="CO223:CP223"/>
    <mergeCell ref="CQ223:CR223"/>
    <mergeCell ref="CS223:CT223"/>
    <mergeCell ref="A233:CV233"/>
    <mergeCell ref="A234:CV234"/>
    <mergeCell ref="A236:F236"/>
    <mergeCell ref="G236:R236"/>
    <mergeCell ref="CC223:CD223"/>
    <mergeCell ref="CE223:CF223"/>
    <mergeCell ref="CG223:CH223"/>
    <mergeCell ref="CI223:CJ223"/>
    <mergeCell ref="CK223:CL223"/>
    <mergeCell ref="CM223:CN223"/>
    <mergeCell ref="AW222:BB223"/>
    <mergeCell ref="CQ239:CR239"/>
    <mergeCell ref="CS239:CT239"/>
    <mergeCell ref="CU239:CV239"/>
    <mergeCell ref="CS222:CT222"/>
    <mergeCell ref="BE223:BL223"/>
    <mergeCell ref="BM223:BN223"/>
    <mergeCell ref="BO223:BP223"/>
    <mergeCell ref="BQ223:BR223"/>
    <mergeCell ref="BS223:BT223"/>
    <mergeCell ref="BU223:BV223"/>
    <mergeCell ref="BW223:BX223"/>
    <mergeCell ref="BY223:BZ223"/>
    <mergeCell ref="CA223:CB223"/>
    <mergeCell ref="CG222:CH222"/>
    <mergeCell ref="CI222:CJ222"/>
    <mergeCell ref="CK222:CL222"/>
    <mergeCell ref="CM222:CN222"/>
    <mergeCell ref="CO222:CP222"/>
    <mergeCell ref="A239:B239"/>
    <mergeCell ref="C239:R239"/>
    <mergeCell ref="S239:AJ239"/>
    <mergeCell ref="AK239:AM239"/>
    <mergeCell ref="AN239:AP239"/>
    <mergeCell ref="AQ239:AU239"/>
    <mergeCell ref="BA237:BB238"/>
    <mergeCell ref="BC237:BL238"/>
    <mergeCell ref="BM237:CD238"/>
    <mergeCell ref="CE237:CT238"/>
    <mergeCell ref="CU237:CV238"/>
    <mergeCell ref="AK238:AM238"/>
    <mergeCell ref="AN238:AP238"/>
    <mergeCell ref="A237:B238"/>
    <mergeCell ref="C237:R238"/>
    <mergeCell ref="S237:AJ238"/>
    <mergeCell ref="AK237:AP237"/>
    <mergeCell ref="AQ237:AU238"/>
    <mergeCell ref="AV237:AZ238"/>
    <mergeCell ref="AK240:AM240"/>
    <mergeCell ref="AN240:AP240"/>
    <mergeCell ref="AQ240:AU240"/>
    <mergeCell ref="AV240:AZ240"/>
    <mergeCell ref="CE239:CF239"/>
    <mergeCell ref="CG239:CH239"/>
    <mergeCell ref="CI239:CJ239"/>
    <mergeCell ref="CK239:CL239"/>
    <mergeCell ref="CM239:CN239"/>
    <mergeCell ref="CO239:CP239"/>
    <mergeCell ref="BS239:BT239"/>
    <mergeCell ref="BU239:BV239"/>
    <mergeCell ref="BW239:BX239"/>
    <mergeCell ref="BY239:BZ239"/>
    <mergeCell ref="CA239:CB239"/>
    <mergeCell ref="CC239:CD239"/>
    <mergeCell ref="AV239:AZ239"/>
    <mergeCell ref="BA239:BB239"/>
    <mergeCell ref="BC239:BL239"/>
    <mergeCell ref="BM239:BN239"/>
    <mergeCell ref="BO239:BP239"/>
    <mergeCell ref="BQ239:BR239"/>
    <mergeCell ref="CS240:CT240"/>
    <mergeCell ref="CU240:CV240"/>
    <mergeCell ref="A241:B241"/>
    <mergeCell ref="C241:R241"/>
    <mergeCell ref="S241:AJ241"/>
    <mergeCell ref="AK241:AM241"/>
    <mergeCell ref="AN241:AP241"/>
    <mergeCell ref="AQ241:AU241"/>
    <mergeCell ref="AV241:AZ241"/>
    <mergeCell ref="BA241:BB241"/>
    <mergeCell ref="CG240:CH240"/>
    <mergeCell ref="CI240:CJ240"/>
    <mergeCell ref="CK240:CL240"/>
    <mergeCell ref="CM240:CN240"/>
    <mergeCell ref="CO240:CP240"/>
    <mergeCell ref="CQ240:CR240"/>
    <mergeCell ref="BU240:BV240"/>
    <mergeCell ref="BW240:BX240"/>
    <mergeCell ref="BY240:BZ240"/>
    <mergeCell ref="CA240:CB240"/>
    <mergeCell ref="CC240:CD240"/>
    <mergeCell ref="CE240:CF240"/>
    <mergeCell ref="BA240:BB240"/>
    <mergeCell ref="BC240:BL240"/>
    <mergeCell ref="BM240:BN240"/>
    <mergeCell ref="BO240:BP240"/>
    <mergeCell ref="BQ240:BR240"/>
    <mergeCell ref="BS240:BT240"/>
    <mergeCell ref="CU241:CV241"/>
    <mergeCell ref="A240:B240"/>
    <mergeCell ref="C240:R240"/>
    <mergeCell ref="S240:AJ240"/>
    <mergeCell ref="AQ242:AU242"/>
    <mergeCell ref="AV242:AZ242"/>
    <mergeCell ref="BA242:BB242"/>
    <mergeCell ref="BC242:BL242"/>
    <mergeCell ref="CI241:CJ241"/>
    <mergeCell ref="CK241:CL241"/>
    <mergeCell ref="CM241:CN241"/>
    <mergeCell ref="CO241:CP241"/>
    <mergeCell ref="CQ241:CR241"/>
    <mergeCell ref="CS241:CT241"/>
    <mergeCell ref="BW241:BX241"/>
    <mergeCell ref="BY241:BZ241"/>
    <mergeCell ref="CA241:CB241"/>
    <mergeCell ref="CC241:CD241"/>
    <mergeCell ref="CE241:CF241"/>
    <mergeCell ref="CG241:CH241"/>
    <mergeCell ref="BC241:BL241"/>
    <mergeCell ref="BM241:BN241"/>
    <mergeCell ref="BO241:BP241"/>
    <mergeCell ref="BQ241:BR241"/>
    <mergeCell ref="BS241:BT241"/>
    <mergeCell ref="BU241:BV241"/>
    <mergeCell ref="A243:B243"/>
    <mergeCell ref="C243:R243"/>
    <mergeCell ref="S243:AJ243"/>
    <mergeCell ref="AK243:AM243"/>
    <mergeCell ref="AN243:AP243"/>
    <mergeCell ref="AQ243:AU243"/>
    <mergeCell ref="CK242:CL242"/>
    <mergeCell ref="CM242:CN242"/>
    <mergeCell ref="CO242:CP242"/>
    <mergeCell ref="CQ242:CR242"/>
    <mergeCell ref="CS242:CT242"/>
    <mergeCell ref="CU242:CV242"/>
    <mergeCell ref="BY242:BZ242"/>
    <mergeCell ref="CA242:CB242"/>
    <mergeCell ref="CC242:CD242"/>
    <mergeCell ref="CE242:CF242"/>
    <mergeCell ref="CG242:CH242"/>
    <mergeCell ref="CI242:CJ242"/>
    <mergeCell ref="BM242:BN242"/>
    <mergeCell ref="BO242:BP242"/>
    <mergeCell ref="BQ242:BR242"/>
    <mergeCell ref="BS242:BT242"/>
    <mergeCell ref="BU242:BV242"/>
    <mergeCell ref="BW242:BX242"/>
    <mergeCell ref="CQ243:CR243"/>
    <mergeCell ref="CS243:CT243"/>
    <mergeCell ref="CU243:CV243"/>
    <mergeCell ref="A242:B242"/>
    <mergeCell ref="C242:R242"/>
    <mergeCell ref="S242:AJ242"/>
    <mergeCell ref="AK242:AM242"/>
    <mergeCell ref="AN242:AP242"/>
    <mergeCell ref="AK244:AM244"/>
    <mergeCell ref="AN244:AP244"/>
    <mergeCell ref="AQ244:AU244"/>
    <mergeCell ref="AV244:AZ244"/>
    <mergeCell ref="CE243:CF243"/>
    <mergeCell ref="CG243:CH243"/>
    <mergeCell ref="CI243:CJ243"/>
    <mergeCell ref="CK243:CL243"/>
    <mergeCell ref="CM243:CN243"/>
    <mergeCell ref="CO243:CP243"/>
    <mergeCell ref="BS243:BT243"/>
    <mergeCell ref="BU243:BV243"/>
    <mergeCell ref="BW243:BX243"/>
    <mergeCell ref="BY243:BZ243"/>
    <mergeCell ref="CA243:CB243"/>
    <mergeCell ref="CC243:CD243"/>
    <mergeCell ref="AV243:AZ243"/>
    <mergeCell ref="BA243:BB243"/>
    <mergeCell ref="BC243:BL243"/>
    <mergeCell ref="BM243:BN243"/>
    <mergeCell ref="BO243:BP243"/>
    <mergeCell ref="BQ243:BR243"/>
    <mergeCell ref="CS244:CT244"/>
    <mergeCell ref="CU244:CV244"/>
    <mergeCell ref="A245:B245"/>
    <mergeCell ref="C245:R245"/>
    <mergeCell ref="S245:AJ245"/>
    <mergeCell ref="AK245:AM245"/>
    <mergeCell ref="AN245:AP245"/>
    <mergeCell ref="AQ245:AU245"/>
    <mergeCell ref="AV245:AZ245"/>
    <mergeCell ref="BA245:BB245"/>
    <mergeCell ref="CG244:CH244"/>
    <mergeCell ref="CI244:CJ244"/>
    <mergeCell ref="CK244:CL244"/>
    <mergeCell ref="CM244:CN244"/>
    <mergeCell ref="CO244:CP244"/>
    <mergeCell ref="CQ244:CR244"/>
    <mergeCell ref="BU244:BV244"/>
    <mergeCell ref="BW244:BX244"/>
    <mergeCell ref="BY244:BZ244"/>
    <mergeCell ref="CA244:CB244"/>
    <mergeCell ref="CC244:CD244"/>
    <mergeCell ref="CE244:CF244"/>
    <mergeCell ref="BA244:BB244"/>
    <mergeCell ref="BC244:BL244"/>
    <mergeCell ref="BM244:BN244"/>
    <mergeCell ref="BO244:BP244"/>
    <mergeCell ref="BQ244:BR244"/>
    <mergeCell ref="BS244:BT244"/>
    <mergeCell ref="CU245:CV245"/>
    <mergeCell ref="A244:B244"/>
    <mergeCell ref="C244:R244"/>
    <mergeCell ref="S244:AJ244"/>
    <mergeCell ref="A246:B246"/>
    <mergeCell ref="C246:R246"/>
    <mergeCell ref="S246:AJ246"/>
    <mergeCell ref="AK246:AM246"/>
    <mergeCell ref="AN246:AP246"/>
    <mergeCell ref="AQ246:AU246"/>
    <mergeCell ref="AV246:AZ246"/>
    <mergeCell ref="BA246:BB246"/>
    <mergeCell ref="BC246:BL246"/>
    <mergeCell ref="CI245:CJ245"/>
    <mergeCell ref="CK245:CL245"/>
    <mergeCell ref="CM245:CN245"/>
    <mergeCell ref="CO245:CP245"/>
    <mergeCell ref="CQ245:CR245"/>
    <mergeCell ref="CS245:CT245"/>
    <mergeCell ref="BW245:BX245"/>
    <mergeCell ref="BY245:BZ245"/>
    <mergeCell ref="CA245:CB245"/>
    <mergeCell ref="CC245:CD245"/>
    <mergeCell ref="CE245:CF245"/>
    <mergeCell ref="CG245:CH245"/>
    <mergeCell ref="BC245:BL245"/>
    <mergeCell ref="BM245:BN245"/>
    <mergeCell ref="BO245:BP245"/>
    <mergeCell ref="BQ245:BR245"/>
    <mergeCell ref="BS245:BT245"/>
    <mergeCell ref="BU245:BV245"/>
    <mergeCell ref="C247:R247"/>
    <mergeCell ref="S247:AJ247"/>
    <mergeCell ref="AK247:AM247"/>
    <mergeCell ref="AN247:AP247"/>
    <mergeCell ref="AQ247:AU247"/>
    <mergeCell ref="CK246:CL246"/>
    <mergeCell ref="CM246:CN246"/>
    <mergeCell ref="CO246:CP246"/>
    <mergeCell ref="CQ246:CR246"/>
    <mergeCell ref="CS246:CT246"/>
    <mergeCell ref="CU246:CV246"/>
    <mergeCell ref="BY246:BZ246"/>
    <mergeCell ref="CA246:CB246"/>
    <mergeCell ref="CC246:CD246"/>
    <mergeCell ref="CE246:CF246"/>
    <mergeCell ref="CG246:CH246"/>
    <mergeCell ref="CI246:CJ246"/>
    <mergeCell ref="BM246:BN246"/>
    <mergeCell ref="BO246:BP246"/>
    <mergeCell ref="BQ246:BR246"/>
    <mergeCell ref="BS246:BT246"/>
    <mergeCell ref="BU246:BV246"/>
    <mergeCell ref="BW246:BX246"/>
    <mergeCell ref="BO248:BP248"/>
    <mergeCell ref="BQ248:BR248"/>
    <mergeCell ref="BS248:BT248"/>
    <mergeCell ref="CQ247:CR247"/>
    <mergeCell ref="CS247:CT247"/>
    <mergeCell ref="CU247:CV247"/>
    <mergeCell ref="A248:B248"/>
    <mergeCell ref="C248:R248"/>
    <mergeCell ref="S248:AJ248"/>
    <mergeCell ref="AK248:AM248"/>
    <mergeCell ref="AN248:AP248"/>
    <mergeCell ref="AQ248:AU248"/>
    <mergeCell ref="AV248:AZ248"/>
    <mergeCell ref="CE247:CF247"/>
    <mergeCell ref="CG247:CH247"/>
    <mergeCell ref="CI247:CJ247"/>
    <mergeCell ref="CK247:CL247"/>
    <mergeCell ref="CM247:CN247"/>
    <mergeCell ref="CO247:CP247"/>
    <mergeCell ref="BS247:BT247"/>
    <mergeCell ref="BU247:BV247"/>
    <mergeCell ref="BW247:BX247"/>
    <mergeCell ref="BY247:BZ247"/>
    <mergeCell ref="CA247:CB247"/>
    <mergeCell ref="CC247:CD247"/>
    <mergeCell ref="AV247:AZ247"/>
    <mergeCell ref="BA247:BB247"/>
    <mergeCell ref="BC247:BL247"/>
    <mergeCell ref="BM247:BN247"/>
    <mergeCell ref="BO247:BP247"/>
    <mergeCell ref="BQ247:BR247"/>
    <mergeCell ref="A247:B247"/>
    <mergeCell ref="CU249:CV249"/>
    <mergeCell ref="BY249:BZ249"/>
    <mergeCell ref="CA249:CB249"/>
    <mergeCell ref="CC249:CD249"/>
    <mergeCell ref="CE249:CF249"/>
    <mergeCell ref="CG249:CH249"/>
    <mergeCell ref="CI249:CJ249"/>
    <mergeCell ref="CS248:CT248"/>
    <mergeCell ref="CU248:CV248"/>
    <mergeCell ref="A249:AO251"/>
    <mergeCell ref="BE249:BL249"/>
    <mergeCell ref="BM249:BN249"/>
    <mergeCell ref="BO249:BP249"/>
    <mergeCell ref="BQ249:BR249"/>
    <mergeCell ref="BS249:BT249"/>
    <mergeCell ref="BU249:BV249"/>
    <mergeCell ref="BW249:BX249"/>
    <mergeCell ref="CG248:CH248"/>
    <mergeCell ref="CI248:CJ248"/>
    <mergeCell ref="CK248:CL248"/>
    <mergeCell ref="CM248:CN248"/>
    <mergeCell ref="CO248:CP248"/>
    <mergeCell ref="CQ248:CR248"/>
    <mergeCell ref="BU248:BV248"/>
    <mergeCell ref="BW248:BX248"/>
    <mergeCell ref="BY248:BZ248"/>
    <mergeCell ref="CA248:CB248"/>
    <mergeCell ref="CC248:CD248"/>
    <mergeCell ref="CE248:CF248"/>
    <mergeCell ref="BA248:BB248"/>
    <mergeCell ref="BC248:BL248"/>
    <mergeCell ref="BM248:BN248"/>
    <mergeCell ref="CQ250:CR250"/>
    <mergeCell ref="BU250:BV250"/>
    <mergeCell ref="BW250:BX250"/>
    <mergeCell ref="BY250:BZ250"/>
    <mergeCell ref="CA250:CB250"/>
    <mergeCell ref="CC250:CD250"/>
    <mergeCell ref="CE250:CF250"/>
    <mergeCell ref="BE250:BL250"/>
    <mergeCell ref="BM250:BN250"/>
    <mergeCell ref="BO250:BP250"/>
    <mergeCell ref="BQ250:BR250"/>
    <mergeCell ref="BS250:BT250"/>
    <mergeCell ref="CK249:CL249"/>
    <mergeCell ref="CM249:CN249"/>
    <mergeCell ref="CO249:CP249"/>
    <mergeCell ref="CQ249:CR249"/>
    <mergeCell ref="CS249:CT249"/>
    <mergeCell ref="CO251:CP251"/>
    <mergeCell ref="CQ251:CR251"/>
    <mergeCell ref="CS251:CT251"/>
    <mergeCell ref="A261:CV261"/>
    <mergeCell ref="A262:CV262"/>
    <mergeCell ref="A264:F264"/>
    <mergeCell ref="G264:R264"/>
    <mergeCell ref="CC251:CD251"/>
    <mergeCell ref="CE251:CF251"/>
    <mergeCell ref="CG251:CH251"/>
    <mergeCell ref="CI251:CJ251"/>
    <mergeCell ref="CK251:CL251"/>
    <mergeCell ref="CM251:CN251"/>
    <mergeCell ref="AW250:BB251"/>
    <mergeCell ref="CQ267:CR267"/>
    <mergeCell ref="CS267:CT267"/>
    <mergeCell ref="CU267:CV267"/>
    <mergeCell ref="CS250:CT250"/>
    <mergeCell ref="BE251:BL251"/>
    <mergeCell ref="BM251:BN251"/>
    <mergeCell ref="BO251:BP251"/>
    <mergeCell ref="BQ251:BR251"/>
    <mergeCell ref="BS251:BT251"/>
    <mergeCell ref="BU251:BV251"/>
    <mergeCell ref="BW251:BX251"/>
    <mergeCell ref="BY251:BZ251"/>
    <mergeCell ref="CA251:CB251"/>
    <mergeCell ref="CG250:CH250"/>
    <mergeCell ref="CI250:CJ250"/>
    <mergeCell ref="CK250:CL250"/>
    <mergeCell ref="CM250:CN250"/>
    <mergeCell ref="CO250:CP250"/>
    <mergeCell ref="A267:B267"/>
    <mergeCell ref="C267:R267"/>
    <mergeCell ref="S267:AJ267"/>
    <mergeCell ref="AK267:AM267"/>
    <mergeCell ref="AN267:AP267"/>
    <mergeCell ref="AQ267:AU267"/>
    <mergeCell ref="BA265:BB266"/>
    <mergeCell ref="BC265:BL266"/>
    <mergeCell ref="BM265:CD266"/>
    <mergeCell ref="CE265:CT266"/>
    <mergeCell ref="CU265:CV266"/>
    <mergeCell ref="AK266:AM266"/>
    <mergeCell ref="AN266:AP266"/>
    <mergeCell ref="A265:B266"/>
    <mergeCell ref="C265:R266"/>
    <mergeCell ref="S265:AJ266"/>
    <mergeCell ref="AK265:AP265"/>
    <mergeCell ref="AQ265:AU266"/>
    <mergeCell ref="AV265:AZ266"/>
    <mergeCell ref="AK268:AM268"/>
    <mergeCell ref="AN268:AP268"/>
    <mergeCell ref="AQ268:AU268"/>
    <mergeCell ref="AV268:AZ268"/>
    <mergeCell ref="CE267:CF267"/>
    <mergeCell ref="CG267:CH267"/>
    <mergeCell ref="CI267:CJ267"/>
    <mergeCell ref="CK267:CL267"/>
    <mergeCell ref="CM267:CN267"/>
    <mergeCell ref="CO267:CP267"/>
    <mergeCell ref="BS267:BT267"/>
    <mergeCell ref="BU267:BV267"/>
    <mergeCell ref="BW267:BX267"/>
    <mergeCell ref="BY267:BZ267"/>
    <mergeCell ref="CA267:CB267"/>
    <mergeCell ref="CC267:CD267"/>
    <mergeCell ref="AV267:AZ267"/>
    <mergeCell ref="BA267:BB267"/>
    <mergeCell ref="BC267:BL267"/>
    <mergeCell ref="BM267:BN267"/>
    <mergeCell ref="BO267:BP267"/>
    <mergeCell ref="BQ267:BR267"/>
    <mergeCell ref="CS268:CT268"/>
    <mergeCell ref="CU268:CV268"/>
    <mergeCell ref="A269:B269"/>
    <mergeCell ref="C269:R269"/>
    <mergeCell ref="S269:AJ269"/>
    <mergeCell ref="AK269:AM269"/>
    <mergeCell ref="AN269:AP269"/>
    <mergeCell ref="AQ269:AU269"/>
    <mergeCell ref="AV269:AZ269"/>
    <mergeCell ref="BA269:BB269"/>
    <mergeCell ref="CG268:CH268"/>
    <mergeCell ref="CI268:CJ268"/>
    <mergeCell ref="CK268:CL268"/>
    <mergeCell ref="CM268:CN268"/>
    <mergeCell ref="CO268:CP268"/>
    <mergeCell ref="CQ268:CR268"/>
    <mergeCell ref="BU268:BV268"/>
    <mergeCell ref="BW268:BX268"/>
    <mergeCell ref="BY268:BZ268"/>
    <mergeCell ref="CA268:CB268"/>
    <mergeCell ref="CC268:CD268"/>
    <mergeCell ref="CE268:CF268"/>
    <mergeCell ref="BA268:BB268"/>
    <mergeCell ref="BC268:BL268"/>
    <mergeCell ref="BM268:BN268"/>
    <mergeCell ref="BO268:BP268"/>
    <mergeCell ref="BQ268:BR268"/>
    <mergeCell ref="BS268:BT268"/>
    <mergeCell ref="CU269:CV269"/>
    <mergeCell ref="A268:B268"/>
    <mergeCell ref="C268:R268"/>
    <mergeCell ref="S268:AJ268"/>
    <mergeCell ref="AQ270:AU270"/>
    <mergeCell ref="AV270:AZ270"/>
    <mergeCell ref="BA270:BB270"/>
    <mergeCell ref="BC270:BL270"/>
    <mergeCell ref="CI269:CJ269"/>
    <mergeCell ref="CK269:CL269"/>
    <mergeCell ref="CM269:CN269"/>
    <mergeCell ref="CO269:CP269"/>
    <mergeCell ref="CQ269:CR269"/>
    <mergeCell ref="CS269:CT269"/>
    <mergeCell ref="BW269:BX269"/>
    <mergeCell ref="BY269:BZ269"/>
    <mergeCell ref="CA269:CB269"/>
    <mergeCell ref="CC269:CD269"/>
    <mergeCell ref="CE269:CF269"/>
    <mergeCell ref="CG269:CH269"/>
    <mergeCell ref="BC269:BL269"/>
    <mergeCell ref="BM269:BN269"/>
    <mergeCell ref="BO269:BP269"/>
    <mergeCell ref="BQ269:BR269"/>
    <mergeCell ref="BS269:BT269"/>
    <mergeCell ref="BU269:BV269"/>
    <mergeCell ref="A271:B271"/>
    <mergeCell ref="C271:R271"/>
    <mergeCell ref="S271:AJ271"/>
    <mergeCell ref="AK271:AM271"/>
    <mergeCell ref="AN271:AP271"/>
    <mergeCell ref="AQ271:AU271"/>
    <mergeCell ref="CK270:CL270"/>
    <mergeCell ref="CM270:CN270"/>
    <mergeCell ref="CO270:CP270"/>
    <mergeCell ref="CQ270:CR270"/>
    <mergeCell ref="CS270:CT270"/>
    <mergeCell ref="CU270:CV270"/>
    <mergeCell ref="BY270:BZ270"/>
    <mergeCell ref="CA270:CB270"/>
    <mergeCell ref="CC270:CD270"/>
    <mergeCell ref="CE270:CF270"/>
    <mergeCell ref="CG270:CH270"/>
    <mergeCell ref="CI270:CJ270"/>
    <mergeCell ref="BM270:BN270"/>
    <mergeCell ref="BO270:BP270"/>
    <mergeCell ref="BQ270:BR270"/>
    <mergeCell ref="BS270:BT270"/>
    <mergeCell ref="BU270:BV270"/>
    <mergeCell ref="BW270:BX270"/>
    <mergeCell ref="CQ271:CR271"/>
    <mergeCell ref="CS271:CT271"/>
    <mergeCell ref="CU271:CV271"/>
    <mergeCell ref="A270:B270"/>
    <mergeCell ref="C270:R270"/>
    <mergeCell ref="S270:AJ270"/>
    <mergeCell ref="AK270:AM270"/>
    <mergeCell ref="AN270:AP270"/>
    <mergeCell ref="AK272:AM272"/>
    <mergeCell ref="AN272:AP272"/>
    <mergeCell ref="AQ272:AU272"/>
    <mergeCell ref="AV272:AZ272"/>
    <mergeCell ref="CE271:CF271"/>
    <mergeCell ref="CG271:CH271"/>
    <mergeCell ref="CI271:CJ271"/>
    <mergeCell ref="CK271:CL271"/>
    <mergeCell ref="CM271:CN271"/>
    <mergeCell ref="CO271:CP271"/>
    <mergeCell ref="BS271:BT271"/>
    <mergeCell ref="BU271:BV271"/>
    <mergeCell ref="BW271:BX271"/>
    <mergeCell ref="BY271:BZ271"/>
    <mergeCell ref="CA271:CB271"/>
    <mergeCell ref="CC271:CD271"/>
    <mergeCell ref="AV271:AZ271"/>
    <mergeCell ref="BA271:BB271"/>
    <mergeCell ref="BC271:BL271"/>
    <mergeCell ref="BM271:BN271"/>
    <mergeCell ref="BO271:BP271"/>
    <mergeCell ref="BQ271:BR271"/>
    <mergeCell ref="CS272:CT272"/>
    <mergeCell ref="CU272:CV272"/>
    <mergeCell ref="A273:B273"/>
    <mergeCell ref="C273:R273"/>
    <mergeCell ref="S273:AJ273"/>
    <mergeCell ref="AK273:AM273"/>
    <mergeCell ref="AN273:AP273"/>
    <mergeCell ref="AQ273:AU273"/>
    <mergeCell ref="AV273:AZ273"/>
    <mergeCell ref="BA273:BB273"/>
    <mergeCell ref="CG272:CH272"/>
    <mergeCell ref="CI272:CJ272"/>
    <mergeCell ref="CK272:CL272"/>
    <mergeCell ref="CM272:CN272"/>
    <mergeCell ref="CO272:CP272"/>
    <mergeCell ref="CQ272:CR272"/>
    <mergeCell ref="BU272:BV272"/>
    <mergeCell ref="BW272:BX272"/>
    <mergeCell ref="BY272:BZ272"/>
    <mergeCell ref="CA272:CB272"/>
    <mergeCell ref="CC272:CD272"/>
    <mergeCell ref="CE272:CF272"/>
    <mergeCell ref="BA272:BB272"/>
    <mergeCell ref="BC272:BL272"/>
    <mergeCell ref="BM272:BN272"/>
    <mergeCell ref="BO272:BP272"/>
    <mergeCell ref="BQ272:BR272"/>
    <mergeCell ref="BS272:BT272"/>
    <mergeCell ref="CU273:CV273"/>
    <mergeCell ref="A272:B272"/>
    <mergeCell ref="C272:R272"/>
    <mergeCell ref="S272:AJ272"/>
    <mergeCell ref="A274:B274"/>
    <mergeCell ref="C274:R274"/>
    <mergeCell ref="S274:AJ274"/>
    <mergeCell ref="AK274:AM274"/>
    <mergeCell ref="AN274:AP274"/>
    <mergeCell ref="AQ274:AU274"/>
    <mergeCell ref="AV274:AZ274"/>
    <mergeCell ref="BA274:BB274"/>
    <mergeCell ref="BC274:BL274"/>
    <mergeCell ref="CI273:CJ273"/>
    <mergeCell ref="CK273:CL273"/>
    <mergeCell ref="CM273:CN273"/>
    <mergeCell ref="CO273:CP273"/>
    <mergeCell ref="CQ273:CR273"/>
    <mergeCell ref="CS273:CT273"/>
    <mergeCell ref="BW273:BX273"/>
    <mergeCell ref="BY273:BZ273"/>
    <mergeCell ref="CA273:CB273"/>
    <mergeCell ref="CC273:CD273"/>
    <mergeCell ref="CE273:CF273"/>
    <mergeCell ref="CG273:CH273"/>
    <mergeCell ref="BC273:BL273"/>
    <mergeCell ref="BM273:BN273"/>
    <mergeCell ref="BO273:BP273"/>
    <mergeCell ref="BQ273:BR273"/>
    <mergeCell ref="BS273:BT273"/>
    <mergeCell ref="BU273:BV273"/>
    <mergeCell ref="C275:R275"/>
    <mergeCell ref="S275:AJ275"/>
    <mergeCell ref="AK275:AM275"/>
    <mergeCell ref="AN275:AP275"/>
    <mergeCell ref="AQ275:AU275"/>
    <mergeCell ref="CK274:CL274"/>
    <mergeCell ref="CM274:CN274"/>
    <mergeCell ref="CO274:CP274"/>
    <mergeCell ref="CQ274:CR274"/>
    <mergeCell ref="CS274:CT274"/>
    <mergeCell ref="CU274:CV274"/>
    <mergeCell ref="BY274:BZ274"/>
    <mergeCell ref="CA274:CB274"/>
    <mergeCell ref="CC274:CD274"/>
    <mergeCell ref="CE274:CF274"/>
    <mergeCell ref="CG274:CH274"/>
    <mergeCell ref="CI274:CJ274"/>
    <mergeCell ref="BM274:BN274"/>
    <mergeCell ref="BO274:BP274"/>
    <mergeCell ref="BQ274:BR274"/>
    <mergeCell ref="BS274:BT274"/>
    <mergeCell ref="BU274:BV274"/>
    <mergeCell ref="BW274:BX274"/>
    <mergeCell ref="BO276:BP276"/>
    <mergeCell ref="BQ276:BR276"/>
    <mergeCell ref="BS276:BT276"/>
    <mergeCell ref="CQ275:CR275"/>
    <mergeCell ref="CS275:CT275"/>
    <mergeCell ref="CU275:CV275"/>
    <mergeCell ref="A276:B276"/>
    <mergeCell ref="C276:R276"/>
    <mergeCell ref="S276:AJ276"/>
    <mergeCell ref="AK276:AM276"/>
    <mergeCell ref="AN276:AP276"/>
    <mergeCell ref="AQ276:AU276"/>
    <mergeCell ref="AV276:AZ276"/>
    <mergeCell ref="CE275:CF275"/>
    <mergeCell ref="CG275:CH275"/>
    <mergeCell ref="CI275:CJ275"/>
    <mergeCell ref="CK275:CL275"/>
    <mergeCell ref="CM275:CN275"/>
    <mergeCell ref="CO275:CP275"/>
    <mergeCell ref="BS275:BT275"/>
    <mergeCell ref="BU275:BV275"/>
    <mergeCell ref="BW275:BX275"/>
    <mergeCell ref="BY275:BZ275"/>
    <mergeCell ref="CA275:CB275"/>
    <mergeCell ref="CC275:CD275"/>
    <mergeCell ref="AV275:AZ275"/>
    <mergeCell ref="BA275:BB275"/>
    <mergeCell ref="BC275:BL275"/>
    <mergeCell ref="BM275:BN275"/>
    <mergeCell ref="BO275:BP275"/>
    <mergeCell ref="BQ275:BR275"/>
    <mergeCell ref="A275:B275"/>
    <mergeCell ref="CU277:CV277"/>
    <mergeCell ref="BY277:BZ277"/>
    <mergeCell ref="CA277:CB277"/>
    <mergeCell ref="CC277:CD277"/>
    <mergeCell ref="CE277:CF277"/>
    <mergeCell ref="CG277:CH277"/>
    <mergeCell ref="CI277:CJ277"/>
    <mergeCell ref="CS276:CT276"/>
    <mergeCell ref="CU276:CV276"/>
    <mergeCell ref="A277:AO279"/>
    <mergeCell ref="BE277:BL277"/>
    <mergeCell ref="BM277:BN277"/>
    <mergeCell ref="BO277:BP277"/>
    <mergeCell ref="BQ277:BR277"/>
    <mergeCell ref="BS277:BT277"/>
    <mergeCell ref="BU277:BV277"/>
    <mergeCell ref="BW277:BX277"/>
    <mergeCell ref="CG276:CH276"/>
    <mergeCell ref="CI276:CJ276"/>
    <mergeCell ref="CK276:CL276"/>
    <mergeCell ref="CM276:CN276"/>
    <mergeCell ref="CO276:CP276"/>
    <mergeCell ref="CQ276:CR276"/>
    <mergeCell ref="BU276:BV276"/>
    <mergeCell ref="BW276:BX276"/>
    <mergeCell ref="BY276:BZ276"/>
    <mergeCell ref="CA276:CB276"/>
    <mergeCell ref="CC276:CD276"/>
    <mergeCell ref="CE276:CF276"/>
    <mergeCell ref="BA276:BB276"/>
    <mergeCell ref="BC276:BL276"/>
    <mergeCell ref="BM276:BN276"/>
    <mergeCell ref="CQ278:CR278"/>
    <mergeCell ref="BU278:BV278"/>
    <mergeCell ref="BW278:BX278"/>
    <mergeCell ref="BY278:BZ278"/>
    <mergeCell ref="CA278:CB278"/>
    <mergeCell ref="CC278:CD278"/>
    <mergeCell ref="CE278:CF278"/>
    <mergeCell ref="BE278:BL278"/>
    <mergeCell ref="BM278:BN278"/>
    <mergeCell ref="BO278:BP278"/>
    <mergeCell ref="BQ278:BR278"/>
    <mergeCell ref="BS278:BT278"/>
    <mergeCell ref="CK277:CL277"/>
    <mergeCell ref="CM277:CN277"/>
    <mergeCell ref="CO277:CP277"/>
    <mergeCell ref="CQ277:CR277"/>
    <mergeCell ref="CS277:CT277"/>
    <mergeCell ref="CO279:CP279"/>
    <mergeCell ref="CQ279:CR279"/>
    <mergeCell ref="CS279:CT279"/>
    <mergeCell ref="A289:CV289"/>
    <mergeCell ref="A290:CV290"/>
    <mergeCell ref="A292:F292"/>
    <mergeCell ref="G292:R292"/>
    <mergeCell ref="CC279:CD279"/>
    <mergeCell ref="CE279:CF279"/>
    <mergeCell ref="CG279:CH279"/>
    <mergeCell ref="CI279:CJ279"/>
    <mergeCell ref="CK279:CL279"/>
    <mergeCell ref="CM279:CN279"/>
    <mergeCell ref="AW278:BB279"/>
    <mergeCell ref="CQ295:CR295"/>
    <mergeCell ref="CS295:CT295"/>
    <mergeCell ref="CU295:CV295"/>
    <mergeCell ref="CS278:CT278"/>
    <mergeCell ref="BE279:BL279"/>
    <mergeCell ref="BM279:BN279"/>
    <mergeCell ref="BO279:BP279"/>
    <mergeCell ref="BQ279:BR279"/>
    <mergeCell ref="BS279:BT279"/>
    <mergeCell ref="BU279:BV279"/>
    <mergeCell ref="BW279:BX279"/>
    <mergeCell ref="BY279:BZ279"/>
    <mergeCell ref="CA279:CB279"/>
    <mergeCell ref="CG278:CH278"/>
    <mergeCell ref="CI278:CJ278"/>
    <mergeCell ref="CK278:CL278"/>
    <mergeCell ref="CM278:CN278"/>
    <mergeCell ref="CO278:CP278"/>
    <mergeCell ref="A295:B295"/>
    <mergeCell ref="C295:R295"/>
    <mergeCell ref="S295:AJ295"/>
    <mergeCell ref="AK295:AM295"/>
    <mergeCell ref="AN295:AP295"/>
    <mergeCell ref="AQ295:AU295"/>
    <mergeCell ref="BA293:BB294"/>
    <mergeCell ref="BC293:BL294"/>
    <mergeCell ref="BM293:CD294"/>
    <mergeCell ref="CE293:CT294"/>
    <mergeCell ref="CU293:CV294"/>
    <mergeCell ref="AK294:AM294"/>
    <mergeCell ref="AN294:AP294"/>
    <mergeCell ref="A293:B294"/>
    <mergeCell ref="C293:R294"/>
    <mergeCell ref="S293:AJ294"/>
    <mergeCell ref="AK293:AP293"/>
    <mergeCell ref="AQ293:AU294"/>
    <mergeCell ref="AV293:AZ294"/>
    <mergeCell ref="AK296:AM296"/>
    <mergeCell ref="AN296:AP296"/>
    <mergeCell ref="AQ296:AU296"/>
    <mergeCell ref="AV296:AZ296"/>
    <mergeCell ref="CE295:CF295"/>
    <mergeCell ref="CG295:CH295"/>
    <mergeCell ref="CI295:CJ295"/>
    <mergeCell ref="CK295:CL295"/>
    <mergeCell ref="CM295:CN295"/>
    <mergeCell ref="CO295:CP295"/>
    <mergeCell ref="BS295:BT295"/>
    <mergeCell ref="BU295:BV295"/>
    <mergeCell ref="BW295:BX295"/>
    <mergeCell ref="BY295:BZ295"/>
    <mergeCell ref="CA295:CB295"/>
    <mergeCell ref="CC295:CD295"/>
    <mergeCell ref="AV295:AZ295"/>
    <mergeCell ref="BA295:BB295"/>
    <mergeCell ref="BC295:BL295"/>
    <mergeCell ref="BM295:BN295"/>
    <mergeCell ref="BO295:BP295"/>
    <mergeCell ref="BQ295:BR295"/>
    <mergeCell ref="CS296:CT296"/>
    <mergeCell ref="CU296:CV296"/>
    <mergeCell ref="A297:B297"/>
    <mergeCell ref="C297:R297"/>
    <mergeCell ref="S297:AJ297"/>
    <mergeCell ref="AK297:AM297"/>
    <mergeCell ref="AN297:AP297"/>
    <mergeCell ref="AQ297:AU297"/>
    <mergeCell ref="AV297:AZ297"/>
    <mergeCell ref="BA297:BB297"/>
    <mergeCell ref="CG296:CH296"/>
    <mergeCell ref="CI296:CJ296"/>
    <mergeCell ref="CK296:CL296"/>
    <mergeCell ref="CM296:CN296"/>
    <mergeCell ref="CO296:CP296"/>
    <mergeCell ref="CQ296:CR296"/>
    <mergeCell ref="BU296:BV296"/>
    <mergeCell ref="BW296:BX296"/>
    <mergeCell ref="BY296:BZ296"/>
    <mergeCell ref="CA296:CB296"/>
    <mergeCell ref="CC296:CD296"/>
    <mergeCell ref="CE296:CF296"/>
    <mergeCell ref="BA296:BB296"/>
    <mergeCell ref="BC296:BL296"/>
    <mergeCell ref="BM296:BN296"/>
    <mergeCell ref="BO296:BP296"/>
    <mergeCell ref="BQ296:BR296"/>
    <mergeCell ref="BS296:BT296"/>
    <mergeCell ref="CU297:CV297"/>
    <mergeCell ref="A296:B296"/>
    <mergeCell ref="C296:R296"/>
    <mergeCell ref="S296:AJ296"/>
    <mergeCell ref="AQ298:AU298"/>
    <mergeCell ref="AV298:AZ298"/>
    <mergeCell ref="BA298:BB298"/>
    <mergeCell ref="BC298:BL298"/>
    <mergeCell ref="CI297:CJ297"/>
    <mergeCell ref="CK297:CL297"/>
    <mergeCell ref="CM297:CN297"/>
    <mergeCell ref="CO297:CP297"/>
    <mergeCell ref="CQ297:CR297"/>
    <mergeCell ref="CS297:CT297"/>
    <mergeCell ref="BW297:BX297"/>
    <mergeCell ref="BY297:BZ297"/>
    <mergeCell ref="CA297:CB297"/>
    <mergeCell ref="CC297:CD297"/>
    <mergeCell ref="CE297:CF297"/>
    <mergeCell ref="CG297:CH297"/>
    <mergeCell ref="BC297:BL297"/>
    <mergeCell ref="BM297:BN297"/>
    <mergeCell ref="BO297:BP297"/>
    <mergeCell ref="BQ297:BR297"/>
    <mergeCell ref="BS297:BT297"/>
    <mergeCell ref="BU297:BV297"/>
    <mergeCell ref="A299:B299"/>
    <mergeCell ref="C299:R299"/>
    <mergeCell ref="S299:AJ299"/>
    <mergeCell ref="AK299:AM299"/>
    <mergeCell ref="AN299:AP299"/>
    <mergeCell ref="AQ299:AU299"/>
    <mergeCell ref="CK298:CL298"/>
    <mergeCell ref="CM298:CN298"/>
    <mergeCell ref="CO298:CP298"/>
    <mergeCell ref="CQ298:CR298"/>
    <mergeCell ref="CS298:CT298"/>
    <mergeCell ref="CU298:CV298"/>
    <mergeCell ref="BY298:BZ298"/>
    <mergeCell ref="CA298:CB298"/>
    <mergeCell ref="CC298:CD298"/>
    <mergeCell ref="CE298:CF298"/>
    <mergeCell ref="CG298:CH298"/>
    <mergeCell ref="CI298:CJ298"/>
    <mergeCell ref="BM298:BN298"/>
    <mergeCell ref="BO298:BP298"/>
    <mergeCell ref="BQ298:BR298"/>
    <mergeCell ref="BS298:BT298"/>
    <mergeCell ref="BU298:BV298"/>
    <mergeCell ref="BW298:BX298"/>
    <mergeCell ref="CQ299:CR299"/>
    <mergeCell ref="CS299:CT299"/>
    <mergeCell ref="CU299:CV299"/>
    <mergeCell ref="A298:B298"/>
    <mergeCell ref="C298:R298"/>
    <mergeCell ref="S298:AJ298"/>
    <mergeCell ref="AK298:AM298"/>
    <mergeCell ref="AN298:AP298"/>
    <mergeCell ref="AK300:AM300"/>
    <mergeCell ref="AN300:AP300"/>
    <mergeCell ref="AQ300:AU300"/>
    <mergeCell ref="AV300:AZ300"/>
    <mergeCell ref="CE299:CF299"/>
    <mergeCell ref="CG299:CH299"/>
    <mergeCell ref="CI299:CJ299"/>
    <mergeCell ref="CK299:CL299"/>
    <mergeCell ref="CM299:CN299"/>
    <mergeCell ref="CO299:CP299"/>
    <mergeCell ref="BS299:BT299"/>
    <mergeCell ref="BU299:BV299"/>
    <mergeCell ref="BW299:BX299"/>
    <mergeCell ref="BY299:BZ299"/>
    <mergeCell ref="CA299:CB299"/>
    <mergeCell ref="CC299:CD299"/>
    <mergeCell ref="AV299:AZ299"/>
    <mergeCell ref="BA299:BB299"/>
    <mergeCell ref="BC299:BL299"/>
    <mergeCell ref="BM299:BN299"/>
    <mergeCell ref="BO299:BP299"/>
    <mergeCell ref="BQ299:BR299"/>
    <mergeCell ref="CS300:CT300"/>
    <mergeCell ref="CU300:CV300"/>
    <mergeCell ref="A301:B301"/>
    <mergeCell ref="C301:R301"/>
    <mergeCell ref="S301:AJ301"/>
    <mergeCell ref="AK301:AM301"/>
    <mergeCell ref="AN301:AP301"/>
    <mergeCell ref="AQ301:AU301"/>
    <mergeCell ref="AV301:AZ301"/>
    <mergeCell ref="BA301:BB301"/>
    <mergeCell ref="CG300:CH300"/>
    <mergeCell ref="CI300:CJ300"/>
    <mergeCell ref="CK300:CL300"/>
    <mergeCell ref="CM300:CN300"/>
    <mergeCell ref="CO300:CP300"/>
    <mergeCell ref="CQ300:CR300"/>
    <mergeCell ref="BU300:BV300"/>
    <mergeCell ref="BW300:BX300"/>
    <mergeCell ref="BY300:BZ300"/>
    <mergeCell ref="CA300:CB300"/>
    <mergeCell ref="CC300:CD300"/>
    <mergeCell ref="CE300:CF300"/>
    <mergeCell ref="BA300:BB300"/>
    <mergeCell ref="BC300:BL300"/>
    <mergeCell ref="BM300:BN300"/>
    <mergeCell ref="BO300:BP300"/>
    <mergeCell ref="BQ300:BR300"/>
    <mergeCell ref="BS300:BT300"/>
    <mergeCell ref="CU301:CV301"/>
    <mergeCell ref="A300:B300"/>
    <mergeCell ref="C300:R300"/>
    <mergeCell ref="S300:AJ300"/>
    <mergeCell ref="A302:B302"/>
    <mergeCell ref="C302:R302"/>
    <mergeCell ref="S302:AJ302"/>
    <mergeCell ref="AK302:AM302"/>
    <mergeCell ref="AN302:AP302"/>
    <mergeCell ref="AQ302:AU302"/>
    <mergeCell ref="AV302:AZ302"/>
    <mergeCell ref="BA302:BB302"/>
    <mergeCell ref="BC302:BL302"/>
    <mergeCell ref="CI301:CJ301"/>
    <mergeCell ref="CK301:CL301"/>
    <mergeCell ref="CM301:CN301"/>
    <mergeCell ref="CO301:CP301"/>
    <mergeCell ref="CQ301:CR301"/>
    <mergeCell ref="CS301:CT301"/>
    <mergeCell ref="BW301:BX301"/>
    <mergeCell ref="BY301:BZ301"/>
    <mergeCell ref="CA301:CB301"/>
    <mergeCell ref="CC301:CD301"/>
    <mergeCell ref="CE301:CF301"/>
    <mergeCell ref="CG301:CH301"/>
    <mergeCell ref="BC301:BL301"/>
    <mergeCell ref="BM301:BN301"/>
    <mergeCell ref="BO301:BP301"/>
    <mergeCell ref="BQ301:BR301"/>
    <mergeCell ref="BS301:BT301"/>
    <mergeCell ref="BU301:BV301"/>
    <mergeCell ref="C303:R303"/>
    <mergeCell ref="S303:AJ303"/>
    <mergeCell ref="AK303:AM303"/>
    <mergeCell ref="AN303:AP303"/>
    <mergeCell ref="AQ303:AU303"/>
    <mergeCell ref="CK302:CL302"/>
    <mergeCell ref="CM302:CN302"/>
    <mergeCell ref="CO302:CP302"/>
    <mergeCell ref="CQ302:CR302"/>
    <mergeCell ref="CS302:CT302"/>
    <mergeCell ref="CU302:CV302"/>
    <mergeCell ref="BY302:BZ302"/>
    <mergeCell ref="CA302:CB302"/>
    <mergeCell ref="CC302:CD302"/>
    <mergeCell ref="CE302:CF302"/>
    <mergeCell ref="CG302:CH302"/>
    <mergeCell ref="CI302:CJ302"/>
    <mergeCell ref="BM302:BN302"/>
    <mergeCell ref="BO302:BP302"/>
    <mergeCell ref="BQ302:BR302"/>
    <mergeCell ref="BS302:BT302"/>
    <mergeCell ref="BU302:BV302"/>
    <mergeCell ref="BW302:BX302"/>
    <mergeCell ref="BO304:BP304"/>
    <mergeCell ref="BQ304:BR304"/>
    <mergeCell ref="BS304:BT304"/>
    <mergeCell ref="CQ303:CR303"/>
    <mergeCell ref="CS303:CT303"/>
    <mergeCell ref="CU303:CV303"/>
    <mergeCell ref="A304:B304"/>
    <mergeCell ref="C304:R304"/>
    <mergeCell ref="S304:AJ304"/>
    <mergeCell ref="AK304:AM304"/>
    <mergeCell ref="AN304:AP304"/>
    <mergeCell ref="AQ304:AU304"/>
    <mergeCell ref="AV304:AZ304"/>
    <mergeCell ref="CE303:CF303"/>
    <mergeCell ref="CG303:CH303"/>
    <mergeCell ref="CI303:CJ303"/>
    <mergeCell ref="CK303:CL303"/>
    <mergeCell ref="CM303:CN303"/>
    <mergeCell ref="CO303:CP303"/>
    <mergeCell ref="BS303:BT303"/>
    <mergeCell ref="BU303:BV303"/>
    <mergeCell ref="BW303:BX303"/>
    <mergeCell ref="BY303:BZ303"/>
    <mergeCell ref="CA303:CB303"/>
    <mergeCell ref="CC303:CD303"/>
    <mergeCell ref="AV303:AZ303"/>
    <mergeCell ref="BA303:BB303"/>
    <mergeCell ref="BC303:BL303"/>
    <mergeCell ref="BM303:BN303"/>
    <mergeCell ref="BO303:BP303"/>
    <mergeCell ref="BQ303:BR303"/>
    <mergeCell ref="A303:B303"/>
    <mergeCell ref="CU305:CV305"/>
    <mergeCell ref="BY305:BZ305"/>
    <mergeCell ref="CA305:CB305"/>
    <mergeCell ref="CC305:CD305"/>
    <mergeCell ref="CE305:CF305"/>
    <mergeCell ref="CG305:CH305"/>
    <mergeCell ref="CI305:CJ305"/>
    <mergeCell ref="CS304:CT304"/>
    <mergeCell ref="CU304:CV304"/>
    <mergeCell ref="A305:AO307"/>
    <mergeCell ref="BE305:BL305"/>
    <mergeCell ref="BM305:BN305"/>
    <mergeCell ref="BO305:BP305"/>
    <mergeCell ref="BQ305:BR305"/>
    <mergeCell ref="BS305:BT305"/>
    <mergeCell ref="BU305:BV305"/>
    <mergeCell ref="BW305:BX305"/>
    <mergeCell ref="CG304:CH304"/>
    <mergeCell ref="CI304:CJ304"/>
    <mergeCell ref="CK304:CL304"/>
    <mergeCell ref="CM304:CN304"/>
    <mergeCell ref="CO304:CP304"/>
    <mergeCell ref="CQ304:CR304"/>
    <mergeCell ref="BU304:BV304"/>
    <mergeCell ref="BW304:BX304"/>
    <mergeCell ref="BY304:BZ304"/>
    <mergeCell ref="CA304:CB304"/>
    <mergeCell ref="CC304:CD304"/>
    <mergeCell ref="CE304:CF304"/>
    <mergeCell ref="BA304:BB304"/>
    <mergeCell ref="BC304:BL304"/>
    <mergeCell ref="BM304:BN304"/>
    <mergeCell ref="CQ306:CR306"/>
    <mergeCell ref="BU306:BV306"/>
    <mergeCell ref="BW306:BX306"/>
    <mergeCell ref="BY306:BZ306"/>
    <mergeCell ref="CA306:CB306"/>
    <mergeCell ref="CC306:CD306"/>
    <mergeCell ref="CE306:CF306"/>
    <mergeCell ref="BE306:BL306"/>
    <mergeCell ref="BM306:BN306"/>
    <mergeCell ref="BO306:BP306"/>
    <mergeCell ref="BQ306:BR306"/>
    <mergeCell ref="BS306:BT306"/>
    <mergeCell ref="CK305:CL305"/>
    <mergeCell ref="CM305:CN305"/>
    <mergeCell ref="CO305:CP305"/>
    <mergeCell ref="CQ305:CR305"/>
    <mergeCell ref="CS305:CT305"/>
    <mergeCell ref="CO307:CP307"/>
    <mergeCell ref="CQ307:CR307"/>
    <mergeCell ref="CS307:CT307"/>
    <mergeCell ref="A317:CV317"/>
    <mergeCell ref="A318:CV318"/>
    <mergeCell ref="A320:F320"/>
    <mergeCell ref="G320:R320"/>
    <mergeCell ref="CC307:CD307"/>
    <mergeCell ref="CE307:CF307"/>
    <mergeCell ref="CG307:CH307"/>
    <mergeCell ref="CI307:CJ307"/>
    <mergeCell ref="CK307:CL307"/>
    <mergeCell ref="CM307:CN307"/>
    <mergeCell ref="AW306:BB307"/>
    <mergeCell ref="CQ323:CR323"/>
    <mergeCell ref="CS323:CT323"/>
    <mergeCell ref="CU323:CV323"/>
    <mergeCell ref="CS306:CT306"/>
    <mergeCell ref="BE307:BL307"/>
    <mergeCell ref="BM307:BN307"/>
    <mergeCell ref="BO307:BP307"/>
    <mergeCell ref="BQ307:BR307"/>
    <mergeCell ref="BS307:BT307"/>
    <mergeCell ref="BU307:BV307"/>
    <mergeCell ref="BW307:BX307"/>
    <mergeCell ref="BY307:BZ307"/>
    <mergeCell ref="CA307:CB307"/>
    <mergeCell ref="CG306:CH306"/>
    <mergeCell ref="CI306:CJ306"/>
    <mergeCell ref="CK306:CL306"/>
    <mergeCell ref="CM306:CN306"/>
    <mergeCell ref="CO306:CP306"/>
    <mergeCell ref="A323:B323"/>
    <mergeCell ref="C323:R323"/>
    <mergeCell ref="S323:AJ323"/>
    <mergeCell ref="AK323:AM323"/>
    <mergeCell ref="AN323:AP323"/>
    <mergeCell ref="AQ323:AU323"/>
    <mergeCell ref="BA321:BB322"/>
    <mergeCell ref="BC321:BL322"/>
    <mergeCell ref="BM321:CD322"/>
    <mergeCell ref="CE321:CT322"/>
    <mergeCell ref="CU321:CV322"/>
    <mergeCell ref="AK322:AM322"/>
    <mergeCell ref="AN322:AP322"/>
    <mergeCell ref="A321:B322"/>
    <mergeCell ref="C321:R322"/>
    <mergeCell ref="S321:AJ322"/>
    <mergeCell ref="AK321:AP321"/>
    <mergeCell ref="AQ321:AU322"/>
    <mergeCell ref="AV321:AZ322"/>
    <mergeCell ref="AK324:AM324"/>
    <mergeCell ref="AN324:AP324"/>
    <mergeCell ref="AQ324:AU324"/>
    <mergeCell ref="AV324:AZ324"/>
    <mergeCell ref="CE323:CF323"/>
    <mergeCell ref="CG323:CH323"/>
    <mergeCell ref="CI323:CJ323"/>
    <mergeCell ref="CK323:CL323"/>
    <mergeCell ref="CM323:CN323"/>
    <mergeCell ref="CO323:CP323"/>
    <mergeCell ref="BS323:BT323"/>
    <mergeCell ref="BU323:BV323"/>
    <mergeCell ref="BW323:BX323"/>
    <mergeCell ref="BY323:BZ323"/>
    <mergeCell ref="CA323:CB323"/>
    <mergeCell ref="CC323:CD323"/>
    <mergeCell ref="AV323:AZ323"/>
    <mergeCell ref="BA323:BB323"/>
    <mergeCell ref="BC323:BL323"/>
    <mergeCell ref="BM323:BN323"/>
    <mergeCell ref="BO323:BP323"/>
    <mergeCell ref="BQ323:BR323"/>
    <mergeCell ref="CS324:CT324"/>
    <mergeCell ref="CU324:CV324"/>
    <mergeCell ref="A325:B325"/>
    <mergeCell ref="C325:R325"/>
    <mergeCell ref="S325:AJ325"/>
    <mergeCell ref="AK325:AM325"/>
    <mergeCell ref="AN325:AP325"/>
    <mergeCell ref="AQ325:AU325"/>
    <mergeCell ref="AV325:AZ325"/>
    <mergeCell ref="BA325:BB325"/>
    <mergeCell ref="CG324:CH324"/>
    <mergeCell ref="CI324:CJ324"/>
    <mergeCell ref="CK324:CL324"/>
    <mergeCell ref="CM324:CN324"/>
    <mergeCell ref="CO324:CP324"/>
    <mergeCell ref="CQ324:CR324"/>
    <mergeCell ref="BU324:BV324"/>
    <mergeCell ref="BW324:BX324"/>
    <mergeCell ref="BY324:BZ324"/>
    <mergeCell ref="CA324:CB324"/>
    <mergeCell ref="CC324:CD324"/>
    <mergeCell ref="CE324:CF324"/>
    <mergeCell ref="BA324:BB324"/>
    <mergeCell ref="BC324:BL324"/>
    <mergeCell ref="BM324:BN324"/>
    <mergeCell ref="BO324:BP324"/>
    <mergeCell ref="BQ324:BR324"/>
    <mergeCell ref="BS324:BT324"/>
    <mergeCell ref="CU325:CV325"/>
    <mergeCell ref="A324:B324"/>
    <mergeCell ref="C324:R324"/>
    <mergeCell ref="S324:AJ324"/>
    <mergeCell ref="AQ326:AU326"/>
    <mergeCell ref="AV326:AZ326"/>
    <mergeCell ref="BA326:BB326"/>
    <mergeCell ref="BC326:BL326"/>
    <mergeCell ref="CI325:CJ325"/>
    <mergeCell ref="CK325:CL325"/>
    <mergeCell ref="CM325:CN325"/>
    <mergeCell ref="CO325:CP325"/>
    <mergeCell ref="CQ325:CR325"/>
    <mergeCell ref="CS325:CT325"/>
    <mergeCell ref="BW325:BX325"/>
    <mergeCell ref="BY325:BZ325"/>
    <mergeCell ref="CA325:CB325"/>
    <mergeCell ref="CC325:CD325"/>
    <mergeCell ref="CE325:CF325"/>
    <mergeCell ref="CG325:CH325"/>
    <mergeCell ref="BC325:BL325"/>
    <mergeCell ref="BM325:BN325"/>
    <mergeCell ref="BO325:BP325"/>
    <mergeCell ref="BQ325:BR325"/>
    <mergeCell ref="BS325:BT325"/>
    <mergeCell ref="BU325:BV325"/>
    <mergeCell ref="A327:B327"/>
    <mergeCell ref="C327:R327"/>
    <mergeCell ref="S327:AJ327"/>
    <mergeCell ref="AK327:AM327"/>
    <mergeCell ref="AN327:AP327"/>
    <mergeCell ref="AQ327:AU327"/>
    <mergeCell ref="CK326:CL326"/>
    <mergeCell ref="CM326:CN326"/>
    <mergeCell ref="CO326:CP326"/>
    <mergeCell ref="CQ326:CR326"/>
    <mergeCell ref="CS326:CT326"/>
    <mergeCell ref="CU326:CV326"/>
    <mergeCell ref="BY326:BZ326"/>
    <mergeCell ref="CA326:CB326"/>
    <mergeCell ref="CC326:CD326"/>
    <mergeCell ref="CE326:CF326"/>
    <mergeCell ref="CG326:CH326"/>
    <mergeCell ref="CI326:CJ326"/>
    <mergeCell ref="BM326:BN326"/>
    <mergeCell ref="BO326:BP326"/>
    <mergeCell ref="BQ326:BR326"/>
    <mergeCell ref="BS326:BT326"/>
    <mergeCell ref="BU326:BV326"/>
    <mergeCell ref="BW326:BX326"/>
    <mergeCell ref="CQ327:CR327"/>
    <mergeCell ref="CS327:CT327"/>
    <mergeCell ref="CU327:CV327"/>
    <mergeCell ref="A326:B326"/>
    <mergeCell ref="C326:R326"/>
    <mergeCell ref="S326:AJ326"/>
    <mergeCell ref="AK326:AM326"/>
    <mergeCell ref="AN326:AP326"/>
    <mergeCell ref="AK328:AM328"/>
    <mergeCell ref="AN328:AP328"/>
    <mergeCell ref="AQ328:AU328"/>
    <mergeCell ref="AV328:AZ328"/>
    <mergeCell ref="CE327:CF327"/>
    <mergeCell ref="CG327:CH327"/>
    <mergeCell ref="CI327:CJ327"/>
    <mergeCell ref="CK327:CL327"/>
    <mergeCell ref="CM327:CN327"/>
    <mergeCell ref="CO327:CP327"/>
    <mergeCell ref="BS327:BT327"/>
    <mergeCell ref="BU327:BV327"/>
    <mergeCell ref="BW327:BX327"/>
    <mergeCell ref="BY327:BZ327"/>
    <mergeCell ref="CA327:CB327"/>
    <mergeCell ref="CC327:CD327"/>
    <mergeCell ref="AV327:AZ327"/>
    <mergeCell ref="BA327:BB327"/>
    <mergeCell ref="BC327:BL327"/>
    <mergeCell ref="BM327:BN327"/>
    <mergeCell ref="BO327:BP327"/>
    <mergeCell ref="BQ327:BR327"/>
    <mergeCell ref="CS328:CT328"/>
    <mergeCell ref="CU328:CV328"/>
    <mergeCell ref="A329:B329"/>
    <mergeCell ref="C329:R329"/>
    <mergeCell ref="S329:AJ329"/>
    <mergeCell ref="AK329:AM329"/>
    <mergeCell ref="AN329:AP329"/>
    <mergeCell ref="AQ329:AU329"/>
    <mergeCell ref="AV329:AZ329"/>
    <mergeCell ref="BA329:BB329"/>
    <mergeCell ref="CG328:CH328"/>
    <mergeCell ref="CI328:CJ328"/>
    <mergeCell ref="CK328:CL328"/>
    <mergeCell ref="CM328:CN328"/>
    <mergeCell ref="CO328:CP328"/>
    <mergeCell ref="CQ328:CR328"/>
    <mergeCell ref="BU328:BV328"/>
    <mergeCell ref="BW328:BX328"/>
    <mergeCell ref="BY328:BZ328"/>
    <mergeCell ref="CA328:CB328"/>
    <mergeCell ref="CC328:CD328"/>
    <mergeCell ref="CE328:CF328"/>
    <mergeCell ref="BA328:BB328"/>
    <mergeCell ref="BC328:BL328"/>
    <mergeCell ref="BM328:BN328"/>
    <mergeCell ref="BO328:BP328"/>
    <mergeCell ref="BQ328:BR328"/>
    <mergeCell ref="BS328:BT328"/>
    <mergeCell ref="CU329:CV329"/>
    <mergeCell ref="A328:B328"/>
    <mergeCell ref="C328:R328"/>
    <mergeCell ref="S328:AJ328"/>
    <mergeCell ref="A330:B330"/>
    <mergeCell ref="C330:R330"/>
    <mergeCell ref="S330:AJ330"/>
    <mergeCell ref="AK330:AM330"/>
    <mergeCell ref="AN330:AP330"/>
    <mergeCell ref="AQ330:AU330"/>
    <mergeCell ref="AV330:AZ330"/>
    <mergeCell ref="BA330:BB330"/>
    <mergeCell ref="BC330:BL330"/>
    <mergeCell ref="CI329:CJ329"/>
    <mergeCell ref="CK329:CL329"/>
    <mergeCell ref="CM329:CN329"/>
    <mergeCell ref="CO329:CP329"/>
    <mergeCell ref="CQ329:CR329"/>
    <mergeCell ref="CS329:CT329"/>
    <mergeCell ref="BW329:BX329"/>
    <mergeCell ref="BY329:BZ329"/>
    <mergeCell ref="CA329:CB329"/>
    <mergeCell ref="CC329:CD329"/>
    <mergeCell ref="CE329:CF329"/>
    <mergeCell ref="CG329:CH329"/>
    <mergeCell ref="BC329:BL329"/>
    <mergeCell ref="BM329:BN329"/>
    <mergeCell ref="BO329:BP329"/>
    <mergeCell ref="BQ329:BR329"/>
    <mergeCell ref="BS329:BT329"/>
    <mergeCell ref="BU329:BV329"/>
    <mergeCell ref="CK330:CL330"/>
    <mergeCell ref="CM330:CN330"/>
    <mergeCell ref="CO330:CP330"/>
    <mergeCell ref="CQ330:CR330"/>
    <mergeCell ref="CS330:CT330"/>
    <mergeCell ref="CU330:CV330"/>
    <mergeCell ref="BY330:BZ330"/>
    <mergeCell ref="CA330:CB330"/>
    <mergeCell ref="CC330:CD330"/>
    <mergeCell ref="CE330:CF330"/>
    <mergeCell ref="CG330:CH330"/>
    <mergeCell ref="CI330:CJ330"/>
    <mergeCell ref="BM330:BN330"/>
    <mergeCell ref="BO330:BP330"/>
    <mergeCell ref="BQ330:BR330"/>
    <mergeCell ref="BS330:BT330"/>
    <mergeCell ref="BU330:BV330"/>
    <mergeCell ref="BW330:BX330"/>
    <mergeCell ref="A332:B332"/>
    <mergeCell ref="C332:R332"/>
    <mergeCell ref="S332:AJ332"/>
    <mergeCell ref="AK332:AM332"/>
    <mergeCell ref="AN332:AP332"/>
    <mergeCell ref="AQ332:AU332"/>
    <mergeCell ref="AV332:AZ332"/>
    <mergeCell ref="CE331:CF331"/>
    <mergeCell ref="CG331:CH331"/>
    <mergeCell ref="CI331:CJ331"/>
    <mergeCell ref="CK331:CL331"/>
    <mergeCell ref="CM331:CN331"/>
    <mergeCell ref="CO331:CP331"/>
    <mergeCell ref="BS331:BT331"/>
    <mergeCell ref="BU331:BV331"/>
    <mergeCell ref="BW331:BX331"/>
    <mergeCell ref="BY331:BZ331"/>
    <mergeCell ref="CA331:CB331"/>
    <mergeCell ref="CC331:CD331"/>
    <mergeCell ref="AV331:AZ331"/>
    <mergeCell ref="BA331:BB331"/>
    <mergeCell ref="BC331:BL331"/>
    <mergeCell ref="BM331:BN331"/>
    <mergeCell ref="BO331:BP331"/>
    <mergeCell ref="BQ331:BR331"/>
    <mergeCell ref="A331:B331"/>
    <mergeCell ref="C331:R331"/>
    <mergeCell ref="S331:AJ331"/>
    <mergeCell ref="AK331:AM331"/>
    <mergeCell ref="AN331:AP331"/>
    <mergeCell ref="AQ331:AU331"/>
    <mergeCell ref="CS332:CT332"/>
    <mergeCell ref="CU332:CV332"/>
    <mergeCell ref="CQ331:CR331"/>
    <mergeCell ref="CS331:CT331"/>
    <mergeCell ref="CU331:CV331"/>
    <mergeCell ref="A333:AO335"/>
    <mergeCell ref="BE333:BL333"/>
    <mergeCell ref="BM333:BN333"/>
    <mergeCell ref="BO333:BP333"/>
    <mergeCell ref="BQ333:BR333"/>
    <mergeCell ref="BS333:BT333"/>
    <mergeCell ref="BU333:BV333"/>
    <mergeCell ref="BW333:BX333"/>
    <mergeCell ref="CG332:CH332"/>
    <mergeCell ref="CI332:CJ332"/>
    <mergeCell ref="CK332:CL332"/>
    <mergeCell ref="CM332:CN332"/>
    <mergeCell ref="CO332:CP332"/>
    <mergeCell ref="CQ332:CR332"/>
    <mergeCell ref="BU332:BV332"/>
    <mergeCell ref="BW332:BX332"/>
    <mergeCell ref="BY332:BZ332"/>
    <mergeCell ref="CA332:CB332"/>
    <mergeCell ref="CC332:CD332"/>
    <mergeCell ref="CE332:CF332"/>
    <mergeCell ref="BA332:BB332"/>
    <mergeCell ref="BC332:BL332"/>
    <mergeCell ref="BM332:BN332"/>
    <mergeCell ref="BO332:BP332"/>
    <mergeCell ref="BQ332:BR332"/>
    <mergeCell ref="BS332:BT332"/>
    <mergeCell ref="AW334:BB335"/>
    <mergeCell ref="BE334:BL334"/>
    <mergeCell ref="BM334:BN334"/>
    <mergeCell ref="BO334:BP334"/>
    <mergeCell ref="CK333:CL333"/>
    <mergeCell ref="CM333:CN333"/>
    <mergeCell ref="CO333:CP333"/>
    <mergeCell ref="CQ333:CR333"/>
    <mergeCell ref="CS333:CT333"/>
    <mergeCell ref="CU333:CV333"/>
    <mergeCell ref="BY333:BZ333"/>
    <mergeCell ref="CA333:CB333"/>
    <mergeCell ref="CC333:CD333"/>
    <mergeCell ref="CE333:CF333"/>
    <mergeCell ref="CG333:CH333"/>
    <mergeCell ref="CI333:CJ333"/>
    <mergeCell ref="CO335:CP335"/>
    <mergeCell ref="CQ335:CR335"/>
    <mergeCell ref="CS335:CT335"/>
    <mergeCell ref="CC335:CD335"/>
    <mergeCell ref="CE335:CF335"/>
    <mergeCell ref="CG335:CH335"/>
    <mergeCell ref="CI335:CJ335"/>
    <mergeCell ref="CK335:CL335"/>
    <mergeCell ref="CM335:CN335"/>
    <mergeCell ref="CS334:CT334"/>
    <mergeCell ref="BE335:BL335"/>
    <mergeCell ref="BM335:BN335"/>
    <mergeCell ref="BO335:BP335"/>
    <mergeCell ref="BQ335:BR335"/>
    <mergeCell ref="BS335:BT335"/>
    <mergeCell ref="BU335:BV335"/>
    <mergeCell ref="BW335:BX335"/>
    <mergeCell ref="BY335:BZ335"/>
    <mergeCell ref="CA335:CB335"/>
    <mergeCell ref="CG334:CH334"/>
    <mergeCell ref="CI334:CJ334"/>
    <mergeCell ref="CK334:CL334"/>
    <mergeCell ref="CM334:CN334"/>
    <mergeCell ref="CO334:CP334"/>
    <mergeCell ref="CQ334:CR334"/>
    <mergeCell ref="BU334:BV334"/>
    <mergeCell ref="BW334:BX334"/>
    <mergeCell ref="BY334:BZ334"/>
    <mergeCell ref="CA334:CB334"/>
    <mergeCell ref="CC334:CD334"/>
    <mergeCell ref="CE334:CF334"/>
    <mergeCell ref="BQ334:BR334"/>
    <mergeCell ref="BS334:BT334"/>
  </mergeCells>
  <phoneticPr fontId="2"/>
  <hyperlinks>
    <hyperlink ref="CY1" location="外国映画情報入力!C6" display="外国映画情報入力へ" xr:uid="{A8EC83CA-11BC-4E06-828B-7015CD2E0962}"/>
  </hyperlinks>
  <printOptions horizontalCentered="1"/>
  <pageMargins left="0.39370078740157483" right="0.70866141732283472" top="0.39370078740157483" bottom="0.74803149606299213" header="0.31496062992125984" footer="0.31496062992125984"/>
  <pageSetup paperSize="9" scale="97" fitToHeight="11" orientation="landscape" r:id="rId1"/>
  <headerFooter>
    <oddFooter>&amp;C&amp;P/&amp;N</oddFooter>
  </headerFooter>
  <rowBreaks count="10" manualBreakCount="10">
    <brk id="56" max="99" man="1"/>
    <brk id="85" max="99" man="1"/>
    <brk id="113" max="99" man="1"/>
    <brk id="141" max="99" man="1"/>
    <brk id="169" max="99" man="1"/>
    <brk id="197" max="99" man="1"/>
    <brk id="225" max="99" man="1"/>
    <brk id="253" max="99" man="1"/>
    <brk id="281" max="99" man="1"/>
    <brk id="309" max="99"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000"/>
  </sheetPr>
  <dimension ref="A1:CC2"/>
  <sheetViews>
    <sheetView workbookViewId="0">
      <selection activeCell="CY1" sqref="CY1:DL1"/>
    </sheetView>
  </sheetViews>
  <sheetFormatPr defaultRowHeight="13.5" x14ac:dyDescent="0.15"/>
  <cols>
    <col min="1" max="1" width="3" customWidth="1"/>
    <col min="2" max="4" width="1.25" customWidth="1"/>
    <col min="6" max="6" width="1.25" customWidth="1"/>
    <col min="8" max="9" width="1.25" customWidth="1"/>
    <col min="13" max="13" width="1.25" customWidth="1"/>
    <col min="14" max="14" width="11.625" bestFit="1" customWidth="1"/>
    <col min="16" max="16" width="1.25" customWidth="1"/>
    <col min="19" max="20" width="1.25" customWidth="1"/>
    <col min="22" max="22" width="1.25" customWidth="1"/>
    <col min="26" max="27" width="1.25" customWidth="1"/>
    <col min="28" max="28" width="9.5" bestFit="1" customWidth="1"/>
    <col min="29" max="29" width="1.25" customWidth="1"/>
    <col min="34" max="35" width="1.25" customWidth="1"/>
    <col min="36" max="36" width="9.5" bestFit="1" customWidth="1"/>
    <col min="41" max="47" width="1.25" customWidth="1"/>
    <col min="48" max="48" width="10.5" bestFit="1" customWidth="1"/>
    <col min="54" max="59" width="1.25" customWidth="1"/>
    <col min="62" max="79" width="1.25" customWidth="1"/>
    <col min="80" max="80" width="2" customWidth="1"/>
  </cols>
  <sheetData>
    <row r="1" spans="1:81" x14ac:dyDescent="0.15">
      <c r="A1" s="185" t="s">
        <v>180</v>
      </c>
      <c r="B1" s="185" t="s">
        <v>181</v>
      </c>
      <c r="C1" s="185" t="s">
        <v>182</v>
      </c>
      <c r="D1" s="185" t="s">
        <v>183</v>
      </c>
      <c r="E1" s="185" t="s">
        <v>184</v>
      </c>
      <c r="F1" s="185" t="s">
        <v>185</v>
      </c>
      <c r="G1" s="185" t="s">
        <v>186</v>
      </c>
      <c r="H1" s="185" t="s">
        <v>187</v>
      </c>
      <c r="I1" s="185" t="s">
        <v>188</v>
      </c>
      <c r="J1" s="185" t="s">
        <v>189</v>
      </c>
      <c r="K1" s="185" t="s">
        <v>190</v>
      </c>
      <c r="L1" s="185" t="s">
        <v>191</v>
      </c>
      <c r="M1" s="185" t="s">
        <v>192</v>
      </c>
      <c r="N1" s="185" t="s">
        <v>193</v>
      </c>
      <c r="O1" s="185" t="s">
        <v>194</v>
      </c>
      <c r="P1" s="185" t="s">
        <v>195</v>
      </c>
      <c r="Q1" s="185" t="s">
        <v>196</v>
      </c>
      <c r="R1" s="185" t="s">
        <v>197</v>
      </c>
      <c r="S1" s="185" t="s">
        <v>198</v>
      </c>
      <c r="T1" s="185" t="s">
        <v>199</v>
      </c>
      <c r="U1" s="185" t="s">
        <v>200</v>
      </c>
      <c r="V1" s="185" t="s">
        <v>201</v>
      </c>
      <c r="W1" s="185" t="s">
        <v>202</v>
      </c>
      <c r="X1" s="185" t="s">
        <v>203</v>
      </c>
      <c r="Y1" s="185" t="s">
        <v>204</v>
      </c>
      <c r="Z1" s="185" t="s">
        <v>205</v>
      </c>
      <c r="AA1" s="185" t="s">
        <v>206</v>
      </c>
      <c r="AB1" s="185" t="s">
        <v>207</v>
      </c>
      <c r="AC1" s="185" t="s">
        <v>208</v>
      </c>
      <c r="AD1" s="185" t="s">
        <v>209</v>
      </c>
      <c r="AE1" s="185" t="s">
        <v>210</v>
      </c>
      <c r="AF1" s="185" t="s">
        <v>211</v>
      </c>
      <c r="AG1" s="185" t="s">
        <v>212</v>
      </c>
      <c r="AH1" s="185" t="s">
        <v>213</v>
      </c>
      <c r="AI1" s="185" t="s">
        <v>214</v>
      </c>
      <c r="AJ1" s="185" t="s">
        <v>215</v>
      </c>
      <c r="AK1" s="185" t="s">
        <v>216</v>
      </c>
      <c r="AL1" s="185" t="s">
        <v>217</v>
      </c>
      <c r="AM1" s="185" t="s">
        <v>218</v>
      </c>
      <c r="AN1" s="185" t="s">
        <v>219</v>
      </c>
      <c r="AO1" s="185" t="s">
        <v>220</v>
      </c>
      <c r="AP1" s="185" t="s">
        <v>221</v>
      </c>
      <c r="AQ1" s="185" t="s">
        <v>222</v>
      </c>
      <c r="AR1" s="185" t="s">
        <v>223</v>
      </c>
      <c r="AS1" s="185" t="s">
        <v>224</v>
      </c>
      <c r="AT1" s="185" t="s">
        <v>225</v>
      </c>
      <c r="AU1" s="185" t="s">
        <v>226</v>
      </c>
      <c r="AV1" s="185" t="s">
        <v>227</v>
      </c>
      <c r="AW1" s="185" t="s">
        <v>228</v>
      </c>
      <c r="AX1" s="185" t="s">
        <v>229</v>
      </c>
      <c r="AY1" s="185" t="s">
        <v>230</v>
      </c>
      <c r="AZ1" s="185" t="s">
        <v>231</v>
      </c>
      <c r="BA1" s="185" t="s">
        <v>232</v>
      </c>
      <c r="BB1" s="185" t="s">
        <v>233</v>
      </c>
      <c r="BC1" s="185" t="s">
        <v>234</v>
      </c>
      <c r="BD1" s="185" t="s">
        <v>235</v>
      </c>
      <c r="BE1" s="185" t="s">
        <v>236</v>
      </c>
      <c r="BF1" s="185" t="s">
        <v>237</v>
      </c>
      <c r="BG1" s="185" t="s">
        <v>238</v>
      </c>
      <c r="BH1" s="185" t="s">
        <v>239</v>
      </c>
      <c r="BI1" s="185" t="s">
        <v>240</v>
      </c>
      <c r="BJ1" s="185" t="s">
        <v>241</v>
      </c>
      <c r="BK1" s="185" t="s">
        <v>242</v>
      </c>
      <c r="BL1" s="185" t="s">
        <v>243</v>
      </c>
      <c r="BM1" s="185" t="s">
        <v>244</v>
      </c>
      <c r="BN1" s="185" t="s">
        <v>245</v>
      </c>
      <c r="BO1" s="185" t="s">
        <v>246</v>
      </c>
      <c r="BP1" s="185" t="s">
        <v>247</v>
      </c>
      <c r="BQ1" s="185" t="s">
        <v>248</v>
      </c>
      <c r="BR1" s="185" t="s">
        <v>249</v>
      </c>
      <c r="BS1" s="185" t="s">
        <v>250</v>
      </c>
      <c r="BT1" s="185" t="s">
        <v>251</v>
      </c>
      <c r="BU1" s="185" t="s">
        <v>252</v>
      </c>
      <c r="BV1" s="185" t="s">
        <v>253</v>
      </c>
      <c r="BW1" s="185" t="s">
        <v>254</v>
      </c>
      <c r="BX1" s="185" t="s">
        <v>255</v>
      </c>
      <c r="BY1" s="185" t="s">
        <v>256</v>
      </c>
      <c r="BZ1" s="185" t="s">
        <v>257</v>
      </c>
      <c r="CA1" s="185" t="s">
        <v>258</v>
      </c>
      <c r="CB1" s="186" t="s">
        <v>259</v>
      </c>
    </row>
    <row r="2" spans="1:81" ht="13.5" customHeight="1" x14ac:dyDescent="0.15">
      <c r="A2" s="187"/>
      <c r="B2" s="188"/>
      <c r="C2" s="188"/>
      <c r="D2" s="189"/>
      <c r="E2" s="190">
        <f>外国映画情報入力!C17</f>
        <v>0</v>
      </c>
      <c r="F2" s="190" t="s">
        <v>150</v>
      </c>
      <c r="G2" s="188">
        <v>1</v>
      </c>
      <c r="H2" s="190" t="str">
        <f>IF(外国映画情報入力!C21="","",IF(外国映画情報入力!C21="無","",IF(外国映画情報入力!C21="R15+","R-15",IF(外国映画情報入力!C21="R18+","R-18"))))</f>
        <v/>
      </c>
      <c r="I2" s="190">
        <f>外国映画情報入力!C16</f>
        <v>0</v>
      </c>
      <c r="J2" s="188"/>
      <c r="K2" s="190" t="str">
        <f>IF(外国映画情報入力!O22="","",外国映画情報入力!O22)</f>
        <v/>
      </c>
      <c r="L2" s="190" t="str">
        <f>IF(外国映画情報入力!C26="","",外国映画情報入力!C26)</f>
        <v/>
      </c>
      <c r="M2" s="189"/>
      <c r="N2" s="191" t="str">
        <f>IF(外国映画情報入力!C22="","",外国映画情報入力!C22)</f>
        <v/>
      </c>
      <c r="O2" s="190"/>
      <c r="P2" s="190" t="str">
        <f>IF(外国映画情報入力!C23="","",外国映画情報入力!C23)</f>
        <v/>
      </c>
      <c r="Q2" s="190" t="str">
        <f>IF(外国映画情報入力!O23="","",外国映画情報入力!O23)</f>
        <v/>
      </c>
      <c r="R2" s="190" t="str">
        <f>IF(外国映画情報入力!C28="","",外国映画情報入力!C28)</f>
        <v/>
      </c>
      <c r="S2" s="190" t="s">
        <v>150</v>
      </c>
      <c r="T2" s="190"/>
      <c r="U2" s="190" t="str">
        <f>IF(外国映画情報入力!C24="","",外国映画情報入力!C24)</f>
        <v/>
      </c>
      <c r="V2" s="190" t="s">
        <v>150</v>
      </c>
      <c r="W2" s="190"/>
      <c r="X2" s="190"/>
      <c r="Y2" s="190" t="s">
        <v>387</v>
      </c>
      <c r="Z2" s="190" t="s">
        <v>150</v>
      </c>
      <c r="AA2" s="188"/>
      <c r="AB2" s="192"/>
      <c r="AC2" s="189"/>
      <c r="AD2" s="190"/>
      <c r="AE2" s="190"/>
      <c r="AF2" s="190"/>
      <c r="AG2" s="190"/>
      <c r="AH2" s="189"/>
      <c r="AI2" s="189"/>
      <c r="AJ2" s="192"/>
      <c r="AK2" s="190"/>
      <c r="AL2" s="190"/>
      <c r="AM2" s="190"/>
      <c r="AN2" s="190"/>
      <c r="AO2" s="188"/>
      <c r="AP2" s="193"/>
      <c r="AQ2" s="190" t="s">
        <v>150</v>
      </c>
      <c r="AR2" s="189"/>
      <c r="AS2" s="190"/>
      <c r="AT2" s="190" t="s">
        <v>150</v>
      </c>
      <c r="AU2" s="193"/>
      <c r="AV2" s="192">
        <f ca="1">TODAY()</f>
        <v>45741</v>
      </c>
      <c r="AW2" s="194" t="str">
        <f>IF(外国映画情報入力!C10="","",外国映画情報入力!C10)</f>
        <v/>
      </c>
      <c r="AX2" s="190" t="str">
        <f>IF(外国映画情報入力!C12="","",外国映画情報入力!C12)</f>
        <v/>
      </c>
      <c r="AY2" s="190" t="str">
        <f>IF(外国映画情報入力!C13="","",外国映画情報入力!C13)</f>
        <v/>
      </c>
      <c r="AZ2" s="190" t="str">
        <f>IF(外国映画情報入力!C14="","",外国映画情報入力!C14)</f>
        <v/>
      </c>
      <c r="BA2" s="190" t="str">
        <f>IF(外国映画情報入力!N15="","",外国映画情報入力!N15)</f>
        <v/>
      </c>
      <c r="BB2" s="190"/>
      <c r="BC2" s="190"/>
      <c r="BD2" s="190" t="s">
        <v>150</v>
      </c>
      <c r="BE2" s="190" t="s">
        <v>150</v>
      </c>
      <c r="BF2" s="189"/>
      <c r="BG2" s="189"/>
      <c r="BH2" s="188" t="str">
        <f>IF(外国映画情報入力!C18="","",外国映画情報入力!C18)</f>
        <v/>
      </c>
      <c r="BI2" s="190" t="str">
        <f>IF(外国映画情報入力!C27="","",外国映画情報入力!C27)</f>
        <v/>
      </c>
      <c r="BJ2" s="195"/>
      <c r="BK2" s="190"/>
      <c r="BL2" s="190"/>
      <c r="BM2" s="193"/>
      <c r="BN2" s="195"/>
      <c r="BO2" s="189"/>
      <c r="BP2" s="189"/>
      <c r="BQ2" s="189"/>
      <c r="BR2" s="189"/>
      <c r="BS2" s="190" t="s">
        <v>150</v>
      </c>
      <c r="BT2" s="190" t="s">
        <v>150</v>
      </c>
      <c r="BU2" s="190" t="s">
        <v>150</v>
      </c>
      <c r="BV2" s="190" t="s">
        <v>150</v>
      </c>
      <c r="BW2" s="190" t="s">
        <v>150</v>
      </c>
      <c r="BX2" s="190" t="s">
        <v>150</v>
      </c>
      <c r="BY2" s="189"/>
      <c r="BZ2" s="190" t="s">
        <v>150</v>
      </c>
      <c r="CA2" s="189"/>
      <c r="CB2" s="196"/>
      <c r="CC2" s="197" t="s">
        <v>373</v>
      </c>
    </row>
  </sheetData>
  <phoneticPr fontId="2"/>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
    <tabColor rgb="FF008000"/>
  </sheetPr>
  <dimension ref="A1:AB101"/>
  <sheetViews>
    <sheetView showGridLines="0" zoomScaleNormal="100" workbookViewId="0">
      <pane ySplit="1" topLeftCell="A2" activePane="bottomLeft" state="frozen"/>
      <selection activeCell="CY1" sqref="CY1:DL1"/>
      <selection pane="bottomLeft" activeCell="X3" sqref="X3"/>
    </sheetView>
  </sheetViews>
  <sheetFormatPr defaultColWidth="9" defaultRowHeight="13.5" x14ac:dyDescent="0.15"/>
  <cols>
    <col min="1" max="1" width="7" style="5" customWidth="1"/>
    <col min="2" max="2" width="3.375" style="2" customWidth="1"/>
    <col min="3" max="3" width="9" style="6" customWidth="1"/>
    <col min="4" max="4" width="20" style="78" customWidth="1"/>
    <col min="5" max="5" width="17.5" style="2" customWidth="1"/>
    <col min="6" max="6" width="17.625" style="78" customWidth="1"/>
    <col min="7" max="7" width="10.25" style="2" customWidth="1"/>
    <col min="8" max="8" width="4.25" style="88" customWidth="1"/>
    <col min="9" max="9" width="4.625" style="88" customWidth="1"/>
    <col min="10" max="10" width="6.25" style="101" customWidth="1"/>
    <col min="11" max="12" width="5.25" style="5" bestFit="1" customWidth="1"/>
    <col min="13" max="13" width="9.75" style="6" hidden="1" customWidth="1"/>
    <col min="14" max="14" width="9.75" style="77" customWidth="1"/>
    <col min="15" max="15" width="2.75" style="81" hidden="1" customWidth="1"/>
    <col min="16" max="16" width="4.75" style="77" hidden="1" customWidth="1"/>
    <col min="17" max="17" width="8.375" style="79" customWidth="1"/>
    <col min="18" max="18" width="3.375" style="2" customWidth="1"/>
    <col min="19" max="19" width="11.25" style="79" customWidth="1"/>
    <col min="20" max="24" width="9" style="2"/>
    <col min="25" max="25" width="10.625" style="2" customWidth="1"/>
    <col min="26" max="16384" width="9" style="2"/>
  </cols>
  <sheetData>
    <row r="1" spans="1:28" ht="32.25" thickBot="1" x14ac:dyDescent="0.2">
      <c r="A1" s="114" t="s">
        <v>175</v>
      </c>
      <c r="B1" s="106" t="s">
        <v>12</v>
      </c>
      <c r="C1" s="111" t="s">
        <v>22</v>
      </c>
      <c r="D1" s="107" t="s">
        <v>13</v>
      </c>
      <c r="E1" s="106" t="s">
        <v>14</v>
      </c>
      <c r="F1" s="107" t="s">
        <v>15</v>
      </c>
      <c r="G1" s="106" t="s">
        <v>16</v>
      </c>
      <c r="H1" s="108" t="s">
        <v>9</v>
      </c>
      <c r="I1" s="109" t="s">
        <v>10</v>
      </c>
      <c r="J1" s="110" t="s">
        <v>18</v>
      </c>
      <c r="K1" s="106" t="s">
        <v>20</v>
      </c>
      <c r="L1" s="106" t="s">
        <v>21</v>
      </c>
      <c r="M1" s="125" t="s">
        <v>177</v>
      </c>
      <c r="N1" s="125" t="s">
        <v>178</v>
      </c>
      <c r="O1" s="112"/>
      <c r="P1" s="112" t="s">
        <v>148</v>
      </c>
      <c r="Q1" s="113" t="s">
        <v>140</v>
      </c>
      <c r="R1" s="106" t="s">
        <v>12</v>
      </c>
      <c r="S1" s="120" t="s">
        <v>176</v>
      </c>
      <c r="T1" s="120" t="s">
        <v>143</v>
      </c>
      <c r="U1" s="120" t="s">
        <v>144</v>
      </c>
      <c r="V1" s="120" t="s">
        <v>145</v>
      </c>
      <c r="W1" s="120" t="s">
        <v>146</v>
      </c>
      <c r="X1" s="120" t="s">
        <v>147</v>
      </c>
      <c r="Y1" s="113" t="s">
        <v>171</v>
      </c>
      <c r="Z1" s="91" t="s">
        <v>388</v>
      </c>
      <c r="AA1" s="140" t="s">
        <v>389</v>
      </c>
    </row>
    <row r="2" spans="1:28" ht="14.25" customHeight="1" thickTop="1" thickBot="1" x14ac:dyDescent="0.2">
      <c r="A2" s="89"/>
      <c r="B2" s="104">
        <v>1</v>
      </c>
      <c r="C2" s="4" t="str">
        <f>IF(収録作品入力!B3="","",収録作品入力!B3)</f>
        <v/>
      </c>
      <c r="D2" s="4" t="str">
        <f>IF(収録作品入力!C3="","",収録作品入力!C3)</f>
        <v/>
      </c>
      <c r="E2" s="4" t="str">
        <f>IF(収録作品入力!D3="","",収録作品入力!D3)</f>
        <v/>
      </c>
      <c r="F2" s="4" t="str">
        <f>IF(収録作品入力!E3="","",収録作品入力!E3)</f>
        <v/>
      </c>
      <c r="G2" s="4" t="str">
        <f>IF(収録作品入力!F3="","",収録作品入力!F3)</f>
        <v/>
      </c>
      <c r="H2" s="87">
        <f>IF(収録作品入力!G3="",0,収録作品入力!G3)</f>
        <v>0</v>
      </c>
      <c r="I2" s="87">
        <f>IF(収録作品入力!H3="",0,収録作品入力!H3)</f>
        <v>0</v>
      </c>
      <c r="J2" s="100" t="str">
        <f>IF(収録作品入力!I3="","",収録作品入力!I3)</f>
        <v/>
      </c>
      <c r="K2" s="4" t="str">
        <f>IF(収録作品入力!J3="",IF(J2="V 詞曲","原詞",""),収録作品入力!J3)</f>
        <v/>
      </c>
      <c r="L2" s="4" t="str">
        <f t="shared" ref="L2:L33" si="0">IF(K2="原詞","無","")</f>
        <v/>
      </c>
      <c r="M2" s="80" t="str">
        <f t="shared" ref="M2:M33" si="1">IF(D2="","",100)</f>
        <v/>
      </c>
      <c r="N2" s="80" t="str">
        <f t="shared" ref="N2:N33" si="2">IF(D2="","",100)</f>
        <v/>
      </c>
      <c r="O2" s="105" t="str">
        <f t="shared" ref="O2:O33" si="3">IF(E2="",F2,CONCATENATE(E2,"・",F2))</f>
        <v/>
      </c>
      <c r="P2" s="105"/>
      <c r="Q2" s="104" t="str">
        <f t="shared" ref="Q2:Q33" si="4">IF(ISERROR(FINDB("録音",$S$2)),IF(D2="","",IF(AND(N2&gt;0,N2&lt;=100),"【JASRAC】","【"&amp;N2&amp;"】")),IF(D2="","",IF(AND(M2&gt;0,M2&lt;=100),"【JASRAC】","【"&amp;M2&amp;"】")))</f>
        <v/>
      </c>
      <c r="R2" s="104">
        <v>1</v>
      </c>
      <c r="S2" s="124" t="s">
        <v>179</v>
      </c>
      <c r="T2" s="293">
        <f>TBL_映画情報!BK2</f>
        <v>0</v>
      </c>
      <c r="U2" s="138" t="str">
        <f>RIGHT(YEAR(S6),2)</f>
        <v>00</v>
      </c>
      <c r="V2" s="139">
        <f>MONTH(S6)</f>
        <v>1</v>
      </c>
      <c r="W2" s="139">
        <f>DAY(S6)</f>
        <v>0</v>
      </c>
      <c r="X2" s="294">
        <f>TBL_映画情報!BL2</f>
        <v>0</v>
      </c>
      <c r="Y2" s="119">
        <f>IF(S2="外国映画",IF(外国映画情報入力!C22&gt;43404,1,2),2)</f>
        <v>2</v>
      </c>
      <c r="Z2" s="140">
        <f>IF(外国映画情報入力!C22&gt;43404,IF(Y2=1,IF(LEFT(外国映画情報入力!C21,1)="R",Y4,X4)),0)</f>
        <v>0</v>
      </c>
      <c r="AA2" s="140">
        <f>IF(外国映画情報入力!C22&gt;45138,IF(Y2=1,IF(LEFT(外国映画情報入力!C21,1)="R",AA4,Z4)),0)</f>
        <v>0</v>
      </c>
    </row>
    <row r="3" spans="1:28" ht="14.25" customHeight="1" thickTop="1" x14ac:dyDescent="0.15">
      <c r="A3" s="89"/>
      <c r="B3" s="104">
        <v>2</v>
      </c>
      <c r="C3" s="4" t="str">
        <f>IF(収録作品入力!B4="","",収録作品入力!B4)</f>
        <v/>
      </c>
      <c r="D3" s="4" t="str">
        <f>IF(収録作品入力!C4="","",収録作品入力!C4)</f>
        <v/>
      </c>
      <c r="E3" s="4" t="str">
        <f>IF(収録作品入力!D4="","",収録作品入力!D4)</f>
        <v/>
      </c>
      <c r="F3" s="4" t="str">
        <f>IF(収録作品入力!E4="","",収録作品入力!E4)</f>
        <v/>
      </c>
      <c r="G3" s="4" t="str">
        <f>IF(収録作品入力!F4="","",収録作品入力!F4)</f>
        <v/>
      </c>
      <c r="H3" s="87">
        <f>IF(収録作品入力!G4="",0,収録作品入力!G4)</f>
        <v>0</v>
      </c>
      <c r="I3" s="87">
        <f>IF(収録作品入力!H4="",0,収録作品入力!H4)</f>
        <v>0</v>
      </c>
      <c r="J3" s="100" t="str">
        <f>IF(収録作品入力!I4="","",収録作品入力!I4)</f>
        <v/>
      </c>
      <c r="K3" s="4" t="str">
        <f>IF(収録作品入力!J4="",IF(J3="V 詞曲","原詞",""),収録作品入力!J4)</f>
        <v/>
      </c>
      <c r="L3" s="4" t="str">
        <f t="shared" si="0"/>
        <v/>
      </c>
      <c r="M3" s="80" t="str">
        <f t="shared" si="1"/>
        <v/>
      </c>
      <c r="N3" s="80" t="str">
        <f t="shared" si="2"/>
        <v/>
      </c>
      <c r="O3" s="102" t="str">
        <f t="shared" si="3"/>
        <v/>
      </c>
      <c r="P3" s="102" t="str">
        <f t="shared" ref="P3:P34" si="5">IF(VLOOKUP(O3,O:R,4,FALSE)=R3,"",VLOOKUP(O3,O:R,4,FALSE)&amp;"と同")</f>
        <v>1と同</v>
      </c>
      <c r="Q3" s="104" t="str">
        <f t="shared" si="4"/>
        <v/>
      </c>
      <c r="R3" s="104">
        <v>2</v>
      </c>
      <c r="S3" s="103" t="str">
        <f>IF(S2="日本映画上映","―","")</f>
        <v/>
      </c>
      <c r="T3" s="84" t="s">
        <v>169</v>
      </c>
      <c r="U3" s="85" t="s">
        <v>170</v>
      </c>
      <c r="V3" s="92" t="s">
        <v>172</v>
      </c>
      <c r="W3" s="118">
        <f>ROUNDDOWN(V4*U4,0)</f>
        <v>0</v>
      </c>
      <c r="X3" s="91" t="str">
        <f>LEFT(X2,3)</f>
        <v>0</v>
      </c>
      <c r="Y3" s="91" t="str">
        <f>RIGHT(X2,7)</f>
        <v>0</v>
      </c>
      <c r="Z3" s="91" t="str">
        <f>IF(外国映画情報入力!C18="","",IF(外国映画情報入力!C18&lt;11,T7,IF(外国映画情報入力!C18&lt;31,U7,IF(外国映画情報入力!C18&lt;101,V7,IF(外国映画情報入力!C18&lt;301,W7,IF(外国映画情報入力!C18&lt;501,X7,Y7))))))</f>
        <v/>
      </c>
      <c r="AA3" s="91" t="str">
        <f>IF(外国映画情報入力!C18="","",IF(外国映画情報入力!C18&lt;2.00001,"1※特例",IF(外国映画情報入力!C18&lt;11,T7,IF(外国映画情報入力!C18&lt;31,U7,IF(外国映画情報入力!C18&lt;101,V7,IF(外国映画情報入力!C18&lt;201,W7,IF(外国映画情報入力!C18&lt;301,X7,IF(外国映画情報入力!C18&lt;501,Y7,IF(外国映画情報入力!C18&lt;601,Z7,AA7)))))))))</f>
        <v/>
      </c>
      <c r="AB3" s="91" t="b">
        <f>IF(外国映画情報入力!C22&gt;45138,AA3,IF(外国映画情報入力!C22&gt;43404,Z3))</f>
        <v>0</v>
      </c>
    </row>
    <row r="4" spans="1:28" ht="14.25" customHeight="1" thickBot="1" x14ac:dyDescent="0.2">
      <c r="A4" s="89"/>
      <c r="B4" s="103">
        <v>3</v>
      </c>
      <c r="C4" s="4" t="str">
        <f>IF(収録作品入力!B5="","",収録作品入力!B5)</f>
        <v/>
      </c>
      <c r="D4" s="4" t="str">
        <f>IF(収録作品入力!C5="","",収録作品入力!C5)</f>
        <v/>
      </c>
      <c r="E4" s="4" t="str">
        <f>IF(収録作品入力!D5="","",収録作品入力!D5)</f>
        <v/>
      </c>
      <c r="F4" s="4" t="str">
        <f>IF(収録作品入力!E5="","",収録作品入力!E5)</f>
        <v/>
      </c>
      <c r="G4" s="4" t="str">
        <f>IF(収録作品入力!F5="","",収録作品入力!F5)</f>
        <v/>
      </c>
      <c r="H4" s="87">
        <f>IF(収録作品入力!G5="",0,収録作品入力!G5)</f>
        <v>0</v>
      </c>
      <c r="I4" s="87">
        <f>IF(収録作品入力!H5="",0,収録作品入力!H5)</f>
        <v>0</v>
      </c>
      <c r="J4" s="100" t="str">
        <f>IF(収録作品入力!I5="","",収録作品入力!I5)</f>
        <v/>
      </c>
      <c r="K4" s="4" t="str">
        <f>IF(収録作品入力!J5="",IF(J4="V 詞曲","原詞",""),収録作品入力!J5)</f>
        <v/>
      </c>
      <c r="L4" s="4" t="str">
        <f t="shared" si="0"/>
        <v/>
      </c>
      <c r="M4" s="80" t="str">
        <f t="shared" si="1"/>
        <v/>
      </c>
      <c r="N4" s="80" t="str">
        <f t="shared" si="2"/>
        <v/>
      </c>
      <c r="O4" s="102" t="str">
        <f t="shared" si="3"/>
        <v/>
      </c>
      <c r="P4" s="102" t="str">
        <f t="shared" si="5"/>
        <v>1と同</v>
      </c>
      <c r="Q4" s="104" t="str">
        <f t="shared" si="4"/>
        <v/>
      </c>
      <c r="R4" s="103">
        <v>3</v>
      </c>
      <c r="S4" s="103" t="str">
        <f>IF(S2="日本映画録音","―","")</f>
        <v/>
      </c>
      <c r="T4" s="136">
        <f>TBL_映画情報!A2</f>
        <v>0</v>
      </c>
      <c r="U4" s="115">
        <f>IF(ISERROR(FINDB("録音",$S$2)),算定シミュレーション!E4,算定シミュレーション!E3)</f>
        <v>0.05</v>
      </c>
      <c r="V4" s="116" t="b">
        <f>IF(外国映画情報入力!C22&lt;外国映画情報入力!C6,0,IF(外国映画情報入力!C22&gt;45138,IF(AA2&gt;算定シミュレーション!C7,0,AA2),IF(外国映画情報入力!C22&gt;43404,IF(Z2&gt;算定シミュレーション!C7,0,Z2))))</f>
        <v>0</v>
      </c>
      <c r="W4" s="117">
        <f>V4+W3</f>
        <v>0</v>
      </c>
      <c r="X4" s="91" t="str">
        <f>IF(外国映画情報入力!C18="","",IF(外国映画情報入力!C18&lt;11,T5,IF(外国映画情報入力!C18&lt;31,U5,IF(外国映画情報入力!C18&lt;101,V5,IF(外国映画情報入力!C18&lt;301,W5,IF(外国映画情報入力!C18&lt;501,X5,Y5))))))</f>
        <v/>
      </c>
      <c r="Y4" s="91" t="str">
        <f>IF(外国映画情報入力!C18="","",IF(外国映画情報入力!C18&lt;11,T6,IF(外国映画情報入力!C18&lt;31,U6,IF(外国映画情報入力!C18&lt;101,V6,IF(外国映画情報入力!C18&lt;301,W6,IF(外国映画情報入力!C18&lt;501,X6,Y6))))))</f>
        <v/>
      </c>
      <c r="Z4" s="91" t="str">
        <f>IF(外国映画情報入力!C18="","",IF(外国映画情報入力!C18&lt;2.00001,S12,IF(外国映画情報入力!C18&lt;11,T12,IF(外国映画情報入力!C18&lt;31,U12,IF(外国映画情報入力!C18&lt;101,V12,IF(外国映画情報入力!C18&lt;201,W12,IF(外国映画情報入力!C18&lt;301,X12,IF(外国映画情報入力!C18&lt;501,Y12,IF(外国映画情報入力!C18&lt;601,Z12,AA12)))))))))</f>
        <v/>
      </c>
      <c r="AA4" s="91" t="str">
        <f>IF(外国映画情報入力!C18="","",IF(外国映画情報入力!C18&lt;2.00001,S13,IF(外国映画情報入力!C18&lt;11,T13,IF(外国映画情報入力!C18&lt;31,U13,IF(外国映画情報入力!C18&lt;101,V13,IF(外国映画情報入力!C18&lt;201,W13,IF(外国映画情報入力!C18&lt;301,X13,IF(外国映画情報入力!C18&lt;501,Y13,IF(外国映画情報入力!C18&lt;601,Z13,AA13)))))))))</f>
        <v/>
      </c>
    </row>
    <row r="5" spans="1:28" ht="14.25" customHeight="1" thickTop="1" thickBot="1" x14ac:dyDescent="0.2">
      <c r="A5" s="89"/>
      <c r="B5" s="103">
        <v>4</v>
      </c>
      <c r="C5" s="4" t="str">
        <f>IF(収録作品入力!B6="","",収録作品入力!B6)</f>
        <v/>
      </c>
      <c r="D5" s="4" t="str">
        <f>IF(収録作品入力!C6="","",収録作品入力!C6)</f>
        <v/>
      </c>
      <c r="E5" s="4" t="str">
        <f>IF(収録作品入力!D6="","",収録作品入力!D6)</f>
        <v/>
      </c>
      <c r="F5" s="4" t="str">
        <f>IF(収録作品入力!E6="","",収録作品入力!E6)</f>
        <v/>
      </c>
      <c r="G5" s="4" t="str">
        <f>IF(収録作品入力!F6="","",収録作品入力!F6)</f>
        <v/>
      </c>
      <c r="H5" s="87">
        <f>IF(収録作品入力!G6="",0,収録作品入力!G6)</f>
        <v>0</v>
      </c>
      <c r="I5" s="87">
        <f>IF(収録作品入力!H6="",0,収録作品入力!H6)</f>
        <v>0</v>
      </c>
      <c r="J5" s="100" t="str">
        <f>IF(収録作品入力!I6="","",収録作品入力!I6)</f>
        <v/>
      </c>
      <c r="K5" s="4" t="str">
        <f>IF(収録作品入力!J6="",IF(J5="V 詞曲","原詞",""),収録作品入力!J6)</f>
        <v/>
      </c>
      <c r="L5" s="4" t="str">
        <f t="shared" si="0"/>
        <v/>
      </c>
      <c r="M5" s="80" t="str">
        <f t="shared" si="1"/>
        <v/>
      </c>
      <c r="N5" s="80" t="str">
        <f t="shared" si="2"/>
        <v/>
      </c>
      <c r="O5" s="102" t="str">
        <f t="shared" si="3"/>
        <v/>
      </c>
      <c r="P5" s="102" t="str">
        <f t="shared" si="5"/>
        <v>1と同</v>
      </c>
      <c r="Q5" s="104" t="str">
        <f t="shared" si="4"/>
        <v/>
      </c>
      <c r="R5" s="103">
        <v>4</v>
      </c>
      <c r="S5" s="175" t="s">
        <v>264</v>
      </c>
      <c r="T5" s="212">
        <v>187500</v>
      </c>
      <c r="U5" s="122">
        <v>225000</v>
      </c>
      <c r="V5" s="122">
        <v>250000</v>
      </c>
      <c r="W5" s="122">
        <v>275000</v>
      </c>
      <c r="X5" s="122">
        <v>312500</v>
      </c>
      <c r="Y5" s="122">
        <v>375000</v>
      </c>
      <c r="Z5" s="91"/>
      <c r="AA5" s="91"/>
    </row>
    <row r="6" spans="1:28" ht="14.25" customHeight="1" thickTop="1" x14ac:dyDescent="0.15">
      <c r="A6" s="89"/>
      <c r="B6" s="103">
        <v>5</v>
      </c>
      <c r="C6" s="4" t="str">
        <f>IF(収録作品入力!B7="","",収録作品入力!B7)</f>
        <v/>
      </c>
      <c r="D6" s="4" t="str">
        <f>IF(収録作品入力!C7="","",収録作品入力!C7)</f>
        <v/>
      </c>
      <c r="E6" s="4" t="str">
        <f>IF(収録作品入力!D7="","",収録作品入力!D7)</f>
        <v/>
      </c>
      <c r="F6" s="4" t="str">
        <f>IF(収録作品入力!E7="","",収録作品入力!E7)</f>
        <v/>
      </c>
      <c r="G6" s="4" t="str">
        <f>IF(収録作品入力!F7="","",収録作品入力!F7)</f>
        <v/>
      </c>
      <c r="H6" s="87">
        <f>IF(収録作品入力!G7="",0,収録作品入力!G7)</f>
        <v>0</v>
      </c>
      <c r="I6" s="87">
        <f>IF(収録作品入力!H7="",0,収録作品入力!H7)</f>
        <v>0</v>
      </c>
      <c r="J6" s="100" t="str">
        <f>IF(収録作品入力!I7="","",収録作品入力!I7)</f>
        <v/>
      </c>
      <c r="K6" s="4" t="str">
        <f>IF(収録作品入力!J7="",IF(J6="V 詞曲","原詞",""),収録作品入力!J7)</f>
        <v/>
      </c>
      <c r="L6" s="4" t="str">
        <f t="shared" si="0"/>
        <v/>
      </c>
      <c r="M6" s="80" t="str">
        <f t="shared" si="1"/>
        <v/>
      </c>
      <c r="N6" s="80" t="str">
        <f t="shared" si="2"/>
        <v/>
      </c>
      <c r="O6" s="102" t="str">
        <f t="shared" si="3"/>
        <v/>
      </c>
      <c r="P6" s="102" t="str">
        <f t="shared" si="5"/>
        <v>1と同</v>
      </c>
      <c r="Q6" s="104" t="str">
        <f t="shared" si="4"/>
        <v/>
      </c>
      <c r="R6" s="103">
        <v>5</v>
      </c>
      <c r="S6" s="137">
        <f>TBL_映画情報!BJ2</f>
        <v>0</v>
      </c>
      <c r="T6" s="213">
        <v>137500</v>
      </c>
      <c r="U6" s="122">
        <v>162500</v>
      </c>
      <c r="V6" s="122">
        <v>175000</v>
      </c>
      <c r="W6" s="122">
        <v>187500</v>
      </c>
      <c r="X6" s="122">
        <v>225000</v>
      </c>
      <c r="Y6" s="122">
        <v>262500</v>
      </c>
      <c r="Z6" s="91"/>
      <c r="AA6" s="91"/>
    </row>
    <row r="7" spans="1:28" ht="14.25" customHeight="1" x14ac:dyDescent="0.15">
      <c r="A7" s="89"/>
      <c r="B7" s="103">
        <v>6</v>
      </c>
      <c r="C7" s="4" t="str">
        <f>IF(収録作品入力!B8="","",収録作品入力!B8)</f>
        <v/>
      </c>
      <c r="D7" s="4" t="str">
        <f>IF(収録作品入力!C8="","",収録作品入力!C8)</f>
        <v/>
      </c>
      <c r="E7" s="4" t="str">
        <f>IF(収録作品入力!D8="","",収録作品入力!D8)</f>
        <v/>
      </c>
      <c r="F7" s="4" t="str">
        <f>IF(収録作品入力!E8="","",収録作品入力!E8)</f>
        <v/>
      </c>
      <c r="G7" s="4" t="str">
        <f>IF(収録作品入力!F8="","",収録作品入力!F8)</f>
        <v/>
      </c>
      <c r="H7" s="87">
        <f>IF(収録作品入力!G8="",0,収録作品入力!G8)</f>
        <v>0</v>
      </c>
      <c r="I7" s="87">
        <f>IF(収録作品入力!H8="",0,収録作品入力!H8)</f>
        <v>0</v>
      </c>
      <c r="J7" s="100" t="str">
        <f>IF(収録作品入力!I8="","",収録作品入力!I8)</f>
        <v/>
      </c>
      <c r="K7" s="4" t="str">
        <f>IF(収録作品入力!J8="",IF(J7="V 詞曲","原詞",""),収録作品入力!J8)</f>
        <v/>
      </c>
      <c r="L7" s="4" t="str">
        <f t="shared" si="0"/>
        <v/>
      </c>
      <c r="M7" s="80" t="str">
        <f t="shared" si="1"/>
        <v/>
      </c>
      <c r="N7" s="80" t="str">
        <f t="shared" si="2"/>
        <v/>
      </c>
      <c r="O7" s="102" t="str">
        <f t="shared" si="3"/>
        <v/>
      </c>
      <c r="P7" s="102" t="str">
        <f t="shared" si="5"/>
        <v>1と同</v>
      </c>
      <c r="Q7" s="104" t="str">
        <f t="shared" si="4"/>
        <v/>
      </c>
      <c r="R7" s="103">
        <v>6</v>
      </c>
      <c r="S7" s="91"/>
      <c r="T7" s="91">
        <v>1</v>
      </c>
      <c r="U7" s="123">
        <v>2</v>
      </c>
      <c r="V7" s="123">
        <v>3</v>
      </c>
      <c r="W7" s="123">
        <v>4</v>
      </c>
      <c r="X7" s="123">
        <v>5</v>
      </c>
      <c r="Y7" s="123">
        <v>6</v>
      </c>
      <c r="Z7" s="91">
        <v>7</v>
      </c>
      <c r="AA7" s="91">
        <v>8</v>
      </c>
    </row>
    <row r="8" spans="1:28" ht="14.25" customHeight="1" x14ac:dyDescent="0.15">
      <c r="A8" s="89"/>
      <c r="B8" s="103">
        <v>7</v>
      </c>
      <c r="C8" s="4" t="str">
        <f>IF(収録作品入力!B9="","",収録作品入力!B9)</f>
        <v/>
      </c>
      <c r="D8" s="4" t="str">
        <f>IF(収録作品入力!C9="","",収録作品入力!C9)</f>
        <v/>
      </c>
      <c r="E8" s="4" t="str">
        <f>IF(収録作品入力!D9="","",収録作品入力!D9)</f>
        <v/>
      </c>
      <c r="F8" s="4" t="str">
        <f>IF(収録作品入力!E9="","",収録作品入力!E9)</f>
        <v/>
      </c>
      <c r="G8" s="4" t="str">
        <f>IF(収録作品入力!F9="","",収録作品入力!F9)</f>
        <v/>
      </c>
      <c r="H8" s="87">
        <f>IF(収録作品入力!G9="",0,収録作品入力!G9)</f>
        <v>0</v>
      </c>
      <c r="I8" s="87">
        <f>IF(収録作品入力!H9="",0,収録作品入力!H9)</f>
        <v>0</v>
      </c>
      <c r="J8" s="100" t="str">
        <f>IF(収録作品入力!I9="","",収録作品入力!I9)</f>
        <v/>
      </c>
      <c r="K8" s="4" t="str">
        <f>IF(収録作品入力!J9="",IF(J8="V 詞曲","原詞",""),収録作品入力!J9)</f>
        <v/>
      </c>
      <c r="L8" s="4" t="str">
        <f t="shared" si="0"/>
        <v/>
      </c>
      <c r="M8" s="80" t="str">
        <f t="shared" si="1"/>
        <v/>
      </c>
      <c r="N8" s="80" t="str">
        <f t="shared" si="2"/>
        <v/>
      </c>
      <c r="O8" s="102" t="str">
        <f t="shared" si="3"/>
        <v/>
      </c>
      <c r="P8" s="102" t="str">
        <f t="shared" si="5"/>
        <v>1と同</v>
      </c>
      <c r="Q8" s="104" t="str">
        <f t="shared" si="4"/>
        <v/>
      </c>
      <c r="R8" s="103">
        <v>7</v>
      </c>
      <c r="S8" s="710" t="str">
        <f>(IF(Y2=1,CONCATENATE("使用料規程第2章第3節映画2上映（3）①で算出した使用料小計が、「外国映画上映使用料の取扱い」に定める表1の額（区分",AB3,"の",IF(LEFT(外国映画情報入力!C21,1)="R","R指定","一般"),"映画、",TEXT(V4,"###,###,###"),"円）を上回ったため、同取扱いに基づき",TEXT(V4,"###,###,###"),"円に消費税相当額",TEXT(W3,"###,###,###"),"円を加算した",TEXT(W4,"###,###,###"),"円を使用料とする。"),""))</f>
        <v/>
      </c>
      <c r="T8" s="710"/>
      <c r="U8" s="710"/>
      <c r="V8" s="710"/>
      <c r="W8" s="710"/>
      <c r="X8" s="710"/>
      <c r="Y8" s="121"/>
    </row>
    <row r="9" spans="1:28" ht="14.25" customHeight="1" x14ac:dyDescent="0.15">
      <c r="A9" s="89"/>
      <c r="B9" s="103">
        <v>8</v>
      </c>
      <c r="C9" s="4" t="str">
        <f>IF(収録作品入力!B10="","",収録作品入力!B10)</f>
        <v/>
      </c>
      <c r="D9" s="4" t="str">
        <f>IF(収録作品入力!C10="","",収録作品入力!C10)</f>
        <v/>
      </c>
      <c r="E9" s="4" t="str">
        <f>IF(収録作品入力!D10="","",収録作品入力!D10)</f>
        <v/>
      </c>
      <c r="F9" s="4" t="str">
        <f>IF(収録作品入力!E10="","",収録作品入力!E10)</f>
        <v/>
      </c>
      <c r="G9" s="4" t="str">
        <f>IF(収録作品入力!F10="","",収録作品入力!F10)</f>
        <v/>
      </c>
      <c r="H9" s="87">
        <f>IF(収録作品入力!G10="",0,収録作品入力!G10)</f>
        <v>0</v>
      </c>
      <c r="I9" s="87">
        <f>IF(収録作品入力!H10="",0,収録作品入力!H10)</f>
        <v>0</v>
      </c>
      <c r="J9" s="100" t="str">
        <f>IF(収録作品入力!I10="","",収録作品入力!I10)</f>
        <v/>
      </c>
      <c r="K9" s="4" t="str">
        <f>IF(収録作品入力!J10="",IF(J9="V 詞曲","原詞",""),収録作品入力!J10)</f>
        <v/>
      </c>
      <c r="L9" s="4" t="str">
        <f t="shared" si="0"/>
        <v/>
      </c>
      <c r="M9" s="80" t="str">
        <f t="shared" si="1"/>
        <v/>
      </c>
      <c r="N9" s="80" t="str">
        <f t="shared" si="2"/>
        <v/>
      </c>
      <c r="O9" s="102" t="str">
        <f t="shared" si="3"/>
        <v/>
      </c>
      <c r="P9" s="102" t="str">
        <f t="shared" si="5"/>
        <v>1と同</v>
      </c>
      <c r="Q9" s="104" t="str">
        <f t="shared" si="4"/>
        <v/>
      </c>
      <c r="R9" s="103">
        <v>8</v>
      </c>
      <c r="S9" s="710"/>
      <c r="T9" s="710"/>
      <c r="U9" s="710"/>
      <c r="V9" s="710"/>
      <c r="W9" s="710"/>
      <c r="X9" s="710"/>
      <c r="Y9" s="121"/>
    </row>
    <row r="10" spans="1:28" ht="14.25" customHeight="1" x14ac:dyDescent="0.15">
      <c r="A10" s="89"/>
      <c r="B10" s="103">
        <v>9</v>
      </c>
      <c r="C10" s="4" t="str">
        <f>IF(収録作品入力!B11="","",収録作品入力!B11)</f>
        <v/>
      </c>
      <c r="D10" s="4" t="str">
        <f>IF(収録作品入力!C11="","",収録作品入力!C11)</f>
        <v/>
      </c>
      <c r="E10" s="4" t="str">
        <f>IF(収録作品入力!D11="","",収録作品入力!D11)</f>
        <v/>
      </c>
      <c r="F10" s="4" t="str">
        <f>IF(収録作品入力!E11="","",収録作品入力!E11)</f>
        <v/>
      </c>
      <c r="G10" s="4" t="str">
        <f>IF(収録作品入力!F11="","",収録作品入力!F11)</f>
        <v/>
      </c>
      <c r="H10" s="87">
        <f>IF(収録作品入力!G11="",0,収録作品入力!G11)</f>
        <v>0</v>
      </c>
      <c r="I10" s="87">
        <f>IF(収録作品入力!H11="",0,収録作品入力!H11)</f>
        <v>0</v>
      </c>
      <c r="J10" s="100" t="str">
        <f>IF(収録作品入力!I11="","",収録作品入力!I11)</f>
        <v/>
      </c>
      <c r="K10" s="4" t="str">
        <f>IF(収録作品入力!J11="",IF(J10="V 詞曲","原詞",""),収録作品入力!J11)</f>
        <v/>
      </c>
      <c r="L10" s="4" t="str">
        <f t="shared" si="0"/>
        <v/>
      </c>
      <c r="M10" s="80" t="str">
        <f t="shared" si="1"/>
        <v/>
      </c>
      <c r="N10" s="80" t="str">
        <f t="shared" si="2"/>
        <v/>
      </c>
      <c r="O10" s="102" t="str">
        <f t="shared" si="3"/>
        <v/>
      </c>
      <c r="P10" s="102" t="str">
        <f t="shared" si="5"/>
        <v>1と同</v>
      </c>
      <c r="Q10" s="104" t="str">
        <f t="shared" si="4"/>
        <v/>
      </c>
      <c r="R10" s="103">
        <v>9</v>
      </c>
      <c r="S10" s="710"/>
      <c r="T10" s="710"/>
      <c r="U10" s="710"/>
      <c r="V10" s="710"/>
      <c r="W10" s="710"/>
      <c r="X10" s="710"/>
      <c r="Y10" s="121"/>
    </row>
    <row r="11" spans="1:28" ht="14.25" customHeight="1" x14ac:dyDescent="0.15">
      <c r="A11" s="89"/>
      <c r="B11" s="103">
        <v>10</v>
      </c>
      <c r="C11" s="4" t="str">
        <f>IF(収録作品入力!B12="","",収録作品入力!B12)</f>
        <v/>
      </c>
      <c r="D11" s="4" t="str">
        <f>IF(収録作品入力!C12="","",収録作品入力!C12)</f>
        <v/>
      </c>
      <c r="E11" s="4" t="str">
        <f>IF(収録作品入力!D12="","",収録作品入力!D12)</f>
        <v/>
      </c>
      <c r="F11" s="4" t="str">
        <f>IF(収録作品入力!E12="","",収録作品入力!E12)</f>
        <v/>
      </c>
      <c r="G11" s="4" t="str">
        <f>IF(収録作品入力!F12="","",収録作品入力!F12)</f>
        <v/>
      </c>
      <c r="H11" s="87">
        <f>IF(収録作品入力!G12="",0,収録作品入力!G12)</f>
        <v>0</v>
      </c>
      <c r="I11" s="87">
        <f>IF(収録作品入力!H12="",0,収録作品入力!H12)</f>
        <v>0</v>
      </c>
      <c r="J11" s="100" t="str">
        <f>IF(収録作品入力!I12="","",収録作品入力!I12)</f>
        <v/>
      </c>
      <c r="K11" s="4" t="str">
        <f>IF(収録作品入力!J12="",IF(J11="V 詞曲","原詞",""),収録作品入力!J12)</f>
        <v/>
      </c>
      <c r="L11" s="4" t="str">
        <f t="shared" si="0"/>
        <v/>
      </c>
      <c r="M11" s="80" t="str">
        <f t="shared" si="1"/>
        <v/>
      </c>
      <c r="N11" s="80" t="str">
        <f t="shared" si="2"/>
        <v/>
      </c>
      <c r="O11" s="102" t="str">
        <f t="shared" si="3"/>
        <v/>
      </c>
      <c r="P11" s="102" t="str">
        <f t="shared" si="5"/>
        <v>1と同</v>
      </c>
      <c r="Q11" s="104" t="str">
        <f t="shared" si="4"/>
        <v/>
      </c>
      <c r="R11" s="103">
        <v>10</v>
      </c>
      <c r="S11" s="710"/>
      <c r="T11" s="710"/>
      <c r="U11" s="710"/>
      <c r="V11" s="710"/>
      <c r="W11" s="710"/>
      <c r="X11" s="710"/>
      <c r="Y11" s="121"/>
    </row>
    <row r="12" spans="1:28" ht="14.25" customHeight="1" x14ac:dyDescent="0.15">
      <c r="A12" s="89"/>
      <c r="B12" s="104">
        <v>11</v>
      </c>
      <c r="C12" s="4" t="str">
        <f>IF(収録作品入力!B13="","",収録作品入力!B13)</f>
        <v/>
      </c>
      <c r="D12" s="4" t="str">
        <f>IF(収録作品入力!C13="","",収録作品入力!C13)</f>
        <v/>
      </c>
      <c r="E12" s="4" t="str">
        <f>IF(収録作品入力!D13="","",収録作品入力!D13)</f>
        <v/>
      </c>
      <c r="F12" s="4" t="str">
        <f>IF(収録作品入力!E13="","",収録作品入力!E13)</f>
        <v/>
      </c>
      <c r="G12" s="4" t="str">
        <f>IF(収録作品入力!F13="","",収録作品入力!F13)</f>
        <v/>
      </c>
      <c r="H12" s="87">
        <f>IF(収録作品入力!G13="",0,収録作品入力!G13)</f>
        <v>0</v>
      </c>
      <c r="I12" s="87">
        <f>IF(収録作品入力!H13="",0,収録作品入力!H13)</f>
        <v>0</v>
      </c>
      <c r="J12" s="100" t="str">
        <f>IF(収録作品入力!I13="","",収録作品入力!I13)</f>
        <v/>
      </c>
      <c r="K12" s="4" t="str">
        <f>IF(収録作品入力!J13="",IF(J12="V 詞曲","原詞",""),収録作品入力!J13)</f>
        <v/>
      </c>
      <c r="L12" s="4" t="str">
        <f t="shared" si="0"/>
        <v/>
      </c>
      <c r="M12" s="80" t="str">
        <f t="shared" si="1"/>
        <v/>
      </c>
      <c r="N12" s="80" t="str">
        <f t="shared" si="2"/>
        <v/>
      </c>
      <c r="O12" s="102" t="str">
        <f t="shared" si="3"/>
        <v/>
      </c>
      <c r="P12" s="102" t="str">
        <f t="shared" si="5"/>
        <v>1と同</v>
      </c>
      <c r="Q12" s="104" t="str">
        <f t="shared" si="4"/>
        <v/>
      </c>
      <c r="R12" s="104">
        <v>11</v>
      </c>
      <c r="S12" s="214">
        <v>170000</v>
      </c>
      <c r="T12" s="91">
        <v>212500</v>
      </c>
      <c r="U12" s="91">
        <v>250000</v>
      </c>
      <c r="V12" s="91">
        <v>312500</v>
      </c>
      <c r="W12" s="91">
        <v>375000</v>
      </c>
      <c r="X12" s="91">
        <v>437500</v>
      </c>
      <c r="Y12" s="91">
        <v>500000</v>
      </c>
      <c r="Z12" s="91">
        <v>625000</v>
      </c>
      <c r="AA12" s="91">
        <v>750000</v>
      </c>
    </row>
    <row r="13" spans="1:28" ht="14.25" customHeight="1" x14ac:dyDescent="0.15">
      <c r="A13" s="89"/>
      <c r="B13" s="103">
        <v>12</v>
      </c>
      <c r="C13" s="4" t="str">
        <f>IF(収録作品入力!B14="","",収録作品入力!B14)</f>
        <v/>
      </c>
      <c r="D13" s="4" t="str">
        <f>IF(収録作品入力!C14="","",収録作品入力!C14)</f>
        <v/>
      </c>
      <c r="E13" s="4" t="str">
        <f>IF(収録作品入力!D14="","",収録作品入力!D14)</f>
        <v/>
      </c>
      <c r="F13" s="4" t="str">
        <f>IF(収録作品入力!E14="","",収録作品入力!E14)</f>
        <v/>
      </c>
      <c r="G13" s="4" t="str">
        <f>IF(収録作品入力!F14="","",収録作品入力!F14)</f>
        <v/>
      </c>
      <c r="H13" s="87">
        <f>IF(収録作品入力!G14="",0,収録作品入力!G14)</f>
        <v>0</v>
      </c>
      <c r="I13" s="87">
        <f>IF(収録作品入力!H14="",0,収録作品入力!H14)</f>
        <v>0</v>
      </c>
      <c r="J13" s="100" t="str">
        <f>IF(収録作品入力!I14="","",収録作品入力!I14)</f>
        <v/>
      </c>
      <c r="K13" s="4" t="str">
        <f>IF(収録作品入力!J14="",IF(J13="V 詞曲","原詞",""),収録作品入力!J14)</f>
        <v/>
      </c>
      <c r="L13" s="4" t="str">
        <f t="shared" si="0"/>
        <v/>
      </c>
      <c r="M13" s="80" t="str">
        <f t="shared" si="1"/>
        <v/>
      </c>
      <c r="N13" s="80" t="str">
        <f t="shared" si="2"/>
        <v/>
      </c>
      <c r="O13" s="102" t="str">
        <f t="shared" si="3"/>
        <v/>
      </c>
      <c r="P13" s="102" t="str">
        <f t="shared" si="5"/>
        <v>1と同</v>
      </c>
      <c r="Q13" s="104" t="str">
        <f t="shared" si="4"/>
        <v/>
      </c>
      <c r="R13" s="103">
        <v>12</v>
      </c>
      <c r="S13" s="214">
        <v>125000</v>
      </c>
      <c r="T13" s="91">
        <v>156250</v>
      </c>
      <c r="U13" s="91">
        <v>181250</v>
      </c>
      <c r="V13" s="91">
        <v>218750</v>
      </c>
      <c r="W13" s="91">
        <v>256250</v>
      </c>
      <c r="X13" s="91">
        <v>300000</v>
      </c>
      <c r="Y13" s="91">
        <v>362500</v>
      </c>
      <c r="Z13" s="91">
        <v>437500</v>
      </c>
      <c r="AA13" s="91">
        <v>525000</v>
      </c>
    </row>
    <row r="14" spans="1:28" ht="14.25" customHeight="1" x14ac:dyDescent="0.15">
      <c r="A14" s="89"/>
      <c r="B14" s="103">
        <v>13</v>
      </c>
      <c r="C14" s="4" t="str">
        <f>IF(収録作品入力!B15="","",収録作品入力!B15)</f>
        <v/>
      </c>
      <c r="D14" s="4" t="str">
        <f>IF(収録作品入力!C15="","",収録作品入力!C15)</f>
        <v/>
      </c>
      <c r="E14" s="4" t="str">
        <f>IF(収録作品入力!D15="","",収録作品入力!D15)</f>
        <v/>
      </c>
      <c r="F14" s="4" t="str">
        <f>IF(収録作品入力!E15="","",収録作品入力!E15)</f>
        <v/>
      </c>
      <c r="G14" s="4" t="str">
        <f>IF(収録作品入力!F15="","",収録作品入力!F15)</f>
        <v/>
      </c>
      <c r="H14" s="87">
        <f>IF(収録作品入力!G15="",0,収録作品入力!G15)</f>
        <v>0</v>
      </c>
      <c r="I14" s="87">
        <f>IF(収録作品入力!H15="",0,収録作品入力!H15)</f>
        <v>0</v>
      </c>
      <c r="J14" s="100" t="str">
        <f>IF(収録作品入力!I15="","",収録作品入力!I15)</f>
        <v/>
      </c>
      <c r="K14" s="4" t="str">
        <f>IF(収録作品入力!J15="",IF(J14="V 詞曲","原詞",""),収録作品入力!J15)</f>
        <v/>
      </c>
      <c r="L14" s="4" t="str">
        <f t="shared" si="0"/>
        <v/>
      </c>
      <c r="M14" s="80" t="str">
        <f t="shared" si="1"/>
        <v/>
      </c>
      <c r="N14" s="80" t="str">
        <f t="shared" si="2"/>
        <v/>
      </c>
      <c r="O14" s="102" t="str">
        <f t="shared" si="3"/>
        <v/>
      </c>
      <c r="P14" s="102" t="str">
        <f t="shared" si="5"/>
        <v>1と同</v>
      </c>
      <c r="Q14" s="104" t="str">
        <f t="shared" si="4"/>
        <v/>
      </c>
      <c r="R14" s="103">
        <v>13</v>
      </c>
    </row>
    <row r="15" spans="1:28" ht="14.25" customHeight="1" x14ac:dyDescent="0.15">
      <c r="A15" s="89"/>
      <c r="B15" s="103">
        <v>14</v>
      </c>
      <c r="C15" s="4" t="str">
        <f>IF(収録作品入力!B16="","",収録作品入力!B16)</f>
        <v/>
      </c>
      <c r="D15" s="4" t="str">
        <f>IF(収録作品入力!C16="","",収録作品入力!C16)</f>
        <v/>
      </c>
      <c r="E15" s="4" t="str">
        <f>IF(収録作品入力!D16="","",収録作品入力!D16)</f>
        <v/>
      </c>
      <c r="F15" s="4" t="str">
        <f>IF(収録作品入力!E16="","",収録作品入力!E16)</f>
        <v/>
      </c>
      <c r="G15" s="4" t="str">
        <f>IF(収録作品入力!F16="","",収録作品入力!F16)</f>
        <v/>
      </c>
      <c r="H15" s="87">
        <f>IF(収録作品入力!G16="",0,収録作品入力!G16)</f>
        <v>0</v>
      </c>
      <c r="I15" s="87">
        <f>IF(収録作品入力!H16="",0,収録作品入力!H16)</f>
        <v>0</v>
      </c>
      <c r="J15" s="100" t="str">
        <f>IF(収録作品入力!I16="","",収録作品入力!I16)</f>
        <v/>
      </c>
      <c r="K15" s="4" t="str">
        <f>IF(収録作品入力!J16="",IF(J15="V 詞曲","原詞",""),収録作品入力!J16)</f>
        <v/>
      </c>
      <c r="L15" s="4" t="str">
        <f t="shared" si="0"/>
        <v/>
      </c>
      <c r="M15" s="80" t="str">
        <f t="shared" si="1"/>
        <v/>
      </c>
      <c r="N15" s="80" t="str">
        <f t="shared" si="2"/>
        <v/>
      </c>
      <c r="O15" s="102" t="str">
        <f t="shared" si="3"/>
        <v/>
      </c>
      <c r="P15" s="102" t="str">
        <f t="shared" si="5"/>
        <v>1と同</v>
      </c>
      <c r="Q15" s="104" t="str">
        <f t="shared" si="4"/>
        <v/>
      </c>
      <c r="R15" s="103">
        <v>14</v>
      </c>
    </row>
    <row r="16" spans="1:28" ht="14.25" customHeight="1" x14ac:dyDescent="0.15">
      <c r="A16" s="89"/>
      <c r="B16" s="103">
        <v>15</v>
      </c>
      <c r="C16" s="4" t="str">
        <f>IF(収録作品入力!B17="","",収録作品入力!B17)</f>
        <v/>
      </c>
      <c r="D16" s="4" t="str">
        <f>IF(収録作品入力!C17="","",収録作品入力!C17)</f>
        <v/>
      </c>
      <c r="E16" s="4" t="str">
        <f>IF(収録作品入力!D17="","",収録作品入力!D17)</f>
        <v/>
      </c>
      <c r="F16" s="4" t="str">
        <f>IF(収録作品入力!E17="","",収録作品入力!E17)</f>
        <v/>
      </c>
      <c r="G16" s="4" t="str">
        <f>IF(収録作品入力!F17="","",収録作品入力!F17)</f>
        <v/>
      </c>
      <c r="H16" s="87">
        <f>IF(収録作品入力!G17="",0,収録作品入力!G17)</f>
        <v>0</v>
      </c>
      <c r="I16" s="87">
        <f>IF(収録作品入力!H17="",0,収録作品入力!H17)</f>
        <v>0</v>
      </c>
      <c r="J16" s="100" t="str">
        <f>IF(収録作品入力!I17="","",収録作品入力!I17)</f>
        <v/>
      </c>
      <c r="K16" s="4" t="str">
        <f>IF(収録作品入力!J17="",IF(J16="V 詞曲","原詞",""),収録作品入力!J17)</f>
        <v/>
      </c>
      <c r="L16" s="4" t="str">
        <f t="shared" si="0"/>
        <v/>
      </c>
      <c r="M16" s="80" t="str">
        <f t="shared" si="1"/>
        <v/>
      </c>
      <c r="N16" s="80" t="str">
        <f t="shared" si="2"/>
        <v/>
      </c>
      <c r="O16" s="102" t="str">
        <f t="shared" si="3"/>
        <v/>
      </c>
      <c r="P16" s="102" t="str">
        <f t="shared" si="5"/>
        <v>1と同</v>
      </c>
      <c r="Q16" s="104" t="str">
        <f t="shared" si="4"/>
        <v/>
      </c>
      <c r="R16" s="103">
        <v>15</v>
      </c>
    </row>
    <row r="17" spans="1:18" ht="14.25" customHeight="1" x14ac:dyDescent="0.15">
      <c r="A17" s="89"/>
      <c r="B17" s="103">
        <v>16</v>
      </c>
      <c r="C17" s="4" t="str">
        <f>IF(収録作品入力!B18="","",収録作品入力!B18)</f>
        <v/>
      </c>
      <c r="D17" s="4" t="str">
        <f>IF(収録作品入力!C18="","",収録作品入力!C18)</f>
        <v/>
      </c>
      <c r="E17" s="4" t="str">
        <f>IF(収録作品入力!D18="","",収録作品入力!D18)</f>
        <v/>
      </c>
      <c r="F17" s="4" t="str">
        <f>IF(収録作品入力!E18="","",収録作品入力!E18)</f>
        <v/>
      </c>
      <c r="G17" s="4" t="str">
        <f>IF(収録作品入力!F18="","",収録作品入力!F18)</f>
        <v/>
      </c>
      <c r="H17" s="87">
        <f>IF(収録作品入力!G18="",0,収録作品入力!G18)</f>
        <v>0</v>
      </c>
      <c r="I17" s="87">
        <f>IF(収録作品入力!H18="",0,収録作品入力!H18)</f>
        <v>0</v>
      </c>
      <c r="J17" s="100" t="str">
        <f>IF(収録作品入力!I18="","",収録作品入力!I18)</f>
        <v/>
      </c>
      <c r="K17" s="4" t="str">
        <f>IF(収録作品入力!J18="",IF(J17="V 詞曲","原詞",""),収録作品入力!J18)</f>
        <v/>
      </c>
      <c r="L17" s="4" t="str">
        <f t="shared" si="0"/>
        <v/>
      </c>
      <c r="M17" s="80" t="str">
        <f t="shared" si="1"/>
        <v/>
      </c>
      <c r="N17" s="80" t="str">
        <f t="shared" si="2"/>
        <v/>
      </c>
      <c r="O17" s="102" t="str">
        <f t="shared" si="3"/>
        <v/>
      </c>
      <c r="P17" s="102" t="str">
        <f t="shared" si="5"/>
        <v>1と同</v>
      </c>
      <c r="Q17" s="104" t="str">
        <f t="shared" si="4"/>
        <v/>
      </c>
      <c r="R17" s="103">
        <v>16</v>
      </c>
    </row>
    <row r="18" spans="1:18" ht="14.25" customHeight="1" x14ac:dyDescent="0.15">
      <c r="A18" s="89"/>
      <c r="B18" s="103">
        <v>17</v>
      </c>
      <c r="C18" s="4" t="str">
        <f>IF(収録作品入力!B19="","",収録作品入力!B19)</f>
        <v/>
      </c>
      <c r="D18" s="4" t="str">
        <f>IF(収録作品入力!C19="","",収録作品入力!C19)</f>
        <v/>
      </c>
      <c r="E18" s="4" t="str">
        <f>IF(収録作品入力!D19="","",収録作品入力!D19)</f>
        <v/>
      </c>
      <c r="F18" s="4" t="str">
        <f>IF(収録作品入力!E19="","",収録作品入力!E19)</f>
        <v/>
      </c>
      <c r="G18" s="4" t="str">
        <f>IF(収録作品入力!F19="","",収録作品入力!F19)</f>
        <v/>
      </c>
      <c r="H18" s="87">
        <f>IF(収録作品入力!G19="",0,収録作品入力!G19)</f>
        <v>0</v>
      </c>
      <c r="I18" s="87">
        <f>IF(収録作品入力!H19="",0,収録作品入力!H19)</f>
        <v>0</v>
      </c>
      <c r="J18" s="100" t="str">
        <f>IF(収録作品入力!I19="","",収録作品入力!I19)</f>
        <v/>
      </c>
      <c r="K18" s="4" t="str">
        <f>IF(収録作品入力!J19="",IF(J18="V 詞曲","原詞",""),収録作品入力!J19)</f>
        <v/>
      </c>
      <c r="L18" s="4" t="str">
        <f t="shared" si="0"/>
        <v/>
      </c>
      <c r="M18" s="80" t="str">
        <f t="shared" si="1"/>
        <v/>
      </c>
      <c r="N18" s="80" t="str">
        <f t="shared" si="2"/>
        <v/>
      </c>
      <c r="O18" s="102" t="str">
        <f t="shared" si="3"/>
        <v/>
      </c>
      <c r="P18" s="102" t="str">
        <f t="shared" si="5"/>
        <v>1と同</v>
      </c>
      <c r="Q18" s="104" t="str">
        <f t="shared" si="4"/>
        <v/>
      </c>
      <c r="R18" s="103">
        <v>17</v>
      </c>
    </row>
    <row r="19" spans="1:18" ht="14.25" customHeight="1" x14ac:dyDescent="0.15">
      <c r="A19" s="89"/>
      <c r="B19" s="103">
        <v>18</v>
      </c>
      <c r="C19" s="4" t="str">
        <f>IF(収録作品入力!B20="","",収録作品入力!B20)</f>
        <v/>
      </c>
      <c r="D19" s="4" t="str">
        <f>IF(収録作品入力!C20="","",収録作品入力!C20)</f>
        <v/>
      </c>
      <c r="E19" s="4" t="str">
        <f>IF(収録作品入力!D20="","",収録作品入力!D20)</f>
        <v/>
      </c>
      <c r="F19" s="4" t="str">
        <f>IF(収録作品入力!E20="","",収録作品入力!E20)</f>
        <v/>
      </c>
      <c r="G19" s="4" t="str">
        <f>IF(収録作品入力!F20="","",収録作品入力!F20)</f>
        <v/>
      </c>
      <c r="H19" s="87">
        <f>IF(収録作品入力!G20="",0,収録作品入力!G20)</f>
        <v>0</v>
      </c>
      <c r="I19" s="87">
        <f>IF(収録作品入力!H20="",0,収録作品入力!H20)</f>
        <v>0</v>
      </c>
      <c r="J19" s="100" t="str">
        <f>IF(収録作品入力!I20="","",収録作品入力!I20)</f>
        <v/>
      </c>
      <c r="K19" s="4" t="str">
        <f>IF(収録作品入力!J20="",IF(J19="V 詞曲","原詞",""),収録作品入力!J20)</f>
        <v/>
      </c>
      <c r="L19" s="4" t="str">
        <f t="shared" si="0"/>
        <v/>
      </c>
      <c r="M19" s="80" t="str">
        <f t="shared" si="1"/>
        <v/>
      </c>
      <c r="N19" s="80" t="str">
        <f t="shared" si="2"/>
        <v/>
      </c>
      <c r="O19" s="102" t="str">
        <f t="shared" si="3"/>
        <v/>
      </c>
      <c r="P19" s="102" t="str">
        <f t="shared" si="5"/>
        <v>1と同</v>
      </c>
      <c r="Q19" s="104" t="str">
        <f t="shared" si="4"/>
        <v/>
      </c>
      <c r="R19" s="103">
        <v>18</v>
      </c>
    </row>
    <row r="20" spans="1:18" ht="14.25" customHeight="1" x14ac:dyDescent="0.15">
      <c r="A20" s="89"/>
      <c r="B20" s="103">
        <v>19</v>
      </c>
      <c r="C20" s="4" t="str">
        <f>IF(収録作品入力!B21="","",収録作品入力!B21)</f>
        <v/>
      </c>
      <c r="D20" s="4" t="str">
        <f>IF(収録作品入力!C21="","",収録作品入力!C21)</f>
        <v/>
      </c>
      <c r="E20" s="4" t="str">
        <f>IF(収録作品入力!D21="","",収録作品入力!D21)</f>
        <v/>
      </c>
      <c r="F20" s="4" t="str">
        <f>IF(収録作品入力!E21="","",収録作品入力!E21)</f>
        <v/>
      </c>
      <c r="G20" s="4" t="str">
        <f>IF(収録作品入力!F21="","",収録作品入力!F21)</f>
        <v/>
      </c>
      <c r="H20" s="87">
        <f>IF(収録作品入力!G21="",0,収録作品入力!G21)</f>
        <v>0</v>
      </c>
      <c r="I20" s="87">
        <f>IF(収録作品入力!H21="",0,収録作品入力!H21)</f>
        <v>0</v>
      </c>
      <c r="J20" s="100" t="str">
        <f>IF(収録作品入力!I21="","",収録作品入力!I21)</f>
        <v/>
      </c>
      <c r="K20" s="4" t="str">
        <f>IF(収録作品入力!J21="",IF(J20="V 詞曲","原詞",""),収録作品入力!J21)</f>
        <v/>
      </c>
      <c r="L20" s="4" t="str">
        <f t="shared" si="0"/>
        <v/>
      </c>
      <c r="M20" s="80" t="str">
        <f t="shared" si="1"/>
        <v/>
      </c>
      <c r="N20" s="80" t="str">
        <f t="shared" si="2"/>
        <v/>
      </c>
      <c r="O20" s="102" t="str">
        <f t="shared" si="3"/>
        <v/>
      </c>
      <c r="P20" s="102" t="str">
        <f t="shared" si="5"/>
        <v>1と同</v>
      </c>
      <c r="Q20" s="104" t="str">
        <f t="shared" si="4"/>
        <v/>
      </c>
      <c r="R20" s="103">
        <v>19</v>
      </c>
    </row>
    <row r="21" spans="1:18" ht="14.25" customHeight="1" x14ac:dyDescent="0.15">
      <c r="A21" s="89"/>
      <c r="B21" s="103">
        <v>20</v>
      </c>
      <c r="C21" s="4" t="str">
        <f>IF(収録作品入力!B22="","",収録作品入力!B22)</f>
        <v/>
      </c>
      <c r="D21" s="4" t="str">
        <f>IF(収録作品入力!C22="","",収録作品入力!C22)</f>
        <v/>
      </c>
      <c r="E21" s="4" t="str">
        <f>IF(収録作品入力!D22="","",収録作品入力!D22)</f>
        <v/>
      </c>
      <c r="F21" s="4" t="str">
        <f>IF(収録作品入力!E22="","",収録作品入力!E22)</f>
        <v/>
      </c>
      <c r="G21" s="4" t="str">
        <f>IF(収録作品入力!F22="","",収録作品入力!F22)</f>
        <v/>
      </c>
      <c r="H21" s="87">
        <f>IF(収録作品入力!G22="",0,収録作品入力!G22)</f>
        <v>0</v>
      </c>
      <c r="I21" s="87">
        <f>IF(収録作品入力!H22="",0,収録作品入力!H22)</f>
        <v>0</v>
      </c>
      <c r="J21" s="100" t="str">
        <f>IF(収録作品入力!I22="","",収録作品入力!I22)</f>
        <v/>
      </c>
      <c r="K21" s="4" t="str">
        <f>IF(収録作品入力!J22="",IF(J21="V 詞曲","原詞",""),収録作品入力!J22)</f>
        <v/>
      </c>
      <c r="L21" s="4" t="str">
        <f t="shared" si="0"/>
        <v/>
      </c>
      <c r="M21" s="80" t="str">
        <f t="shared" si="1"/>
        <v/>
      </c>
      <c r="N21" s="80" t="str">
        <f t="shared" si="2"/>
        <v/>
      </c>
      <c r="O21" s="102" t="str">
        <f t="shared" si="3"/>
        <v/>
      </c>
      <c r="P21" s="102" t="str">
        <f t="shared" si="5"/>
        <v>1と同</v>
      </c>
      <c r="Q21" s="104" t="str">
        <f t="shared" si="4"/>
        <v/>
      </c>
      <c r="R21" s="103">
        <v>20</v>
      </c>
    </row>
    <row r="22" spans="1:18" ht="14.25" customHeight="1" x14ac:dyDescent="0.15">
      <c r="A22" s="89"/>
      <c r="B22" s="103">
        <v>21</v>
      </c>
      <c r="C22" s="4" t="str">
        <f>IF(収録作品入力!B23="","",収録作品入力!B23)</f>
        <v/>
      </c>
      <c r="D22" s="4" t="str">
        <f>IF(収録作品入力!C23="","",収録作品入力!C23)</f>
        <v/>
      </c>
      <c r="E22" s="4" t="str">
        <f>IF(収録作品入力!D23="","",収録作品入力!D23)</f>
        <v/>
      </c>
      <c r="F22" s="4" t="str">
        <f>IF(収録作品入力!E23="","",収録作品入力!E23)</f>
        <v/>
      </c>
      <c r="G22" s="4" t="str">
        <f>IF(収録作品入力!F23="","",収録作品入力!F23)</f>
        <v/>
      </c>
      <c r="H22" s="87">
        <f>IF(収録作品入力!G23="",0,収録作品入力!G23)</f>
        <v>0</v>
      </c>
      <c r="I22" s="87">
        <f>IF(収録作品入力!H23="",0,収録作品入力!H23)</f>
        <v>0</v>
      </c>
      <c r="J22" s="100" t="str">
        <f>IF(収録作品入力!I23="","",収録作品入力!I23)</f>
        <v/>
      </c>
      <c r="K22" s="4" t="str">
        <f>IF(収録作品入力!J23="",IF(J22="V 詞曲","原詞",""),収録作品入力!J23)</f>
        <v/>
      </c>
      <c r="L22" s="4" t="str">
        <f t="shared" si="0"/>
        <v/>
      </c>
      <c r="M22" s="80" t="str">
        <f t="shared" si="1"/>
        <v/>
      </c>
      <c r="N22" s="80" t="str">
        <f t="shared" si="2"/>
        <v/>
      </c>
      <c r="O22" s="102" t="str">
        <f t="shared" si="3"/>
        <v/>
      </c>
      <c r="P22" s="102" t="str">
        <f t="shared" si="5"/>
        <v>1と同</v>
      </c>
      <c r="Q22" s="104" t="str">
        <f t="shared" si="4"/>
        <v/>
      </c>
      <c r="R22" s="103">
        <v>21</v>
      </c>
    </row>
    <row r="23" spans="1:18" ht="14.25" customHeight="1" x14ac:dyDescent="0.15">
      <c r="A23" s="89"/>
      <c r="B23" s="103">
        <v>22</v>
      </c>
      <c r="C23" s="4" t="str">
        <f>IF(収録作品入力!B24="","",収録作品入力!B24)</f>
        <v/>
      </c>
      <c r="D23" s="4" t="str">
        <f>IF(収録作品入力!C24="","",収録作品入力!C24)</f>
        <v/>
      </c>
      <c r="E23" s="4" t="str">
        <f>IF(収録作品入力!D24="","",収録作品入力!D24)</f>
        <v/>
      </c>
      <c r="F23" s="4" t="str">
        <f>IF(収録作品入力!E24="","",収録作品入力!E24)</f>
        <v/>
      </c>
      <c r="G23" s="4" t="str">
        <f>IF(収録作品入力!F24="","",収録作品入力!F24)</f>
        <v/>
      </c>
      <c r="H23" s="87">
        <f>IF(収録作品入力!G24="",0,収録作品入力!G24)</f>
        <v>0</v>
      </c>
      <c r="I23" s="87">
        <f>IF(収録作品入力!H24="",0,収録作品入力!H24)</f>
        <v>0</v>
      </c>
      <c r="J23" s="100" t="str">
        <f>IF(収録作品入力!I24="","",収録作品入力!I24)</f>
        <v/>
      </c>
      <c r="K23" s="4" t="str">
        <f>IF(収録作品入力!J24="",IF(J23="V 詞曲","原詞",""),収録作品入力!J24)</f>
        <v/>
      </c>
      <c r="L23" s="4" t="str">
        <f t="shared" si="0"/>
        <v/>
      </c>
      <c r="M23" s="80" t="str">
        <f t="shared" si="1"/>
        <v/>
      </c>
      <c r="N23" s="80" t="str">
        <f t="shared" si="2"/>
        <v/>
      </c>
      <c r="O23" s="102" t="str">
        <f t="shared" si="3"/>
        <v/>
      </c>
      <c r="P23" s="102" t="str">
        <f t="shared" si="5"/>
        <v>1と同</v>
      </c>
      <c r="Q23" s="104" t="str">
        <f t="shared" si="4"/>
        <v/>
      </c>
      <c r="R23" s="103">
        <v>22</v>
      </c>
    </row>
    <row r="24" spans="1:18" ht="14.25" customHeight="1" x14ac:dyDescent="0.15">
      <c r="A24" s="89"/>
      <c r="B24" s="103">
        <v>23</v>
      </c>
      <c r="C24" s="4" t="str">
        <f>IF(収録作品入力!B25="","",収録作品入力!B25)</f>
        <v/>
      </c>
      <c r="D24" s="4" t="str">
        <f>IF(収録作品入力!C25="","",収録作品入力!C25)</f>
        <v/>
      </c>
      <c r="E24" s="4" t="str">
        <f>IF(収録作品入力!D25="","",収録作品入力!D25)</f>
        <v/>
      </c>
      <c r="F24" s="4" t="str">
        <f>IF(収録作品入力!E25="","",収録作品入力!E25)</f>
        <v/>
      </c>
      <c r="G24" s="4" t="str">
        <f>IF(収録作品入力!F25="","",収録作品入力!F25)</f>
        <v/>
      </c>
      <c r="H24" s="87">
        <f>IF(収録作品入力!G25="",0,収録作品入力!G25)</f>
        <v>0</v>
      </c>
      <c r="I24" s="87">
        <f>IF(収録作品入力!H25="",0,収録作品入力!H25)</f>
        <v>0</v>
      </c>
      <c r="J24" s="100" t="str">
        <f>IF(収録作品入力!I25="","",収録作品入力!I25)</f>
        <v/>
      </c>
      <c r="K24" s="4" t="str">
        <f>IF(収録作品入力!J25="",IF(J24="V 詞曲","原詞",""),収録作品入力!J25)</f>
        <v/>
      </c>
      <c r="L24" s="4" t="str">
        <f t="shared" si="0"/>
        <v/>
      </c>
      <c r="M24" s="80" t="str">
        <f t="shared" si="1"/>
        <v/>
      </c>
      <c r="N24" s="80" t="str">
        <f t="shared" si="2"/>
        <v/>
      </c>
      <c r="O24" s="102" t="str">
        <f t="shared" si="3"/>
        <v/>
      </c>
      <c r="P24" s="102" t="str">
        <f t="shared" si="5"/>
        <v>1と同</v>
      </c>
      <c r="Q24" s="104" t="str">
        <f t="shared" si="4"/>
        <v/>
      </c>
      <c r="R24" s="103">
        <v>23</v>
      </c>
    </row>
    <row r="25" spans="1:18" ht="14.25" customHeight="1" x14ac:dyDescent="0.15">
      <c r="A25" s="89"/>
      <c r="B25" s="103">
        <v>24</v>
      </c>
      <c r="C25" s="4" t="str">
        <f>IF(収録作品入力!B26="","",収録作品入力!B26)</f>
        <v/>
      </c>
      <c r="D25" s="4" t="str">
        <f>IF(収録作品入力!C26="","",収録作品入力!C26)</f>
        <v/>
      </c>
      <c r="E25" s="4" t="str">
        <f>IF(収録作品入力!D26="","",収録作品入力!D26)</f>
        <v/>
      </c>
      <c r="F25" s="4" t="str">
        <f>IF(収録作品入力!E26="","",収録作品入力!E26)</f>
        <v/>
      </c>
      <c r="G25" s="4" t="str">
        <f>IF(収録作品入力!F26="","",収録作品入力!F26)</f>
        <v/>
      </c>
      <c r="H25" s="87">
        <f>IF(収録作品入力!G26="",0,収録作品入力!G26)</f>
        <v>0</v>
      </c>
      <c r="I25" s="87">
        <f>IF(収録作品入力!H26="",0,収録作品入力!H26)</f>
        <v>0</v>
      </c>
      <c r="J25" s="100" t="str">
        <f>IF(収録作品入力!I26="","",収録作品入力!I26)</f>
        <v/>
      </c>
      <c r="K25" s="4" t="str">
        <f>IF(収録作品入力!J26="",IF(J25="V 詞曲","原詞",""),収録作品入力!J26)</f>
        <v/>
      </c>
      <c r="L25" s="4" t="str">
        <f t="shared" si="0"/>
        <v/>
      </c>
      <c r="M25" s="80" t="str">
        <f t="shared" si="1"/>
        <v/>
      </c>
      <c r="N25" s="80" t="str">
        <f t="shared" si="2"/>
        <v/>
      </c>
      <c r="O25" s="102" t="str">
        <f t="shared" si="3"/>
        <v/>
      </c>
      <c r="P25" s="102" t="str">
        <f t="shared" si="5"/>
        <v>1と同</v>
      </c>
      <c r="Q25" s="104" t="str">
        <f t="shared" si="4"/>
        <v/>
      </c>
      <c r="R25" s="103">
        <v>24</v>
      </c>
    </row>
    <row r="26" spans="1:18" ht="14.25" customHeight="1" x14ac:dyDescent="0.15">
      <c r="A26" s="89"/>
      <c r="B26" s="103">
        <v>25</v>
      </c>
      <c r="C26" s="4" t="str">
        <f>IF(収録作品入力!B27="","",収録作品入力!B27)</f>
        <v/>
      </c>
      <c r="D26" s="4" t="str">
        <f>IF(収録作品入力!C27="","",収録作品入力!C27)</f>
        <v/>
      </c>
      <c r="E26" s="4" t="str">
        <f>IF(収録作品入力!D27="","",収録作品入力!D27)</f>
        <v/>
      </c>
      <c r="F26" s="4" t="str">
        <f>IF(収録作品入力!E27="","",収録作品入力!E27)</f>
        <v/>
      </c>
      <c r="G26" s="4" t="str">
        <f>IF(収録作品入力!F27="","",収録作品入力!F27)</f>
        <v/>
      </c>
      <c r="H26" s="87">
        <f>IF(収録作品入力!G27="",0,収録作品入力!G27)</f>
        <v>0</v>
      </c>
      <c r="I26" s="87">
        <f>IF(収録作品入力!H27="",0,収録作品入力!H27)</f>
        <v>0</v>
      </c>
      <c r="J26" s="100" t="str">
        <f>IF(収録作品入力!I27="","",収録作品入力!I27)</f>
        <v/>
      </c>
      <c r="K26" s="4" t="str">
        <f>IF(収録作品入力!J27="",IF(J26="V 詞曲","原詞",""),収録作品入力!J27)</f>
        <v/>
      </c>
      <c r="L26" s="4" t="str">
        <f t="shared" si="0"/>
        <v/>
      </c>
      <c r="M26" s="80" t="str">
        <f t="shared" si="1"/>
        <v/>
      </c>
      <c r="N26" s="80" t="str">
        <f t="shared" si="2"/>
        <v/>
      </c>
      <c r="O26" s="102" t="str">
        <f t="shared" si="3"/>
        <v/>
      </c>
      <c r="P26" s="102" t="str">
        <f t="shared" si="5"/>
        <v>1と同</v>
      </c>
      <c r="Q26" s="104" t="str">
        <f t="shared" si="4"/>
        <v/>
      </c>
      <c r="R26" s="103">
        <v>25</v>
      </c>
    </row>
    <row r="27" spans="1:18" ht="14.25" customHeight="1" x14ac:dyDescent="0.15">
      <c r="A27" s="89"/>
      <c r="B27" s="103">
        <v>26</v>
      </c>
      <c r="C27" s="4" t="str">
        <f>IF(収録作品入力!B28="","",収録作品入力!B28)</f>
        <v/>
      </c>
      <c r="D27" s="4" t="str">
        <f>IF(収録作品入力!C28="","",収録作品入力!C28)</f>
        <v/>
      </c>
      <c r="E27" s="4" t="str">
        <f>IF(収録作品入力!D28="","",収録作品入力!D28)</f>
        <v/>
      </c>
      <c r="F27" s="4" t="str">
        <f>IF(収録作品入力!E28="","",収録作品入力!E28)</f>
        <v/>
      </c>
      <c r="G27" s="4" t="str">
        <f>IF(収録作品入力!F28="","",収録作品入力!F28)</f>
        <v/>
      </c>
      <c r="H27" s="87">
        <f>IF(収録作品入力!G28="",0,収録作品入力!G28)</f>
        <v>0</v>
      </c>
      <c r="I27" s="87">
        <f>IF(収録作品入力!H28="",0,収録作品入力!H28)</f>
        <v>0</v>
      </c>
      <c r="J27" s="100" t="str">
        <f>IF(収録作品入力!I28="","",収録作品入力!I28)</f>
        <v/>
      </c>
      <c r="K27" s="4" t="str">
        <f>IF(収録作品入力!J28="",IF(J27="V 詞曲","原詞",""),収録作品入力!J28)</f>
        <v/>
      </c>
      <c r="L27" s="4" t="str">
        <f t="shared" si="0"/>
        <v/>
      </c>
      <c r="M27" s="80" t="str">
        <f t="shared" si="1"/>
        <v/>
      </c>
      <c r="N27" s="80" t="str">
        <f t="shared" si="2"/>
        <v/>
      </c>
      <c r="O27" s="102" t="str">
        <f t="shared" si="3"/>
        <v/>
      </c>
      <c r="P27" s="102" t="str">
        <f t="shared" si="5"/>
        <v>1と同</v>
      </c>
      <c r="Q27" s="104" t="str">
        <f t="shared" si="4"/>
        <v/>
      </c>
      <c r="R27" s="103">
        <v>26</v>
      </c>
    </row>
    <row r="28" spans="1:18" ht="14.25" customHeight="1" x14ac:dyDescent="0.15">
      <c r="A28" s="89"/>
      <c r="B28" s="103">
        <v>27</v>
      </c>
      <c r="C28" s="4" t="str">
        <f>IF(収録作品入力!B29="","",収録作品入力!B29)</f>
        <v/>
      </c>
      <c r="D28" s="4" t="str">
        <f>IF(収録作品入力!C29="","",収録作品入力!C29)</f>
        <v/>
      </c>
      <c r="E28" s="4" t="str">
        <f>IF(収録作品入力!D29="","",収録作品入力!D29)</f>
        <v/>
      </c>
      <c r="F28" s="4" t="str">
        <f>IF(収録作品入力!E29="","",収録作品入力!E29)</f>
        <v/>
      </c>
      <c r="G28" s="4" t="str">
        <f>IF(収録作品入力!F29="","",収録作品入力!F29)</f>
        <v/>
      </c>
      <c r="H28" s="87">
        <f>IF(収録作品入力!G29="",0,収録作品入力!G29)</f>
        <v>0</v>
      </c>
      <c r="I28" s="87">
        <f>IF(収録作品入力!H29="",0,収録作品入力!H29)</f>
        <v>0</v>
      </c>
      <c r="J28" s="100" t="str">
        <f>IF(収録作品入力!I29="","",収録作品入力!I29)</f>
        <v/>
      </c>
      <c r="K28" s="4" t="str">
        <f>IF(収録作品入力!J29="",IF(J28="V 詞曲","原詞",""),収録作品入力!J29)</f>
        <v/>
      </c>
      <c r="L28" s="4" t="str">
        <f t="shared" si="0"/>
        <v/>
      </c>
      <c r="M28" s="80" t="str">
        <f t="shared" si="1"/>
        <v/>
      </c>
      <c r="N28" s="80" t="str">
        <f t="shared" si="2"/>
        <v/>
      </c>
      <c r="O28" s="102" t="str">
        <f t="shared" si="3"/>
        <v/>
      </c>
      <c r="P28" s="102" t="str">
        <f t="shared" si="5"/>
        <v>1と同</v>
      </c>
      <c r="Q28" s="104" t="str">
        <f t="shared" si="4"/>
        <v/>
      </c>
      <c r="R28" s="103">
        <v>27</v>
      </c>
    </row>
    <row r="29" spans="1:18" ht="14.25" customHeight="1" x14ac:dyDescent="0.15">
      <c r="A29" s="89"/>
      <c r="B29" s="103">
        <v>28</v>
      </c>
      <c r="C29" s="4" t="str">
        <f>IF(収録作品入力!B30="","",収録作品入力!B30)</f>
        <v/>
      </c>
      <c r="D29" s="4" t="str">
        <f>IF(収録作品入力!C30="","",収録作品入力!C30)</f>
        <v/>
      </c>
      <c r="E29" s="4" t="str">
        <f>IF(収録作品入力!D30="","",収録作品入力!D30)</f>
        <v/>
      </c>
      <c r="F29" s="4" t="str">
        <f>IF(収録作品入力!E30="","",収録作品入力!E30)</f>
        <v/>
      </c>
      <c r="G29" s="4" t="str">
        <f>IF(収録作品入力!F30="","",収録作品入力!F30)</f>
        <v/>
      </c>
      <c r="H29" s="87">
        <f>IF(収録作品入力!G30="",0,収録作品入力!G30)</f>
        <v>0</v>
      </c>
      <c r="I29" s="87">
        <f>IF(収録作品入力!H30="",0,収録作品入力!H30)</f>
        <v>0</v>
      </c>
      <c r="J29" s="100" t="str">
        <f>IF(収録作品入力!I30="","",収録作品入力!I30)</f>
        <v/>
      </c>
      <c r="K29" s="4" t="str">
        <f>IF(収録作品入力!J30="",IF(J29="V 詞曲","原詞",""),収録作品入力!J30)</f>
        <v/>
      </c>
      <c r="L29" s="4" t="str">
        <f t="shared" si="0"/>
        <v/>
      </c>
      <c r="M29" s="80" t="str">
        <f t="shared" si="1"/>
        <v/>
      </c>
      <c r="N29" s="80" t="str">
        <f t="shared" si="2"/>
        <v/>
      </c>
      <c r="O29" s="102" t="str">
        <f t="shared" si="3"/>
        <v/>
      </c>
      <c r="P29" s="102" t="str">
        <f t="shared" si="5"/>
        <v>1と同</v>
      </c>
      <c r="Q29" s="104" t="str">
        <f t="shared" si="4"/>
        <v/>
      </c>
      <c r="R29" s="103">
        <v>28</v>
      </c>
    </row>
    <row r="30" spans="1:18" ht="14.25" customHeight="1" x14ac:dyDescent="0.15">
      <c r="A30" s="89"/>
      <c r="B30" s="103">
        <v>29</v>
      </c>
      <c r="C30" s="4" t="str">
        <f>IF(収録作品入力!B31="","",収録作品入力!B31)</f>
        <v/>
      </c>
      <c r="D30" s="4" t="str">
        <f>IF(収録作品入力!C31="","",収録作品入力!C31)</f>
        <v/>
      </c>
      <c r="E30" s="4" t="str">
        <f>IF(収録作品入力!D31="","",収録作品入力!D31)</f>
        <v/>
      </c>
      <c r="F30" s="4" t="str">
        <f>IF(収録作品入力!E31="","",収録作品入力!E31)</f>
        <v/>
      </c>
      <c r="G30" s="4" t="str">
        <f>IF(収録作品入力!F31="","",収録作品入力!F31)</f>
        <v/>
      </c>
      <c r="H30" s="87">
        <f>IF(収録作品入力!G31="",0,収録作品入力!G31)</f>
        <v>0</v>
      </c>
      <c r="I30" s="87">
        <f>IF(収録作品入力!H31="",0,収録作品入力!H31)</f>
        <v>0</v>
      </c>
      <c r="J30" s="100" t="str">
        <f>IF(収録作品入力!I31="","",収録作品入力!I31)</f>
        <v/>
      </c>
      <c r="K30" s="4" t="str">
        <f>IF(収録作品入力!J31="",IF(J30="V 詞曲","原詞",""),収録作品入力!J31)</f>
        <v/>
      </c>
      <c r="L30" s="4" t="str">
        <f t="shared" si="0"/>
        <v/>
      </c>
      <c r="M30" s="80" t="str">
        <f t="shared" si="1"/>
        <v/>
      </c>
      <c r="N30" s="80" t="str">
        <f t="shared" si="2"/>
        <v/>
      </c>
      <c r="O30" s="102" t="str">
        <f t="shared" si="3"/>
        <v/>
      </c>
      <c r="P30" s="102" t="str">
        <f t="shared" si="5"/>
        <v>1と同</v>
      </c>
      <c r="Q30" s="104" t="str">
        <f t="shared" si="4"/>
        <v/>
      </c>
      <c r="R30" s="103">
        <v>29</v>
      </c>
    </row>
    <row r="31" spans="1:18" ht="14.25" customHeight="1" x14ac:dyDescent="0.15">
      <c r="A31" s="89"/>
      <c r="B31" s="103">
        <v>30</v>
      </c>
      <c r="C31" s="4" t="str">
        <f>IF(収録作品入力!B32="","",収録作品入力!B32)</f>
        <v/>
      </c>
      <c r="D31" s="4" t="str">
        <f>IF(収録作品入力!C32="","",収録作品入力!C32)</f>
        <v/>
      </c>
      <c r="E31" s="4" t="str">
        <f>IF(収録作品入力!D32="","",収録作品入力!D32)</f>
        <v/>
      </c>
      <c r="F31" s="4" t="str">
        <f>IF(収録作品入力!E32="","",収録作品入力!E32)</f>
        <v/>
      </c>
      <c r="G31" s="4" t="str">
        <f>IF(収録作品入力!F32="","",収録作品入力!F32)</f>
        <v/>
      </c>
      <c r="H31" s="87">
        <f>IF(収録作品入力!G32="",0,収録作品入力!G32)</f>
        <v>0</v>
      </c>
      <c r="I31" s="87">
        <f>IF(収録作品入力!H32="",0,収録作品入力!H32)</f>
        <v>0</v>
      </c>
      <c r="J31" s="100" t="str">
        <f>IF(収録作品入力!I32="","",収録作品入力!I32)</f>
        <v/>
      </c>
      <c r="K31" s="4" t="str">
        <f>IF(収録作品入力!J32="",IF(J31="V 詞曲","原詞",""),収録作品入力!J32)</f>
        <v/>
      </c>
      <c r="L31" s="4" t="str">
        <f t="shared" si="0"/>
        <v/>
      </c>
      <c r="M31" s="80" t="str">
        <f t="shared" si="1"/>
        <v/>
      </c>
      <c r="N31" s="80" t="str">
        <f t="shared" si="2"/>
        <v/>
      </c>
      <c r="O31" s="102" t="str">
        <f t="shared" si="3"/>
        <v/>
      </c>
      <c r="P31" s="102" t="str">
        <f t="shared" si="5"/>
        <v>1と同</v>
      </c>
      <c r="Q31" s="104" t="str">
        <f t="shared" si="4"/>
        <v/>
      </c>
      <c r="R31" s="103">
        <v>30</v>
      </c>
    </row>
    <row r="32" spans="1:18" ht="14.25" customHeight="1" x14ac:dyDescent="0.15">
      <c r="A32" s="89"/>
      <c r="B32" s="103">
        <v>31</v>
      </c>
      <c r="C32" s="4" t="str">
        <f>IF(収録作品入力!B33="","",収録作品入力!B33)</f>
        <v/>
      </c>
      <c r="D32" s="4" t="str">
        <f>IF(収録作品入力!C33="","",収録作品入力!C33)</f>
        <v/>
      </c>
      <c r="E32" s="4" t="str">
        <f>IF(収録作品入力!D33="","",収録作品入力!D33)</f>
        <v/>
      </c>
      <c r="F32" s="4" t="str">
        <f>IF(収録作品入力!E33="","",収録作品入力!E33)</f>
        <v/>
      </c>
      <c r="G32" s="4" t="str">
        <f>IF(収録作品入力!F33="","",収録作品入力!F33)</f>
        <v/>
      </c>
      <c r="H32" s="87">
        <f>IF(収録作品入力!G33="",0,収録作品入力!G33)</f>
        <v>0</v>
      </c>
      <c r="I32" s="87">
        <f>IF(収録作品入力!H33="",0,収録作品入力!H33)</f>
        <v>0</v>
      </c>
      <c r="J32" s="100" t="str">
        <f>IF(収録作品入力!I33="","",収録作品入力!I33)</f>
        <v/>
      </c>
      <c r="K32" s="4" t="str">
        <f>IF(収録作品入力!J33="",IF(J32="V 詞曲","原詞",""),収録作品入力!J33)</f>
        <v/>
      </c>
      <c r="L32" s="4" t="str">
        <f t="shared" si="0"/>
        <v/>
      </c>
      <c r="M32" s="80" t="str">
        <f t="shared" si="1"/>
        <v/>
      </c>
      <c r="N32" s="80" t="str">
        <f t="shared" si="2"/>
        <v/>
      </c>
      <c r="O32" s="102" t="str">
        <f t="shared" si="3"/>
        <v/>
      </c>
      <c r="P32" s="102" t="str">
        <f t="shared" si="5"/>
        <v>1と同</v>
      </c>
      <c r="Q32" s="104" t="str">
        <f t="shared" si="4"/>
        <v/>
      </c>
      <c r="R32" s="103">
        <v>31</v>
      </c>
    </row>
    <row r="33" spans="1:21" ht="14.25" customHeight="1" x14ac:dyDescent="0.15">
      <c r="A33" s="89"/>
      <c r="B33" s="103">
        <v>32</v>
      </c>
      <c r="C33" s="4" t="str">
        <f>IF(収録作品入力!B34="","",収録作品入力!B34)</f>
        <v/>
      </c>
      <c r="D33" s="4" t="str">
        <f>IF(収録作品入力!C34="","",収録作品入力!C34)</f>
        <v/>
      </c>
      <c r="E33" s="4" t="str">
        <f>IF(収録作品入力!D34="","",収録作品入力!D34)</f>
        <v/>
      </c>
      <c r="F33" s="4" t="str">
        <f>IF(収録作品入力!E34="","",収録作品入力!E34)</f>
        <v/>
      </c>
      <c r="G33" s="4" t="str">
        <f>IF(収録作品入力!F34="","",収録作品入力!F34)</f>
        <v/>
      </c>
      <c r="H33" s="87">
        <f>IF(収録作品入力!G34="",0,収録作品入力!G34)</f>
        <v>0</v>
      </c>
      <c r="I33" s="87">
        <f>IF(収録作品入力!H34="",0,収録作品入力!H34)</f>
        <v>0</v>
      </c>
      <c r="J33" s="100" t="str">
        <f>IF(収録作品入力!I34="","",収録作品入力!I34)</f>
        <v/>
      </c>
      <c r="K33" s="4" t="str">
        <f>IF(収録作品入力!J34="",IF(J33="V 詞曲","原詞",""),収録作品入力!J34)</f>
        <v/>
      </c>
      <c r="L33" s="4" t="str">
        <f t="shared" si="0"/>
        <v/>
      </c>
      <c r="M33" s="80" t="str">
        <f t="shared" si="1"/>
        <v/>
      </c>
      <c r="N33" s="80" t="str">
        <f t="shared" si="2"/>
        <v/>
      </c>
      <c r="O33" s="102" t="str">
        <f t="shared" si="3"/>
        <v/>
      </c>
      <c r="P33" s="102" t="str">
        <f t="shared" si="5"/>
        <v>1と同</v>
      </c>
      <c r="Q33" s="104" t="str">
        <f t="shared" si="4"/>
        <v/>
      </c>
      <c r="R33" s="103">
        <v>32</v>
      </c>
    </row>
    <row r="34" spans="1:21" ht="14.25" customHeight="1" x14ac:dyDescent="0.15">
      <c r="A34" s="89"/>
      <c r="B34" s="103">
        <v>33</v>
      </c>
      <c r="C34" s="4" t="str">
        <f>IF(収録作品入力!B35="","",収録作品入力!B35)</f>
        <v/>
      </c>
      <c r="D34" s="4" t="str">
        <f>IF(収録作品入力!C35="","",収録作品入力!C35)</f>
        <v/>
      </c>
      <c r="E34" s="4" t="str">
        <f>IF(収録作品入力!D35="","",収録作品入力!D35)</f>
        <v/>
      </c>
      <c r="F34" s="4" t="str">
        <f>IF(収録作品入力!E35="","",収録作品入力!E35)</f>
        <v/>
      </c>
      <c r="G34" s="4" t="str">
        <f>IF(収録作品入力!F35="","",収録作品入力!F35)</f>
        <v/>
      </c>
      <c r="H34" s="87">
        <f>IF(収録作品入力!G35="",0,収録作品入力!G35)</f>
        <v>0</v>
      </c>
      <c r="I34" s="87">
        <f>IF(収録作品入力!H35="",0,収録作品入力!H35)</f>
        <v>0</v>
      </c>
      <c r="J34" s="100" t="str">
        <f>IF(収録作品入力!I35="","",収録作品入力!I35)</f>
        <v/>
      </c>
      <c r="K34" s="4" t="str">
        <f>IF(収録作品入力!J35="",IF(J34="V 詞曲","原詞",""),収録作品入力!J35)</f>
        <v/>
      </c>
      <c r="L34" s="4" t="str">
        <f t="shared" ref="L34:L65" si="6">IF(K34="原詞","無","")</f>
        <v/>
      </c>
      <c r="M34" s="80" t="str">
        <f t="shared" ref="M34:M65" si="7">IF(D34="","",100)</f>
        <v/>
      </c>
      <c r="N34" s="80" t="str">
        <f t="shared" ref="N34:N65" si="8">IF(D34="","",100)</f>
        <v/>
      </c>
      <c r="O34" s="102" t="str">
        <f t="shared" ref="O34:O65" si="9">IF(E34="",F34,CONCATENATE(E34,"・",F34))</f>
        <v/>
      </c>
      <c r="P34" s="102" t="str">
        <f t="shared" si="5"/>
        <v>1と同</v>
      </c>
      <c r="Q34" s="104" t="str">
        <f t="shared" ref="Q34:Q65" si="10">IF(ISERROR(FINDB("録音",$S$2)),IF(D34="","",IF(AND(N34&gt;0,N34&lt;=100),"【JASRAC】","【"&amp;N34&amp;"】")),IF(D34="","",IF(AND(M34&gt;0,M34&lt;=100),"【JASRAC】","【"&amp;M34&amp;"】")))</f>
        <v/>
      </c>
      <c r="R34" s="103">
        <v>33</v>
      </c>
    </row>
    <row r="35" spans="1:21" ht="14.25" customHeight="1" x14ac:dyDescent="0.15">
      <c r="A35" s="89"/>
      <c r="B35" s="103">
        <v>34</v>
      </c>
      <c r="C35" s="4" t="str">
        <f>IF(収録作品入力!B36="","",収録作品入力!B36)</f>
        <v/>
      </c>
      <c r="D35" s="4" t="str">
        <f>IF(収録作品入力!C36="","",収録作品入力!C36)</f>
        <v/>
      </c>
      <c r="E35" s="4" t="str">
        <f>IF(収録作品入力!D36="","",収録作品入力!D36)</f>
        <v/>
      </c>
      <c r="F35" s="4" t="str">
        <f>IF(収録作品入力!E36="","",収録作品入力!E36)</f>
        <v/>
      </c>
      <c r="G35" s="4" t="str">
        <f>IF(収録作品入力!F36="","",収録作品入力!F36)</f>
        <v/>
      </c>
      <c r="H35" s="87">
        <f>IF(収録作品入力!G36="",0,収録作品入力!G36)</f>
        <v>0</v>
      </c>
      <c r="I35" s="87">
        <f>IF(収録作品入力!H36="",0,収録作品入力!H36)</f>
        <v>0</v>
      </c>
      <c r="J35" s="100" t="str">
        <f>IF(収録作品入力!I36="","",収録作品入力!I36)</f>
        <v/>
      </c>
      <c r="K35" s="4" t="str">
        <f>IF(収録作品入力!J36="",IF(J35="V 詞曲","原詞",""),収録作品入力!J36)</f>
        <v/>
      </c>
      <c r="L35" s="4" t="str">
        <f t="shared" si="6"/>
        <v/>
      </c>
      <c r="M35" s="80" t="str">
        <f t="shared" si="7"/>
        <v/>
      </c>
      <c r="N35" s="80" t="str">
        <f t="shared" si="8"/>
        <v/>
      </c>
      <c r="O35" s="102" t="str">
        <f t="shared" si="9"/>
        <v/>
      </c>
      <c r="P35" s="102" t="str">
        <f t="shared" ref="P35:P66" si="11">IF(VLOOKUP(O35,O:R,4,FALSE)=R35,"",VLOOKUP(O35,O:R,4,FALSE)&amp;"と同")</f>
        <v>1と同</v>
      </c>
      <c r="Q35" s="104" t="str">
        <f t="shared" si="10"/>
        <v/>
      </c>
      <c r="R35" s="103">
        <v>34</v>
      </c>
    </row>
    <row r="36" spans="1:21" ht="14.25" customHeight="1" x14ac:dyDescent="0.15">
      <c r="A36" s="89"/>
      <c r="B36" s="103">
        <v>35</v>
      </c>
      <c r="C36" s="4" t="str">
        <f>IF(収録作品入力!B37="","",収録作品入力!B37)</f>
        <v/>
      </c>
      <c r="D36" s="4" t="str">
        <f>IF(収録作品入力!C37="","",収録作品入力!C37)</f>
        <v/>
      </c>
      <c r="E36" s="4" t="str">
        <f>IF(収録作品入力!D37="","",収録作品入力!D37)</f>
        <v/>
      </c>
      <c r="F36" s="4" t="str">
        <f>IF(収録作品入力!E37="","",収録作品入力!E37)</f>
        <v/>
      </c>
      <c r="G36" s="4" t="str">
        <f>IF(収録作品入力!F37="","",収録作品入力!F37)</f>
        <v/>
      </c>
      <c r="H36" s="87">
        <f>IF(収録作品入力!G37="",0,収録作品入力!G37)</f>
        <v>0</v>
      </c>
      <c r="I36" s="87">
        <f>IF(収録作品入力!H37="",0,収録作品入力!H37)</f>
        <v>0</v>
      </c>
      <c r="J36" s="100" t="str">
        <f>IF(収録作品入力!I37="","",収録作品入力!I37)</f>
        <v/>
      </c>
      <c r="K36" s="4" t="str">
        <f>IF(収録作品入力!J37="",IF(J36="V 詞曲","原詞",""),収録作品入力!J37)</f>
        <v/>
      </c>
      <c r="L36" s="4" t="str">
        <f t="shared" si="6"/>
        <v/>
      </c>
      <c r="M36" s="80" t="str">
        <f t="shared" si="7"/>
        <v/>
      </c>
      <c r="N36" s="80" t="str">
        <f t="shared" si="8"/>
        <v/>
      </c>
      <c r="O36" s="102" t="str">
        <f t="shared" si="9"/>
        <v/>
      </c>
      <c r="P36" s="102" t="str">
        <f t="shared" si="11"/>
        <v>1と同</v>
      </c>
      <c r="Q36" s="104" t="str">
        <f t="shared" si="10"/>
        <v/>
      </c>
      <c r="R36" s="103">
        <v>35</v>
      </c>
    </row>
    <row r="37" spans="1:21" ht="14.25" customHeight="1" x14ac:dyDescent="0.15">
      <c r="A37" s="89"/>
      <c r="B37" s="103">
        <v>36</v>
      </c>
      <c r="C37" s="4" t="str">
        <f>IF(収録作品入力!B38="","",収録作品入力!B38)</f>
        <v/>
      </c>
      <c r="D37" s="4" t="str">
        <f>IF(収録作品入力!C38="","",収録作品入力!C38)</f>
        <v/>
      </c>
      <c r="E37" s="4" t="str">
        <f>IF(収録作品入力!D38="","",収録作品入力!D38)</f>
        <v/>
      </c>
      <c r="F37" s="4" t="str">
        <f>IF(収録作品入力!E38="","",収録作品入力!E38)</f>
        <v/>
      </c>
      <c r="G37" s="4" t="str">
        <f>IF(収録作品入力!F38="","",収録作品入力!F38)</f>
        <v/>
      </c>
      <c r="H37" s="87">
        <f>IF(収録作品入力!G38="",0,収録作品入力!G38)</f>
        <v>0</v>
      </c>
      <c r="I37" s="87">
        <f>IF(収録作品入力!H38="",0,収録作品入力!H38)</f>
        <v>0</v>
      </c>
      <c r="J37" s="100" t="str">
        <f>IF(収録作品入力!I38="","",収録作品入力!I38)</f>
        <v/>
      </c>
      <c r="K37" s="4" t="str">
        <f>IF(収録作品入力!J38="",IF(J37="V 詞曲","原詞",""),収録作品入力!J38)</f>
        <v/>
      </c>
      <c r="L37" s="4" t="str">
        <f t="shared" si="6"/>
        <v/>
      </c>
      <c r="M37" s="80" t="str">
        <f t="shared" si="7"/>
        <v/>
      </c>
      <c r="N37" s="80" t="str">
        <f t="shared" si="8"/>
        <v/>
      </c>
      <c r="O37" s="102" t="str">
        <f t="shared" si="9"/>
        <v/>
      </c>
      <c r="P37" s="102" t="str">
        <f t="shared" si="11"/>
        <v>1と同</v>
      </c>
      <c r="Q37" s="104" t="str">
        <f t="shared" si="10"/>
        <v/>
      </c>
      <c r="R37" s="103">
        <v>36</v>
      </c>
    </row>
    <row r="38" spans="1:21" ht="14.25" customHeight="1" x14ac:dyDescent="0.15">
      <c r="A38" s="89"/>
      <c r="B38" s="103">
        <v>37</v>
      </c>
      <c r="C38" s="4" t="str">
        <f>IF(収録作品入力!B39="","",収録作品入力!B39)</f>
        <v/>
      </c>
      <c r="D38" s="4" t="str">
        <f>IF(収録作品入力!C39="","",収録作品入力!C39)</f>
        <v/>
      </c>
      <c r="E38" s="4" t="str">
        <f>IF(収録作品入力!D39="","",収録作品入力!D39)</f>
        <v/>
      </c>
      <c r="F38" s="4" t="str">
        <f>IF(収録作品入力!E39="","",収録作品入力!E39)</f>
        <v/>
      </c>
      <c r="G38" s="4" t="str">
        <f>IF(収録作品入力!F39="","",収録作品入力!F39)</f>
        <v/>
      </c>
      <c r="H38" s="87">
        <f>IF(収録作品入力!G39="",0,収録作品入力!G39)</f>
        <v>0</v>
      </c>
      <c r="I38" s="87">
        <f>IF(収録作品入力!H39="",0,収録作品入力!H39)</f>
        <v>0</v>
      </c>
      <c r="J38" s="100" t="str">
        <f>IF(収録作品入力!I39="","",収録作品入力!I39)</f>
        <v/>
      </c>
      <c r="K38" s="4" t="str">
        <f>IF(収録作品入力!J39="",IF(J38="V 詞曲","原詞",""),収録作品入力!J39)</f>
        <v/>
      </c>
      <c r="L38" s="4" t="str">
        <f t="shared" si="6"/>
        <v/>
      </c>
      <c r="M38" s="80" t="str">
        <f t="shared" si="7"/>
        <v/>
      </c>
      <c r="N38" s="80" t="str">
        <f t="shared" si="8"/>
        <v/>
      </c>
      <c r="O38" s="102" t="str">
        <f t="shared" si="9"/>
        <v/>
      </c>
      <c r="P38" s="102" t="str">
        <f t="shared" si="11"/>
        <v>1と同</v>
      </c>
      <c r="Q38" s="104" t="str">
        <f t="shared" si="10"/>
        <v/>
      </c>
      <c r="R38" s="103">
        <v>37</v>
      </c>
    </row>
    <row r="39" spans="1:21" ht="14.25" customHeight="1" x14ac:dyDescent="0.15">
      <c r="A39" s="89"/>
      <c r="B39" s="103">
        <v>38</v>
      </c>
      <c r="C39" s="4" t="str">
        <f>IF(収録作品入力!B40="","",収録作品入力!B40)</f>
        <v/>
      </c>
      <c r="D39" s="4" t="str">
        <f>IF(収録作品入力!C40="","",収録作品入力!C40)</f>
        <v/>
      </c>
      <c r="E39" s="4" t="str">
        <f>IF(収録作品入力!D40="","",収録作品入力!D40)</f>
        <v/>
      </c>
      <c r="F39" s="4" t="str">
        <f>IF(収録作品入力!E40="","",収録作品入力!E40)</f>
        <v/>
      </c>
      <c r="G39" s="4" t="str">
        <f>IF(収録作品入力!F40="","",収録作品入力!F40)</f>
        <v/>
      </c>
      <c r="H39" s="87">
        <f>IF(収録作品入力!G40="",0,収録作品入力!G40)</f>
        <v>0</v>
      </c>
      <c r="I39" s="87">
        <f>IF(収録作品入力!H40="",0,収録作品入力!H40)</f>
        <v>0</v>
      </c>
      <c r="J39" s="100" t="str">
        <f>IF(収録作品入力!I40="","",収録作品入力!I40)</f>
        <v/>
      </c>
      <c r="K39" s="4" t="str">
        <f>IF(収録作品入力!J40="",IF(J39="V 詞曲","原詞",""),収録作品入力!J40)</f>
        <v/>
      </c>
      <c r="L39" s="4" t="str">
        <f t="shared" si="6"/>
        <v/>
      </c>
      <c r="M39" s="80" t="str">
        <f t="shared" si="7"/>
        <v/>
      </c>
      <c r="N39" s="80" t="str">
        <f t="shared" si="8"/>
        <v/>
      </c>
      <c r="O39" s="102" t="str">
        <f t="shared" si="9"/>
        <v/>
      </c>
      <c r="P39" s="102" t="str">
        <f t="shared" si="11"/>
        <v>1と同</v>
      </c>
      <c r="Q39" s="104" t="str">
        <f t="shared" si="10"/>
        <v/>
      </c>
      <c r="R39" s="103">
        <v>38</v>
      </c>
    </row>
    <row r="40" spans="1:21" ht="14.25" customHeight="1" x14ac:dyDescent="0.15">
      <c r="A40" s="89"/>
      <c r="B40" s="103">
        <v>39</v>
      </c>
      <c r="C40" s="4" t="str">
        <f>IF(収録作品入力!B41="","",収録作品入力!B41)</f>
        <v/>
      </c>
      <c r="D40" s="4" t="str">
        <f>IF(収録作品入力!C41="","",収録作品入力!C41)</f>
        <v/>
      </c>
      <c r="E40" s="4" t="str">
        <f>IF(収録作品入力!D41="","",収録作品入力!D41)</f>
        <v/>
      </c>
      <c r="F40" s="4" t="str">
        <f>IF(収録作品入力!E41="","",収録作品入力!E41)</f>
        <v/>
      </c>
      <c r="G40" s="4" t="str">
        <f>IF(収録作品入力!F41="","",収録作品入力!F41)</f>
        <v/>
      </c>
      <c r="H40" s="87">
        <f>IF(収録作品入力!G41="",0,収録作品入力!G41)</f>
        <v>0</v>
      </c>
      <c r="I40" s="87">
        <f>IF(収録作品入力!H41="",0,収録作品入力!H41)</f>
        <v>0</v>
      </c>
      <c r="J40" s="100" t="str">
        <f>IF(収録作品入力!I41="","",収録作品入力!I41)</f>
        <v/>
      </c>
      <c r="K40" s="4" t="str">
        <f>IF(収録作品入力!J41="",IF(J40="V 詞曲","原詞",""),収録作品入力!J41)</f>
        <v/>
      </c>
      <c r="L40" s="4" t="str">
        <f t="shared" si="6"/>
        <v/>
      </c>
      <c r="M40" s="80" t="str">
        <f t="shared" si="7"/>
        <v/>
      </c>
      <c r="N40" s="80" t="str">
        <f t="shared" si="8"/>
        <v/>
      </c>
      <c r="O40" s="102" t="str">
        <f t="shared" si="9"/>
        <v/>
      </c>
      <c r="P40" s="102" t="str">
        <f t="shared" si="11"/>
        <v>1と同</v>
      </c>
      <c r="Q40" s="104" t="str">
        <f t="shared" si="10"/>
        <v/>
      </c>
      <c r="R40" s="103">
        <v>39</v>
      </c>
    </row>
    <row r="41" spans="1:21" ht="14.25" customHeight="1" x14ac:dyDescent="0.15">
      <c r="A41" s="89"/>
      <c r="B41" s="103">
        <v>40</v>
      </c>
      <c r="C41" s="4" t="str">
        <f>IF(収録作品入力!B42="","",収録作品入力!B42)</f>
        <v/>
      </c>
      <c r="D41" s="4" t="str">
        <f>IF(収録作品入力!C42="","",収録作品入力!C42)</f>
        <v/>
      </c>
      <c r="E41" s="4" t="str">
        <f>IF(収録作品入力!D42="","",収録作品入力!D42)</f>
        <v/>
      </c>
      <c r="F41" s="4" t="str">
        <f>IF(収録作品入力!E42="","",収録作品入力!E42)</f>
        <v/>
      </c>
      <c r="G41" s="4" t="str">
        <f>IF(収録作品入力!F42="","",収録作品入力!F42)</f>
        <v/>
      </c>
      <c r="H41" s="87">
        <f>IF(収録作品入力!G42="",0,収録作品入力!G42)</f>
        <v>0</v>
      </c>
      <c r="I41" s="87">
        <f>IF(収録作品入力!H42="",0,収録作品入力!H42)</f>
        <v>0</v>
      </c>
      <c r="J41" s="100" t="str">
        <f>IF(収録作品入力!I42="","",収録作品入力!I42)</f>
        <v/>
      </c>
      <c r="K41" s="4" t="str">
        <f>IF(収録作品入力!J42="",IF(J41="V 詞曲","原詞",""),収録作品入力!J42)</f>
        <v/>
      </c>
      <c r="L41" s="4" t="str">
        <f t="shared" si="6"/>
        <v/>
      </c>
      <c r="M41" s="80" t="str">
        <f t="shared" si="7"/>
        <v/>
      </c>
      <c r="N41" s="80" t="str">
        <f t="shared" si="8"/>
        <v/>
      </c>
      <c r="O41" s="102" t="str">
        <f t="shared" si="9"/>
        <v/>
      </c>
      <c r="P41" s="102" t="str">
        <f t="shared" si="11"/>
        <v>1と同</v>
      </c>
      <c r="Q41" s="104" t="str">
        <f t="shared" si="10"/>
        <v/>
      </c>
      <c r="R41" s="103">
        <v>40</v>
      </c>
      <c r="U41" s="91" t="s">
        <v>168</v>
      </c>
    </row>
    <row r="42" spans="1:21" ht="14.25" customHeight="1" x14ac:dyDescent="0.15">
      <c r="A42" s="89"/>
      <c r="B42" s="103">
        <v>41</v>
      </c>
      <c r="C42" s="4" t="str">
        <f>IF(収録作品入力!B43="","",収録作品入力!B43)</f>
        <v/>
      </c>
      <c r="D42" s="4" t="str">
        <f>IF(収録作品入力!C43="","",収録作品入力!C43)</f>
        <v/>
      </c>
      <c r="E42" s="4" t="str">
        <f>IF(収録作品入力!D43="","",収録作品入力!D43)</f>
        <v/>
      </c>
      <c r="F42" s="4" t="str">
        <f>IF(収録作品入力!E43="","",収録作品入力!E43)</f>
        <v/>
      </c>
      <c r="G42" s="4" t="str">
        <f>IF(収録作品入力!F43="","",収録作品入力!F43)</f>
        <v/>
      </c>
      <c r="H42" s="87">
        <f>IF(収録作品入力!G43="",0,収録作品入力!G43)</f>
        <v>0</v>
      </c>
      <c r="I42" s="87">
        <f>IF(収録作品入力!H43="",0,収録作品入力!H43)</f>
        <v>0</v>
      </c>
      <c r="J42" s="100" t="str">
        <f>IF(収録作品入力!I43="","",収録作品入力!I43)</f>
        <v/>
      </c>
      <c r="K42" s="4" t="str">
        <f>IF(収録作品入力!J43="",IF(J42="V 詞曲","原詞",""),収録作品入力!J43)</f>
        <v/>
      </c>
      <c r="L42" s="4" t="str">
        <f t="shared" si="6"/>
        <v/>
      </c>
      <c r="M42" s="80" t="str">
        <f t="shared" si="7"/>
        <v/>
      </c>
      <c r="N42" s="80" t="str">
        <f t="shared" si="8"/>
        <v/>
      </c>
      <c r="O42" s="102" t="str">
        <f t="shared" si="9"/>
        <v/>
      </c>
      <c r="P42" s="102" t="str">
        <f t="shared" si="11"/>
        <v>1と同</v>
      </c>
      <c r="Q42" s="104" t="str">
        <f t="shared" si="10"/>
        <v/>
      </c>
      <c r="R42" s="103">
        <v>41</v>
      </c>
      <c r="U42" s="140" t="s">
        <v>141</v>
      </c>
    </row>
    <row r="43" spans="1:21" ht="14.25" customHeight="1" x14ac:dyDescent="0.15">
      <c r="A43" s="89"/>
      <c r="B43" s="103">
        <v>42</v>
      </c>
      <c r="C43" s="4" t="str">
        <f>IF(収録作品入力!B44="","",収録作品入力!B44)</f>
        <v/>
      </c>
      <c r="D43" s="4" t="str">
        <f>IF(収録作品入力!C44="","",収録作品入力!C44)</f>
        <v/>
      </c>
      <c r="E43" s="4" t="str">
        <f>IF(収録作品入力!D44="","",収録作品入力!D44)</f>
        <v/>
      </c>
      <c r="F43" s="4" t="str">
        <f>IF(収録作品入力!E44="","",収録作品入力!E44)</f>
        <v/>
      </c>
      <c r="G43" s="4" t="str">
        <f>IF(収録作品入力!F44="","",収録作品入力!F44)</f>
        <v/>
      </c>
      <c r="H43" s="87">
        <f>IF(収録作品入力!G44="",0,収録作品入力!G44)</f>
        <v>0</v>
      </c>
      <c r="I43" s="87">
        <f>IF(収録作品入力!H44="",0,収録作品入力!H44)</f>
        <v>0</v>
      </c>
      <c r="J43" s="100" t="str">
        <f>IF(収録作品入力!I44="","",収録作品入力!I44)</f>
        <v/>
      </c>
      <c r="K43" s="4" t="str">
        <f>IF(収録作品入力!J44="",IF(J43="V 詞曲","原詞",""),収録作品入力!J44)</f>
        <v/>
      </c>
      <c r="L43" s="4" t="str">
        <f t="shared" si="6"/>
        <v/>
      </c>
      <c r="M43" s="80" t="str">
        <f t="shared" si="7"/>
        <v/>
      </c>
      <c r="N43" s="80" t="str">
        <f t="shared" si="8"/>
        <v/>
      </c>
      <c r="O43" s="102" t="str">
        <f t="shared" si="9"/>
        <v/>
      </c>
      <c r="P43" s="102" t="str">
        <f t="shared" si="11"/>
        <v>1と同</v>
      </c>
      <c r="Q43" s="104" t="str">
        <f t="shared" si="10"/>
        <v/>
      </c>
      <c r="R43" s="103">
        <v>42</v>
      </c>
      <c r="U43" s="140" t="s">
        <v>142</v>
      </c>
    </row>
    <row r="44" spans="1:21" ht="14.25" customHeight="1" x14ac:dyDescent="0.15">
      <c r="A44" s="89"/>
      <c r="B44" s="103">
        <v>43</v>
      </c>
      <c r="C44" s="4" t="str">
        <f>IF(収録作品入力!B45="","",収録作品入力!B45)</f>
        <v/>
      </c>
      <c r="D44" s="4" t="str">
        <f>IF(収録作品入力!C45="","",収録作品入力!C45)</f>
        <v/>
      </c>
      <c r="E44" s="4" t="str">
        <f>IF(収録作品入力!D45="","",収録作品入力!D45)</f>
        <v/>
      </c>
      <c r="F44" s="4" t="str">
        <f>IF(収録作品入力!E45="","",収録作品入力!E45)</f>
        <v/>
      </c>
      <c r="G44" s="4" t="str">
        <f>IF(収録作品入力!F45="","",収録作品入力!F45)</f>
        <v/>
      </c>
      <c r="H44" s="87">
        <f>IF(収録作品入力!G45="",0,収録作品入力!G45)</f>
        <v>0</v>
      </c>
      <c r="I44" s="87">
        <f>IF(収録作品入力!H45="",0,収録作品入力!H45)</f>
        <v>0</v>
      </c>
      <c r="J44" s="100" t="str">
        <f>IF(収録作品入力!I45="","",収録作品入力!I45)</f>
        <v/>
      </c>
      <c r="K44" s="4" t="str">
        <f>IF(収録作品入力!J45="",IF(J44="V 詞曲","原詞",""),収録作品入力!J45)</f>
        <v/>
      </c>
      <c r="L44" s="4" t="str">
        <f t="shared" si="6"/>
        <v/>
      </c>
      <c r="M44" s="80" t="str">
        <f t="shared" si="7"/>
        <v/>
      </c>
      <c r="N44" s="80" t="str">
        <f t="shared" si="8"/>
        <v/>
      </c>
      <c r="O44" s="102" t="str">
        <f t="shared" si="9"/>
        <v/>
      </c>
      <c r="P44" s="102" t="str">
        <f t="shared" si="11"/>
        <v>1と同</v>
      </c>
      <c r="Q44" s="104" t="str">
        <f t="shared" si="10"/>
        <v/>
      </c>
      <c r="R44" s="103">
        <v>43</v>
      </c>
    </row>
    <row r="45" spans="1:21" ht="14.25" customHeight="1" x14ac:dyDescent="0.15">
      <c r="A45" s="89"/>
      <c r="B45" s="103">
        <v>44</v>
      </c>
      <c r="C45" s="4" t="str">
        <f>IF(収録作品入力!B46="","",収録作品入力!B46)</f>
        <v/>
      </c>
      <c r="D45" s="4" t="str">
        <f>IF(収録作品入力!C46="","",収録作品入力!C46)</f>
        <v/>
      </c>
      <c r="E45" s="4" t="str">
        <f>IF(収録作品入力!D46="","",収録作品入力!D46)</f>
        <v/>
      </c>
      <c r="F45" s="4" t="str">
        <f>IF(収録作品入力!E46="","",収録作品入力!E46)</f>
        <v/>
      </c>
      <c r="G45" s="4" t="str">
        <f>IF(収録作品入力!F46="","",収録作品入力!F46)</f>
        <v/>
      </c>
      <c r="H45" s="87">
        <f>IF(収録作品入力!G46="",0,収録作品入力!G46)</f>
        <v>0</v>
      </c>
      <c r="I45" s="87">
        <f>IF(収録作品入力!H46="",0,収録作品入力!H46)</f>
        <v>0</v>
      </c>
      <c r="J45" s="100" t="str">
        <f>IF(収録作品入力!I46="","",収録作品入力!I46)</f>
        <v/>
      </c>
      <c r="K45" s="4" t="str">
        <f>IF(収録作品入力!J46="",IF(J45="V 詞曲","原詞",""),収録作品入力!J46)</f>
        <v/>
      </c>
      <c r="L45" s="4" t="str">
        <f t="shared" si="6"/>
        <v/>
      </c>
      <c r="M45" s="80" t="str">
        <f t="shared" si="7"/>
        <v/>
      </c>
      <c r="N45" s="80" t="str">
        <f t="shared" si="8"/>
        <v/>
      </c>
      <c r="O45" s="102" t="str">
        <f t="shared" si="9"/>
        <v/>
      </c>
      <c r="P45" s="102" t="str">
        <f t="shared" si="11"/>
        <v>1と同</v>
      </c>
      <c r="Q45" s="104" t="str">
        <f t="shared" si="10"/>
        <v/>
      </c>
      <c r="R45" s="103">
        <v>44</v>
      </c>
    </row>
    <row r="46" spans="1:21" ht="14.25" customHeight="1" x14ac:dyDescent="0.15">
      <c r="A46" s="89"/>
      <c r="B46" s="103">
        <v>45</v>
      </c>
      <c r="C46" s="4" t="str">
        <f>IF(収録作品入力!B47="","",収録作品入力!B47)</f>
        <v/>
      </c>
      <c r="D46" s="4" t="str">
        <f>IF(収録作品入力!C47="","",収録作品入力!C47)</f>
        <v/>
      </c>
      <c r="E46" s="4" t="str">
        <f>IF(収録作品入力!D47="","",収録作品入力!D47)</f>
        <v/>
      </c>
      <c r="F46" s="4" t="str">
        <f>IF(収録作品入力!E47="","",収録作品入力!E47)</f>
        <v/>
      </c>
      <c r="G46" s="4" t="str">
        <f>IF(収録作品入力!F47="","",収録作品入力!F47)</f>
        <v/>
      </c>
      <c r="H46" s="87">
        <f>IF(収録作品入力!G47="",0,収録作品入力!G47)</f>
        <v>0</v>
      </c>
      <c r="I46" s="87">
        <f>IF(収録作品入力!H47="",0,収録作品入力!H47)</f>
        <v>0</v>
      </c>
      <c r="J46" s="100" t="str">
        <f>IF(収録作品入力!I47="","",収録作品入力!I47)</f>
        <v/>
      </c>
      <c r="K46" s="4" t="str">
        <f>IF(収録作品入力!J47="",IF(J46="V 詞曲","原詞",""),収録作品入力!J47)</f>
        <v/>
      </c>
      <c r="L46" s="4" t="str">
        <f t="shared" si="6"/>
        <v/>
      </c>
      <c r="M46" s="80" t="str">
        <f t="shared" si="7"/>
        <v/>
      </c>
      <c r="N46" s="80" t="str">
        <f t="shared" si="8"/>
        <v/>
      </c>
      <c r="O46" s="102" t="str">
        <f t="shared" si="9"/>
        <v/>
      </c>
      <c r="P46" s="102" t="str">
        <f t="shared" si="11"/>
        <v>1と同</v>
      </c>
      <c r="Q46" s="104" t="str">
        <f t="shared" si="10"/>
        <v/>
      </c>
      <c r="R46" s="103">
        <v>45</v>
      </c>
    </row>
    <row r="47" spans="1:21" ht="14.25" customHeight="1" x14ac:dyDescent="0.15">
      <c r="A47" s="89"/>
      <c r="B47" s="103">
        <v>46</v>
      </c>
      <c r="C47" s="4" t="str">
        <f>IF(収録作品入力!B48="","",収録作品入力!B48)</f>
        <v/>
      </c>
      <c r="D47" s="4" t="str">
        <f>IF(収録作品入力!C48="","",収録作品入力!C48)</f>
        <v/>
      </c>
      <c r="E47" s="4" t="str">
        <f>IF(収録作品入力!D48="","",収録作品入力!D48)</f>
        <v/>
      </c>
      <c r="F47" s="4" t="str">
        <f>IF(収録作品入力!E48="","",収録作品入力!E48)</f>
        <v/>
      </c>
      <c r="G47" s="4" t="str">
        <f>IF(収録作品入力!F48="","",収録作品入力!F48)</f>
        <v/>
      </c>
      <c r="H47" s="87">
        <f>IF(収録作品入力!G48="",0,収録作品入力!G48)</f>
        <v>0</v>
      </c>
      <c r="I47" s="87">
        <f>IF(収録作品入力!H48="",0,収録作品入力!H48)</f>
        <v>0</v>
      </c>
      <c r="J47" s="100" t="str">
        <f>IF(収録作品入力!I48="","",収録作品入力!I48)</f>
        <v/>
      </c>
      <c r="K47" s="4" t="str">
        <f>IF(収録作品入力!J48="",IF(J47="V 詞曲","原詞",""),収録作品入力!J48)</f>
        <v/>
      </c>
      <c r="L47" s="4" t="str">
        <f t="shared" si="6"/>
        <v/>
      </c>
      <c r="M47" s="80" t="str">
        <f t="shared" si="7"/>
        <v/>
      </c>
      <c r="N47" s="80" t="str">
        <f t="shared" si="8"/>
        <v/>
      </c>
      <c r="O47" s="102" t="str">
        <f t="shared" si="9"/>
        <v/>
      </c>
      <c r="P47" s="102" t="str">
        <f t="shared" si="11"/>
        <v>1と同</v>
      </c>
      <c r="Q47" s="104" t="str">
        <f t="shared" si="10"/>
        <v/>
      </c>
      <c r="R47" s="103">
        <v>46</v>
      </c>
    </row>
    <row r="48" spans="1:21" ht="14.25" customHeight="1" x14ac:dyDescent="0.15">
      <c r="A48" s="89"/>
      <c r="B48" s="103">
        <v>47</v>
      </c>
      <c r="C48" s="4" t="str">
        <f>IF(収録作品入力!B49="","",収録作品入力!B49)</f>
        <v/>
      </c>
      <c r="D48" s="4" t="str">
        <f>IF(収録作品入力!C49="","",収録作品入力!C49)</f>
        <v/>
      </c>
      <c r="E48" s="4" t="str">
        <f>IF(収録作品入力!D49="","",収録作品入力!D49)</f>
        <v/>
      </c>
      <c r="F48" s="4" t="str">
        <f>IF(収録作品入力!E49="","",収録作品入力!E49)</f>
        <v/>
      </c>
      <c r="G48" s="4" t="str">
        <f>IF(収録作品入力!F49="","",収録作品入力!F49)</f>
        <v/>
      </c>
      <c r="H48" s="87">
        <f>IF(収録作品入力!G49="",0,収録作品入力!G49)</f>
        <v>0</v>
      </c>
      <c r="I48" s="87">
        <f>IF(収録作品入力!H49="",0,収録作品入力!H49)</f>
        <v>0</v>
      </c>
      <c r="J48" s="100" t="str">
        <f>IF(収録作品入力!I49="","",収録作品入力!I49)</f>
        <v/>
      </c>
      <c r="K48" s="4" t="str">
        <f>IF(収録作品入力!J49="",IF(J48="V 詞曲","原詞",""),収録作品入力!J49)</f>
        <v/>
      </c>
      <c r="L48" s="4" t="str">
        <f t="shared" si="6"/>
        <v/>
      </c>
      <c r="M48" s="80" t="str">
        <f t="shared" si="7"/>
        <v/>
      </c>
      <c r="N48" s="80" t="str">
        <f t="shared" si="8"/>
        <v/>
      </c>
      <c r="O48" s="102" t="str">
        <f t="shared" si="9"/>
        <v/>
      </c>
      <c r="P48" s="102" t="str">
        <f t="shared" si="11"/>
        <v>1と同</v>
      </c>
      <c r="Q48" s="104" t="str">
        <f t="shared" si="10"/>
        <v/>
      </c>
      <c r="R48" s="103">
        <v>47</v>
      </c>
    </row>
    <row r="49" spans="1:18" ht="14.25" customHeight="1" x14ac:dyDescent="0.15">
      <c r="A49" s="89"/>
      <c r="B49" s="103">
        <v>48</v>
      </c>
      <c r="C49" s="4" t="str">
        <f>IF(収録作品入力!B50="","",収録作品入力!B50)</f>
        <v/>
      </c>
      <c r="D49" s="4" t="str">
        <f>IF(収録作品入力!C50="","",収録作品入力!C50)</f>
        <v/>
      </c>
      <c r="E49" s="4" t="str">
        <f>IF(収録作品入力!D50="","",収録作品入力!D50)</f>
        <v/>
      </c>
      <c r="F49" s="4" t="str">
        <f>IF(収録作品入力!E50="","",収録作品入力!E50)</f>
        <v/>
      </c>
      <c r="G49" s="4" t="str">
        <f>IF(収録作品入力!F50="","",収録作品入力!F50)</f>
        <v/>
      </c>
      <c r="H49" s="87">
        <f>IF(収録作品入力!G50="",0,収録作品入力!G50)</f>
        <v>0</v>
      </c>
      <c r="I49" s="87">
        <f>IF(収録作品入力!H50="",0,収録作品入力!H50)</f>
        <v>0</v>
      </c>
      <c r="J49" s="100" t="str">
        <f>IF(収録作品入力!I50="","",収録作品入力!I50)</f>
        <v/>
      </c>
      <c r="K49" s="4" t="str">
        <f>IF(収録作品入力!J50="",IF(J49="V 詞曲","原詞",""),収録作品入力!J50)</f>
        <v/>
      </c>
      <c r="L49" s="4" t="str">
        <f t="shared" si="6"/>
        <v/>
      </c>
      <c r="M49" s="80" t="str">
        <f t="shared" si="7"/>
        <v/>
      </c>
      <c r="N49" s="80" t="str">
        <f t="shared" si="8"/>
        <v/>
      </c>
      <c r="O49" s="102" t="str">
        <f t="shared" si="9"/>
        <v/>
      </c>
      <c r="P49" s="102" t="str">
        <f t="shared" si="11"/>
        <v>1と同</v>
      </c>
      <c r="Q49" s="104" t="str">
        <f t="shared" si="10"/>
        <v/>
      </c>
      <c r="R49" s="103">
        <v>48</v>
      </c>
    </row>
    <row r="50" spans="1:18" ht="14.25" customHeight="1" x14ac:dyDescent="0.15">
      <c r="A50" s="89"/>
      <c r="B50" s="103">
        <v>49</v>
      </c>
      <c r="C50" s="4" t="str">
        <f>IF(収録作品入力!B51="","",収録作品入力!B51)</f>
        <v/>
      </c>
      <c r="D50" s="4" t="str">
        <f>IF(収録作品入力!C51="","",収録作品入力!C51)</f>
        <v/>
      </c>
      <c r="E50" s="4" t="str">
        <f>IF(収録作品入力!D51="","",収録作品入力!D51)</f>
        <v/>
      </c>
      <c r="F50" s="4" t="str">
        <f>IF(収録作品入力!E51="","",収録作品入力!E51)</f>
        <v/>
      </c>
      <c r="G50" s="4" t="str">
        <f>IF(収録作品入力!F51="","",収録作品入力!F51)</f>
        <v/>
      </c>
      <c r="H50" s="87">
        <f>IF(収録作品入力!G51="",0,収録作品入力!G51)</f>
        <v>0</v>
      </c>
      <c r="I50" s="87">
        <f>IF(収録作品入力!H51="",0,収録作品入力!H51)</f>
        <v>0</v>
      </c>
      <c r="J50" s="100" t="str">
        <f>IF(収録作品入力!I51="","",収録作品入力!I51)</f>
        <v/>
      </c>
      <c r="K50" s="4" t="str">
        <f>IF(収録作品入力!J51="",IF(J50="V 詞曲","原詞",""),収録作品入力!J51)</f>
        <v/>
      </c>
      <c r="L50" s="4" t="str">
        <f t="shared" si="6"/>
        <v/>
      </c>
      <c r="M50" s="80" t="str">
        <f t="shared" si="7"/>
        <v/>
      </c>
      <c r="N50" s="80" t="str">
        <f t="shared" si="8"/>
        <v/>
      </c>
      <c r="O50" s="102" t="str">
        <f t="shared" si="9"/>
        <v/>
      </c>
      <c r="P50" s="102" t="str">
        <f t="shared" si="11"/>
        <v>1と同</v>
      </c>
      <c r="Q50" s="104" t="str">
        <f t="shared" si="10"/>
        <v/>
      </c>
      <c r="R50" s="103">
        <v>49</v>
      </c>
    </row>
    <row r="51" spans="1:18" ht="14.25" customHeight="1" x14ac:dyDescent="0.15">
      <c r="A51" s="89"/>
      <c r="B51" s="103">
        <v>50</v>
      </c>
      <c r="C51" s="4" t="str">
        <f>IF(収録作品入力!B52="","",収録作品入力!B52)</f>
        <v/>
      </c>
      <c r="D51" s="4" t="str">
        <f>IF(収録作品入力!C52="","",収録作品入力!C52)</f>
        <v/>
      </c>
      <c r="E51" s="4" t="str">
        <f>IF(収録作品入力!D52="","",収録作品入力!D52)</f>
        <v/>
      </c>
      <c r="F51" s="4" t="str">
        <f>IF(収録作品入力!E52="","",収録作品入力!E52)</f>
        <v/>
      </c>
      <c r="G51" s="4" t="str">
        <f>IF(収録作品入力!F52="","",収録作品入力!F52)</f>
        <v/>
      </c>
      <c r="H51" s="87">
        <f>IF(収録作品入力!G52="",0,収録作品入力!G52)</f>
        <v>0</v>
      </c>
      <c r="I51" s="87">
        <f>IF(収録作品入力!H52="",0,収録作品入力!H52)</f>
        <v>0</v>
      </c>
      <c r="J51" s="100" t="str">
        <f>IF(収録作品入力!I52="","",収録作品入力!I52)</f>
        <v/>
      </c>
      <c r="K51" s="4" t="str">
        <f>IF(収録作品入力!J52="",IF(J51="V 詞曲","原詞",""),収録作品入力!J52)</f>
        <v/>
      </c>
      <c r="L51" s="4" t="str">
        <f t="shared" si="6"/>
        <v/>
      </c>
      <c r="M51" s="80" t="str">
        <f t="shared" si="7"/>
        <v/>
      </c>
      <c r="N51" s="80" t="str">
        <f t="shared" si="8"/>
        <v/>
      </c>
      <c r="O51" s="102" t="str">
        <f t="shared" si="9"/>
        <v/>
      </c>
      <c r="P51" s="102" t="str">
        <f t="shared" si="11"/>
        <v>1と同</v>
      </c>
      <c r="Q51" s="104" t="str">
        <f t="shared" si="10"/>
        <v/>
      </c>
      <c r="R51" s="103">
        <v>50</v>
      </c>
    </row>
    <row r="52" spans="1:18" ht="14.25" customHeight="1" x14ac:dyDescent="0.15">
      <c r="A52" s="89"/>
      <c r="B52" s="103">
        <v>51</v>
      </c>
      <c r="C52" s="4" t="str">
        <f>IF(収録作品入力!B53="","",収録作品入力!B53)</f>
        <v/>
      </c>
      <c r="D52" s="4" t="str">
        <f>IF(収録作品入力!C53="","",収録作品入力!C53)</f>
        <v/>
      </c>
      <c r="E52" s="4" t="str">
        <f>IF(収録作品入力!D53="","",収録作品入力!D53)</f>
        <v/>
      </c>
      <c r="F52" s="4" t="str">
        <f>IF(収録作品入力!E53="","",収録作品入力!E53)</f>
        <v/>
      </c>
      <c r="G52" s="4" t="str">
        <f>IF(収録作品入力!F53="","",収録作品入力!F53)</f>
        <v/>
      </c>
      <c r="H52" s="87">
        <f>IF(収録作品入力!G53="",0,収録作品入力!G53)</f>
        <v>0</v>
      </c>
      <c r="I52" s="87">
        <f>IF(収録作品入力!H53="",0,収録作品入力!H53)</f>
        <v>0</v>
      </c>
      <c r="J52" s="100" t="str">
        <f>IF(収録作品入力!I53="","",収録作品入力!I53)</f>
        <v/>
      </c>
      <c r="K52" s="4" t="str">
        <f>IF(収録作品入力!J53="",IF(J52="V 詞曲","原詞",""),収録作品入力!J53)</f>
        <v/>
      </c>
      <c r="L52" s="4" t="str">
        <f t="shared" si="6"/>
        <v/>
      </c>
      <c r="M52" s="80" t="str">
        <f t="shared" si="7"/>
        <v/>
      </c>
      <c r="N52" s="80" t="str">
        <f t="shared" si="8"/>
        <v/>
      </c>
      <c r="O52" s="102" t="str">
        <f t="shared" si="9"/>
        <v/>
      </c>
      <c r="P52" s="102" t="str">
        <f t="shared" si="11"/>
        <v>1と同</v>
      </c>
      <c r="Q52" s="104" t="str">
        <f t="shared" si="10"/>
        <v/>
      </c>
      <c r="R52" s="103">
        <v>51</v>
      </c>
    </row>
    <row r="53" spans="1:18" ht="14.25" customHeight="1" x14ac:dyDescent="0.15">
      <c r="A53" s="89"/>
      <c r="B53" s="103">
        <v>52</v>
      </c>
      <c r="C53" s="4" t="str">
        <f>IF(収録作品入力!B54="","",収録作品入力!B54)</f>
        <v/>
      </c>
      <c r="D53" s="4" t="str">
        <f>IF(収録作品入力!C54="","",収録作品入力!C54)</f>
        <v/>
      </c>
      <c r="E53" s="4" t="str">
        <f>IF(収録作品入力!D54="","",収録作品入力!D54)</f>
        <v/>
      </c>
      <c r="F53" s="4" t="str">
        <f>IF(収録作品入力!E54="","",収録作品入力!E54)</f>
        <v/>
      </c>
      <c r="G53" s="4" t="str">
        <f>IF(収録作品入力!F54="","",収録作品入力!F54)</f>
        <v/>
      </c>
      <c r="H53" s="87">
        <f>IF(収録作品入力!G54="",0,収録作品入力!G54)</f>
        <v>0</v>
      </c>
      <c r="I53" s="87">
        <f>IF(収録作品入力!H54="",0,収録作品入力!H54)</f>
        <v>0</v>
      </c>
      <c r="J53" s="100" t="str">
        <f>IF(収録作品入力!I54="","",収録作品入力!I54)</f>
        <v/>
      </c>
      <c r="K53" s="4" t="str">
        <f>IF(収録作品入力!J54="",IF(J53="V 詞曲","原詞",""),収録作品入力!J54)</f>
        <v/>
      </c>
      <c r="L53" s="4" t="str">
        <f t="shared" si="6"/>
        <v/>
      </c>
      <c r="M53" s="80" t="str">
        <f t="shared" si="7"/>
        <v/>
      </c>
      <c r="N53" s="80" t="str">
        <f t="shared" si="8"/>
        <v/>
      </c>
      <c r="O53" s="102" t="str">
        <f t="shared" si="9"/>
        <v/>
      </c>
      <c r="P53" s="102" t="str">
        <f t="shared" si="11"/>
        <v>1と同</v>
      </c>
      <c r="Q53" s="104" t="str">
        <f t="shared" si="10"/>
        <v/>
      </c>
      <c r="R53" s="103">
        <v>52</v>
      </c>
    </row>
    <row r="54" spans="1:18" ht="14.25" customHeight="1" x14ac:dyDescent="0.15">
      <c r="A54" s="89"/>
      <c r="B54" s="103">
        <v>53</v>
      </c>
      <c r="C54" s="4" t="str">
        <f>IF(収録作品入力!B55="","",収録作品入力!B55)</f>
        <v/>
      </c>
      <c r="D54" s="4" t="str">
        <f>IF(収録作品入力!C55="","",収録作品入力!C55)</f>
        <v/>
      </c>
      <c r="E54" s="4" t="str">
        <f>IF(収録作品入力!D55="","",収録作品入力!D55)</f>
        <v/>
      </c>
      <c r="F54" s="4" t="str">
        <f>IF(収録作品入力!E55="","",収録作品入力!E55)</f>
        <v/>
      </c>
      <c r="G54" s="4" t="str">
        <f>IF(収録作品入力!F55="","",収録作品入力!F55)</f>
        <v/>
      </c>
      <c r="H54" s="87">
        <f>IF(収録作品入力!G55="",0,収録作品入力!G55)</f>
        <v>0</v>
      </c>
      <c r="I54" s="87">
        <f>IF(収録作品入力!H55="",0,収録作品入力!H55)</f>
        <v>0</v>
      </c>
      <c r="J54" s="100" t="str">
        <f>IF(収録作品入力!I55="","",収録作品入力!I55)</f>
        <v/>
      </c>
      <c r="K54" s="4" t="str">
        <f>IF(収録作品入力!J55="",IF(J54="V 詞曲","原詞",""),収録作品入力!J55)</f>
        <v/>
      </c>
      <c r="L54" s="4" t="str">
        <f t="shared" si="6"/>
        <v/>
      </c>
      <c r="M54" s="80" t="str">
        <f t="shared" si="7"/>
        <v/>
      </c>
      <c r="N54" s="80" t="str">
        <f t="shared" si="8"/>
        <v/>
      </c>
      <c r="O54" s="102" t="str">
        <f t="shared" si="9"/>
        <v/>
      </c>
      <c r="P54" s="102" t="str">
        <f t="shared" si="11"/>
        <v>1と同</v>
      </c>
      <c r="Q54" s="104" t="str">
        <f t="shared" si="10"/>
        <v/>
      </c>
      <c r="R54" s="103">
        <v>53</v>
      </c>
    </row>
    <row r="55" spans="1:18" ht="14.25" customHeight="1" x14ac:dyDescent="0.15">
      <c r="A55" s="89"/>
      <c r="B55" s="103">
        <v>54</v>
      </c>
      <c r="C55" s="4" t="str">
        <f>IF(収録作品入力!B56="","",収録作品入力!B56)</f>
        <v/>
      </c>
      <c r="D55" s="4" t="str">
        <f>IF(収録作品入力!C56="","",収録作品入力!C56)</f>
        <v/>
      </c>
      <c r="E55" s="4" t="str">
        <f>IF(収録作品入力!D56="","",収録作品入力!D56)</f>
        <v/>
      </c>
      <c r="F55" s="4" t="str">
        <f>IF(収録作品入力!E56="","",収録作品入力!E56)</f>
        <v/>
      </c>
      <c r="G55" s="4" t="str">
        <f>IF(収録作品入力!F56="","",収録作品入力!F56)</f>
        <v/>
      </c>
      <c r="H55" s="87">
        <f>IF(収録作品入力!G56="",0,収録作品入力!G56)</f>
        <v>0</v>
      </c>
      <c r="I55" s="87">
        <f>IF(収録作品入力!H56="",0,収録作品入力!H56)</f>
        <v>0</v>
      </c>
      <c r="J55" s="100" t="str">
        <f>IF(収録作品入力!I56="","",収録作品入力!I56)</f>
        <v/>
      </c>
      <c r="K55" s="4" t="str">
        <f>IF(収録作品入力!J56="",IF(J55="V 詞曲","原詞",""),収録作品入力!J56)</f>
        <v/>
      </c>
      <c r="L55" s="4" t="str">
        <f t="shared" si="6"/>
        <v/>
      </c>
      <c r="M55" s="80" t="str">
        <f t="shared" si="7"/>
        <v/>
      </c>
      <c r="N55" s="80" t="str">
        <f t="shared" si="8"/>
        <v/>
      </c>
      <c r="O55" s="102" t="str">
        <f t="shared" si="9"/>
        <v/>
      </c>
      <c r="P55" s="102" t="str">
        <f t="shared" si="11"/>
        <v>1と同</v>
      </c>
      <c r="Q55" s="104" t="str">
        <f t="shared" si="10"/>
        <v/>
      </c>
      <c r="R55" s="103">
        <v>54</v>
      </c>
    </row>
    <row r="56" spans="1:18" ht="14.25" customHeight="1" x14ac:dyDescent="0.15">
      <c r="A56" s="89"/>
      <c r="B56" s="103">
        <v>55</v>
      </c>
      <c r="C56" s="4" t="str">
        <f>IF(収録作品入力!B57="","",収録作品入力!B57)</f>
        <v/>
      </c>
      <c r="D56" s="4" t="str">
        <f>IF(収録作品入力!C57="","",収録作品入力!C57)</f>
        <v/>
      </c>
      <c r="E56" s="4" t="str">
        <f>IF(収録作品入力!D57="","",収録作品入力!D57)</f>
        <v/>
      </c>
      <c r="F56" s="4" t="str">
        <f>IF(収録作品入力!E57="","",収録作品入力!E57)</f>
        <v/>
      </c>
      <c r="G56" s="4" t="str">
        <f>IF(収録作品入力!F57="","",収録作品入力!F57)</f>
        <v/>
      </c>
      <c r="H56" s="87">
        <f>IF(収録作品入力!G57="",0,収録作品入力!G57)</f>
        <v>0</v>
      </c>
      <c r="I56" s="87">
        <f>IF(収録作品入力!H57="",0,収録作品入力!H57)</f>
        <v>0</v>
      </c>
      <c r="J56" s="100" t="str">
        <f>IF(収録作品入力!I57="","",収録作品入力!I57)</f>
        <v/>
      </c>
      <c r="K56" s="4" t="str">
        <f>IF(収録作品入力!J57="",IF(J56="V 詞曲","原詞",""),収録作品入力!J57)</f>
        <v/>
      </c>
      <c r="L56" s="4" t="str">
        <f t="shared" si="6"/>
        <v/>
      </c>
      <c r="M56" s="80" t="str">
        <f t="shared" si="7"/>
        <v/>
      </c>
      <c r="N56" s="80" t="str">
        <f t="shared" si="8"/>
        <v/>
      </c>
      <c r="O56" s="102" t="str">
        <f t="shared" si="9"/>
        <v/>
      </c>
      <c r="P56" s="102" t="str">
        <f t="shared" si="11"/>
        <v>1と同</v>
      </c>
      <c r="Q56" s="104" t="str">
        <f t="shared" si="10"/>
        <v/>
      </c>
      <c r="R56" s="103">
        <v>55</v>
      </c>
    </row>
    <row r="57" spans="1:18" ht="14.25" customHeight="1" x14ac:dyDescent="0.15">
      <c r="A57" s="89"/>
      <c r="B57" s="103">
        <v>56</v>
      </c>
      <c r="C57" s="4" t="str">
        <f>IF(収録作品入力!B58="","",収録作品入力!B58)</f>
        <v/>
      </c>
      <c r="D57" s="4" t="str">
        <f>IF(収録作品入力!C58="","",収録作品入力!C58)</f>
        <v/>
      </c>
      <c r="E57" s="4" t="str">
        <f>IF(収録作品入力!D58="","",収録作品入力!D58)</f>
        <v/>
      </c>
      <c r="F57" s="4" t="str">
        <f>IF(収録作品入力!E58="","",収録作品入力!E58)</f>
        <v/>
      </c>
      <c r="G57" s="4" t="str">
        <f>IF(収録作品入力!F58="","",収録作品入力!F58)</f>
        <v/>
      </c>
      <c r="H57" s="87">
        <f>IF(収録作品入力!G58="",0,収録作品入力!G58)</f>
        <v>0</v>
      </c>
      <c r="I57" s="87">
        <f>IF(収録作品入力!H58="",0,収録作品入力!H58)</f>
        <v>0</v>
      </c>
      <c r="J57" s="100" t="str">
        <f>IF(収録作品入力!I58="","",収録作品入力!I58)</f>
        <v/>
      </c>
      <c r="K57" s="4" t="str">
        <f>IF(収録作品入力!J58="",IF(J57="V 詞曲","原詞",""),収録作品入力!J58)</f>
        <v/>
      </c>
      <c r="L57" s="4" t="str">
        <f t="shared" si="6"/>
        <v/>
      </c>
      <c r="M57" s="80" t="str">
        <f t="shared" si="7"/>
        <v/>
      </c>
      <c r="N57" s="80" t="str">
        <f t="shared" si="8"/>
        <v/>
      </c>
      <c r="O57" s="102" t="str">
        <f t="shared" si="9"/>
        <v/>
      </c>
      <c r="P57" s="102" t="str">
        <f t="shared" si="11"/>
        <v>1と同</v>
      </c>
      <c r="Q57" s="104" t="str">
        <f t="shared" si="10"/>
        <v/>
      </c>
      <c r="R57" s="103">
        <v>56</v>
      </c>
    </row>
    <row r="58" spans="1:18" ht="14.25" customHeight="1" x14ac:dyDescent="0.15">
      <c r="A58" s="89"/>
      <c r="B58" s="103">
        <v>57</v>
      </c>
      <c r="C58" s="4" t="str">
        <f>IF(収録作品入力!B59="","",収録作品入力!B59)</f>
        <v/>
      </c>
      <c r="D58" s="4" t="str">
        <f>IF(収録作品入力!C59="","",収録作品入力!C59)</f>
        <v/>
      </c>
      <c r="E58" s="4" t="str">
        <f>IF(収録作品入力!D59="","",収録作品入力!D59)</f>
        <v/>
      </c>
      <c r="F58" s="4" t="str">
        <f>IF(収録作品入力!E59="","",収録作品入力!E59)</f>
        <v/>
      </c>
      <c r="G58" s="4" t="str">
        <f>IF(収録作品入力!F59="","",収録作品入力!F59)</f>
        <v/>
      </c>
      <c r="H58" s="87">
        <f>IF(収録作品入力!G59="",0,収録作品入力!G59)</f>
        <v>0</v>
      </c>
      <c r="I58" s="87">
        <f>IF(収録作品入力!H59="",0,収録作品入力!H59)</f>
        <v>0</v>
      </c>
      <c r="J58" s="100" t="str">
        <f>IF(収録作品入力!I59="","",収録作品入力!I59)</f>
        <v/>
      </c>
      <c r="K58" s="4" t="str">
        <f>IF(収録作品入力!J59="",IF(J58="V 詞曲","原詞",""),収録作品入力!J59)</f>
        <v/>
      </c>
      <c r="L58" s="4" t="str">
        <f t="shared" si="6"/>
        <v/>
      </c>
      <c r="M58" s="80" t="str">
        <f t="shared" si="7"/>
        <v/>
      </c>
      <c r="N58" s="80" t="str">
        <f t="shared" si="8"/>
        <v/>
      </c>
      <c r="O58" s="102" t="str">
        <f t="shared" si="9"/>
        <v/>
      </c>
      <c r="P58" s="102" t="str">
        <f t="shared" si="11"/>
        <v>1と同</v>
      </c>
      <c r="Q58" s="104" t="str">
        <f t="shared" si="10"/>
        <v/>
      </c>
      <c r="R58" s="103">
        <v>57</v>
      </c>
    </row>
    <row r="59" spans="1:18" ht="14.25" customHeight="1" x14ac:dyDescent="0.15">
      <c r="A59" s="89"/>
      <c r="B59" s="103">
        <v>58</v>
      </c>
      <c r="C59" s="4" t="str">
        <f>IF(収録作品入力!B60="","",収録作品入力!B60)</f>
        <v/>
      </c>
      <c r="D59" s="4" t="str">
        <f>IF(収録作品入力!C60="","",収録作品入力!C60)</f>
        <v/>
      </c>
      <c r="E59" s="4" t="str">
        <f>IF(収録作品入力!D60="","",収録作品入力!D60)</f>
        <v/>
      </c>
      <c r="F59" s="4" t="str">
        <f>IF(収録作品入力!E60="","",収録作品入力!E60)</f>
        <v/>
      </c>
      <c r="G59" s="4" t="str">
        <f>IF(収録作品入力!F60="","",収録作品入力!F60)</f>
        <v/>
      </c>
      <c r="H59" s="87">
        <f>IF(収録作品入力!G60="",0,収録作品入力!G60)</f>
        <v>0</v>
      </c>
      <c r="I59" s="87">
        <f>IF(収録作品入力!H60="",0,収録作品入力!H60)</f>
        <v>0</v>
      </c>
      <c r="J59" s="100" t="str">
        <f>IF(収録作品入力!I60="","",収録作品入力!I60)</f>
        <v/>
      </c>
      <c r="K59" s="4" t="str">
        <f>IF(収録作品入力!J60="",IF(J59="V 詞曲","原詞",""),収録作品入力!J60)</f>
        <v/>
      </c>
      <c r="L59" s="4" t="str">
        <f t="shared" si="6"/>
        <v/>
      </c>
      <c r="M59" s="80" t="str">
        <f t="shared" si="7"/>
        <v/>
      </c>
      <c r="N59" s="80" t="str">
        <f t="shared" si="8"/>
        <v/>
      </c>
      <c r="O59" s="102" t="str">
        <f t="shared" si="9"/>
        <v/>
      </c>
      <c r="P59" s="102" t="str">
        <f t="shared" si="11"/>
        <v>1と同</v>
      </c>
      <c r="Q59" s="104" t="str">
        <f t="shared" si="10"/>
        <v/>
      </c>
      <c r="R59" s="103">
        <v>58</v>
      </c>
    </row>
    <row r="60" spans="1:18" ht="14.25" customHeight="1" x14ac:dyDescent="0.15">
      <c r="A60" s="89"/>
      <c r="B60" s="103">
        <v>59</v>
      </c>
      <c r="C60" s="4" t="str">
        <f>IF(収録作品入力!B61="","",収録作品入力!B61)</f>
        <v/>
      </c>
      <c r="D60" s="4" t="str">
        <f>IF(収録作品入力!C61="","",収録作品入力!C61)</f>
        <v/>
      </c>
      <c r="E60" s="4" t="str">
        <f>IF(収録作品入力!D61="","",収録作品入力!D61)</f>
        <v/>
      </c>
      <c r="F60" s="4" t="str">
        <f>IF(収録作品入力!E61="","",収録作品入力!E61)</f>
        <v/>
      </c>
      <c r="G60" s="4" t="str">
        <f>IF(収録作品入力!F61="","",収録作品入力!F61)</f>
        <v/>
      </c>
      <c r="H60" s="87">
        <f>IF(収録作品入力!G61="",0,収録作品入力!G61)</f>
        <v>0</v>
      </c>
      <c r="I60" s="87">
        <f>IF(収録作品入力!H61="",0,収録作品入力!H61)</f>
        <v>0</v>
      </c>
      <c r="J60" s="100" t="str">
        <f>IF(収録作品入力!I61="","",収録作品入力!I61)</f>
        <v/>
      </c>
      <c r="K60" s="4" t="str">
        <f>IF(収録作品入力!J61="",IF(J60="V 詞曲","原詞",""),収録作品入力!J61)</f>
        <v/>
      </c>
      <c r="L60" s="4" t="str">
        <f t="shared" si="6"/>
        <v/>
      </c>
      <c r="M60" s="80" t="str">
        <f t="shared" si="7"/>
        <v/>
      </c>
      <c r="N60" s="80" t="str">
        <f t="shared" si="8"/>
        <v/>
      </c>
      <c r="O60" s="102" t="str">
        <f t="shared" si="9"/>
        <v/>
      </c>
      <c r="P60" s="102" t="str">
        <f t="shared" si="11"/>
        <v>1と同</v>
      </c>
      <c r="Q60" s="104" t="str">
        <f t="shared" si="10"/>
        <v/>
      </c>
      <c r="R60" s="103">
        <v>59</v>
      </c>
    </row>
    <row r="61" spans="1:18" ht="14.25" customHeight="1" x14ac:dyDescent="0.15">
      <c r="A61" s="89"/>
      <c r="B61" s="103">
        <v>60</v>
      </c>
      <c r="C61" s="4" t="str">
        <f>IF(収録作品入力!B62="","",収録作品入力!B62)</f>
        <v/>
      </c>
      <c r="D61" s="4" t="str">
        <f>IF(収録作品入力!C62="","",収録作品入力!C62)</f>
        <v/>
      </c>
      <c r="E61" s="4" t="str">
        <f>IF(収録作品入力!D62="","",収録作品入力!D62)</f>
        <v/>
      </c>
      <c r="F61" s="4" t="str">
        <f>IF(収録作品入力!E62="","",収録作品入力!E62)</f>
        <v/>
      </c>
      <c r="G61" s="4" t="str">
        <f>IF(収録作品入力!F62="","",収録作品入力!F62)</f>
        <v/>
      </c>
      <c r="H61" s="87">
        <f>IF(収録作品入力!G62="",0,収録作品入力!G62)</f>
        <v>0</v>
      </c>
      <c r="I61" s="87">
        <f>IF(収録作品入力!H62="",0,収録作品入力!H62)</f>
        <v>0</v>
      </c>
      <c r="J61" s="100" t="str">
        <f>IF(収録作品入力!I62="","",収録作品入力!I62)</f>
        <v/>
      </c>
      <c r="K61" s="4" t="str">
        <f>IF(収録作品入力!J62="",IF(J61="V 詞曲","原詞",""),収録作品入力!J62)</f>
        <v/>
      </c>
      <c r="L61" s="4" t="str">
        <f t="shared" si="6"/>
        <v/>
      </c>
      <c r="M61" s="80" t="str">
        <f t="shared" si="7"/>
        <v/>
      </c>
      <c r="N61" s="80" t="str">
        <f t="shared" si="8"/>
        <v/>
      </c>
      <c r="O61" s="102" t="str">
        <f t="shared" si="9"/>
        <v/>
      </c>
      <c r="P61" s="102" t="str">
        <f t="shared" si="11"/>
        <v>1と同</v>
      </c>
      <c r="Q61" s="104" t="str">
        <f t="shared" si="10"/>
        <v/>
      </c>
      <c r="R61" s="103">
        <v>60</v>
      </c>
    </row>
    <row r="62" spans="1:18" ht="14.25" customHeight="1" x14ac:dyDescent="0.15">
      <c r="A62" s="89"/>
      <c r="B62" s="103">
        <v>61</v>
      </c>
      <c r="C62" s="4" t="str">
        <f>IF(収録作品入力!B63="","",収録作品入力!B63)</f>
        <v/>
      </c>
      <c r="D62" s="4" t="str">
        <f>IF(収録作品入力!C63="","",収録作品入力!C63)</f>
        <v/>
      </c>
      <c r="E62" s="4" t="str">
        <f>IF(収録作品入力!D63="","",収録作品入力!D63)</f>
        <v/>
      </c>
      <c r="F62" s="4" t="str">
        <f>IF(収録作品入力!E63="","",収録作品入力!E63)</f>
        <v/>
      </c>
      <c r="G62" s="4" t="str">
        <f>IF(収録作品入力!F63="","",収録作品入力!F63)</f>
        <v/>
      </c>
      <c r="H62" s="87">
        <f>IF(収録作品入力!G63="",0,収録作品入力!G63)</f>
        <v>0</v>
      </c>
      <c r="I62" s="87">
        <f>IF(収録作品入力!H63="",0,収録作品入力!H63)</f>
        <v>0</v>
      </c>
      <c r="J62" s="100" t="str">
        <f>IF(収録作品入力!I63="","",収録作品入力!I63)</f>
        <v/>
      </c>
      <c r="K62" s="4" t="str">
        <f>IF(収録作品入力!J63="",IF(J62="V 詞曲","原詞",""),収録作品入力!J63)</f>
        <v/>
      </c>
      <c r="L62" s="4" t="str">
        <f t="shared" si="6"/>
        <v/>
      </c>
      <c r="M62" s="80" t="str">
        <f t="shared" si="7"/>
        <v/>
      </c>
      <c r="N62" s="80" t="str">
        <f t="shared" si="8"/>
        <v/>
      </c>
      <c r="O62" s="102" t="str">
        <f t="shared" si="9"/>
        <v/>
      </c>
      <c r="P62" s="102" t="str">
        <f t="shared" si="11"/>
        <v>1と同</v>
      </c>
      <c r="Q62" s="104" t="str">
        <f t="shared" si="10"/>
        <v/>
      </c>
      <c r="R62" s="103">
        <v>61</v>
      </c>
    </row>
    <row r="63" spans="1:18" ht="14.25" customHeight="1" x14ac:dyDescent="0.15">
      <c r="A63" s="89"/>
      <c r="B63" s="103">
        <v>62</v>
      </c>
      <c r="C63" s="4" t="str">
        <f>IF(収録作品入力!B64="","",収録作品入力!B64)</f>
        <v/>
      </c>
      <c r="D63" s="4" t="str">
        <f>IF(収録作品入力!C64="","",収録作品入力!C64)</f>
        <v/>
      </c>
      <c r="E63" s="4" t="str">
        <f>IF(収録作品入力!D64="","",収録作品入力!D64)</f>
        <v/>
      </c>
      <c r="F63" s="4" t="str">
        <f>IF(収録作品入力!E64="","",収録作品入力!E64)</f>
        <v/>
      </c>
      <c r="G63" s="4" t="str">
        <f>IF(収録作品入力!F64="","",収録作品入力!F64)</f>
        <v/>
      </c>
      <c r="H63" s="87">
        <f>IF(収録作品入力!G64="",0,収録作品入力!G64)</f>
        <v>0</v>
      </c>
      <c r="I63" s="87">
        <f>IF(収録作品入力!H64="",0,収録作品入力!H64)</f>
        <v>0</v>
      </c>
      <c r="J63" s="100" t="str">
        <f>IF(収録作品入力!I64="","",収録作品入力!I64)</f>
        <v/>
      </c>
      <c r="K63" s="4" t="str">
        <f>IF(収録作品入力!J64="",IF(J63="V 詞曲","原詞",""),収録作品入力!J64)</f>
        <v/>
      </c>
      <c r="L63" s="4" t="str">
        <f t="shared" si="6"/>
        <v/>
      </c>
      <c r="M63" s="80" t="str">
        <f t="shared" si="7"/>
        <v/>
      </c>
      <c r="N63" s="80" t="str">
        <f t="shared" si="8"/>
        <v/>
      </c>
      <c r="O63" s="102" t="str">
        <f t="shared" si="9"/>
        <v/>
      </c>
      <c r="P63" s="102" t="str">
        <f t="shared" si="11"/>
        <v>1と同</v>
      </c>
      <c r="Q63" s="104" t="str">
        <f t="shared" si="10"/>
        <v/>
      </c>
      <c r="R63" s="103">
        <v>62</v>
      </c>
    </row>
    <row r="64" spans="1:18" ht="14.25" customHeight="1" x14ac:dyDescent="0.15">
      <c r="A64" s="89"/>
      <c r="B64" s="103">
        <v>63</v>
      </c>
      <c r="C64" s="4" t="str">
        <f>IF(収録作品入力!B65="","",収録作品入力!B65)</f>
        <v/>
      </c>
      <c r="D64" s="4" t="str">
        <f>IF(収録作品入力!C65="","",収録作品入力!C65)</f>
        <v/>
      </c>
      <c r="E64" s="4" t="str">
        <f>IF(収録作品入力!D65="","",収録作品入力!D65)</f>
        <v/>
      </c>
      <c r="F64" s="4" t="str">
        <f>IF(収録作品入力!E65="","",収録作品入力!E65)</f>
        <v/>
      </c>
      <c r="G64" s="4" t="str">
        <f>IF(収録作品入力!F65="","",収録作品入力!F65)</f>
        <v/>
      </c>
      <c r="H64" s="87">
        <f>IF(収録作品入力!G65="",0,収録作品入力!G65)</f>
        <v>0</v>
      </c>
      <c r="I64" s="87">
        <f>IF(収録作品入力!H65="",0,収録作品入力!H65)</f>
        <v>0</v>
      </c>
      <c r="J64" s="100" t="str">
        <f>IF(収録作品入力!I65="","",収録作品入力!I65)</f>
        <v/>
      </c>
      <c r="K64" s="4" t="str">
        <f>IF(収録作品入力!J65="",IF(J64="V 詞曲","原詞",""),収録作品入力!J65)</f>
        <v/>
      </c>
      <c r="L64" s="4" t="str">
        <f t="shared" si="6"/>
        <v/>
      </c>
      <c r="M64" s="80" t="str">
        <f t="shared" si="7"/>
        <v/>
      </c>
      <c r="N64" s="80" t="str">
        <f t="shared" si="8"/>
        <v/>
      </c>
      <c r="O64" s="102" t="str">
        <f t="shared" si="9"/>
        <v/>
      </c>
      <c r="P64" s="102" t="str">
        <f t="shared" si="11"/>
        <v>1と同</v>
      </c>
      <c r="Q64" s="104" t="str">
        <f t="shared" si="10"/>
        <v/>
      </c>
      <c r="R64" s="103">
        <v>63</v>
      </c>
    </row>
    <row r="65" spans="1:18" ht="14.25" customHeight="1" x14ac:dyDescent="0.15">
      <c r="A65" s="89"/>
      <c r="B65" s="103">
        <v>64</v>
      </c>
      <c r="C65" s="4" t="str">
        <f>IF(収録作品入力!B66="","",収録作品入力!B66)</f>
        <v/>
      </c>
      <c r="D65" s="4" t="str">
        <f>IF(収録作品入力!C66="","",収録作品入力!C66)</f>
        <v/>
      </c>
      <c r="E65" s="4" t="str">
        <f>IF(収録作品入力!D66="","",収録作品入力!D66)</f>
        <v/>
      </c>
      <c r="F65" s="4" t="str">
        <f>IF(収録作品入力!E66="","",収録作品入力!E66)</f>
        <v/>
      </c>
      <c r="G65" s="4" t="str">
        <f>IF(収録作品入力!F66="","",収録作品入力!F66)</f>
        <v/>
      </c>
      <c r="H65" s="87">
        <f>IF(収録作品入力!G66="",0,収録作品入力!G66)</f>
        <v>0</v>
      </c>
      <c r="I65" s="87">
        <f>IF(収録作品入力!H66="",0,収録作品入力!H66)</f>
        <v>0</v>
      </c>
      <c r="J65" s="100" t="str">
        <f>IF(収録作品入力!I66="","",収録作品入力!I66)</f>
        <v/>
      </c>
      <c r="K65" s="4" t="str">
        <f>IF(収録作品入力!J66="",IF(J65="V 詞曲","原詞",""),収録作品入力!J66)</f>
        <v/>
      </c>
      <c r="L65" s="4" t="str">
        <f t="shared" si="6"/>
        <v/>
      </c>
      <c r="M65" s="80" t="str">
        <f t="shared" si="7"/>
        <v/>
      </c>
      <c r="N65" s="80" t="str">
        <f t="shared" si="8"/>
        <v/>
      </c>
      <c r="O65" s="102" t="str">
        <f t="shared" si="9"/>
        <v/>
      </c>
      <c r="P65" s="102" t="str">
        <f t="shared" si="11"/>
        <v>1と同</v>
      </c>
      <c r="Q65" s="104" t="str">
        <f t="shared" si="10"/>
        <v/>
      </c>
      <c r="R65" s="103">
        <v>64</v>
      </c>
    </row>
    <row r="66" spans="1:18" ht="14.25" customHeight="1" x14ac:dyDescent="0.15">
      <c r="A66" s="89"/>
      <c r="B66" s="103">
        <v>65</v>
      </c>
      <c r="C66" s="4" t="str">
        <f>IF(収録作品入力!B67="","",収録作品入力!B67)</f>
        <v/>
      </c>
      <c r="D66" s="4" t="str">
        <f>IF(収録作品入力!C67="","",収録作品入力!C67)</f>
        <v/>
      </c>
      <c r="E66" s="4" t="str">
        <f>IF(収録作品入力!D67="","",収録作品入力!D67)</f>
        <v/>
      </c>
      <c r="F66" s="4" t="str">
        <f>IF(収録作品入力!E67="","",収録作品入力!E67)</f>
        <v/>
      </c>
      <c r="G66" s="4" t="str">
        <f>IF(収録作品入力!F67="","",収録作品入力!F67)</f>
        <v/>
      </c>
      <c r="H66" s="87">
        <f>IF(収録作品入力!G67="",0,収録作品入力!G67)</f>
        <v>0</v>
      </c>
      <c r="I66" s="87">
        <f>IF(収録作品入力!H67="",0,収録作品入力!H67)</f>
        <v>0</v>
      </c>
      <c r="J66" s="100" t="str">
        <f>IF(収録作品入力!I67="","",収録作品入力!I67)</f>
        <v/>
      </c>
      <c r="K66" s="4" t="str">
        <f>IF(収録作品入力!J67="",IF(J66="V 詞曲","原詞",""),収録作品入力!J67)</f>
        <v/>
      </c>
      <c r="L66" s="4" t="str">
        <f t="shared" ref="L66:L97" si="12">IF(K66="原詞","無","")</f>
        <v/>
      </c>
      <c r="M66" s="80" t="str">
        <f t="shared" ref="M66:M101" si="13">IF(D66="","",100)</f>
        <v/>
      </c>
      <c r="N66" s="80" t="str">
        <f t="shared" ref="N66:N101" si="14">IF(D66="","",100)</f>
        <v/>
      </c>
      <c r="O66" s="102" t="str">
        <f t="shared" ref="O66:O101" si="15">IF(E66="",F66,CONCATENATE(E66,"・",F66))</f>
        <v/>
      </c>
      <c r="P66" s="102" t="str">
        <f t="shared" si="11"/>
        <v>1と同</v>
      </c>
      <c r="Q66" s="104" t="str">
        <f t="shared" ref="Q66:Q101" si="16">IF(ISERROR(FINDB("録音",$S$2)),IF(D66="","",IF(AND(N66&gt;0,N66&lt;=100),"【JASRAC】","【"&amp;N66&amp;"】")),IF(D66="","",IF(AND(M66&gt;0,M66&lt;=100),"【JASRAC】","【"&amp;M66&amp;"】")))</f>
        <v/>
      </c>
      <c r="R66" s="103">
        <v>65</v>
      </c>
    </row>
    <row r="67" spans="1:18" ht="14.25" customHeight="1" x14ac:dyDescent="0.15">
      <c r="A67" s="89"/>
      <c r="B67" s="103">
        <v>66</v>
      </c>
      <c r="C67" s="4" t="str">
        <f>IF(収録作品入力!B68="","",収録作品入力!B68)</f>
        <v/>
      </c>
      <c r="D67" s="4" t="str">
        <f>IF(収録作品入力!C68="","",収録作品入力!C68)</f>
        <v/>
      </c>
      <c r="E67" s="4" t="str">
        <f>IF(収録作品入力!D68="","",収録作品入力!D68)</f>
        <v/>
      </c>
      <c r="F67" s="4" t="str">
        <f>IF(収録作品入力!E68="","",収録作品入力!E68)</f>
        <v/>
      </c>
      <c r="G67" s="4" t="str">
        <f>IF(収録作品入力!F68="","",収録作品入力!F68)</f>
        <v/>
      </c>
      <c r="H67" s="87">
        <f>IF(収録作品入力!G68="",0,収録作品入力!G68)</f>
        <v>0</v>
      </c>
      <c r="I67" s="87">
        <f>IF(収録作品入力!H68="",0,収録作品入力!H68)</f>
        <v>0</v>
      </c>
      <c r="J67" s="100" t="str">
        <f>IF(収録作品入力!I68="","",収録作品入力!I68)</f>
        <v/>
      </c>
      <c r="K67" s="4" t="str">
        <f>IF(収録作品入力!J68="",IF(J67="V 詞曲","原詞",""),収録作品入力!J68)</f>
        <v/>
      </c>
      <c r="L67" s="4" t="str">
        <f t="shared" si="12"/>
        <v/>
      </c>
      <c r="M67" s="80" t="str">
        <f t="shared" si="13"/>
        <v/>
      </c>
      <c r="N67" s="80" t="str">
        <f t="shared" si="14"/>
        <v/>
      </c>
      <c r="O67" s="102" t="str">
        <f t="shared" si="15"/>
        <v/>
      </c>
      <c r="P67" s="102" t="str">
        <f t="shared" ref="P67:P98" si="17">IF(VLOOKUP(O67,O:R,4,FALSE)=R67,"",VLOOKUP(O67,O:R,4,FALSE)&amp;"と同")</f>
        <v>1と同</v>
      </c>
      <c r="Q67" s="104" t="str">
        <f t="shared" si="16"/>
        <v/>
      </c>
      <c r="R67" s="103">
        <v>66</v>
      </c>
    </row>
    <row r="68" spans="1:18" ht="14.25" customHeight="1" x14ac:dyDescent="0.15">
      <c r="A68" s="89"/>
      <c r="B68" s="103">
        <v>67</v>
      </c>
      <c r="C68" s="4" t="str">
        <f>IF(収録作品入力!B69="","",収録作品入力!B69)</f>
        <v/>
      </c>
      <c r="D68" s="4" t="str">
        <f>IF(収録作品入力!C69="","",収録作品入力!C69)</f>
        <v/>
      </c>
      <c r="E68" s="4" t="str">
        <f>IF(収録作品入力!D69="","",収録作品入力!D69)</f>
        <v/>
      </c>
      <c r="F68" s="4" t="str">
        <f>IF(収録作品入力!E69="","",収録作品入力!E69)</f>
        <v/>
      </c>
      <c r="G68" s="4" t="str">
        <f>IF(収録作品入力!F69="","",収録作品入力!F69)</f>
        <v/>
      </c>
      <c r="H68" s="87">
        <f>IF(収録作品入力!G69="",0,収録作品入力!G69)</f>
        <v>0</v>
      </c>
      <c r="I68" s="87">
        <f>IF(収録作品入力!H69="",0,収録作品入力!H69)</f>
        <v>0</v>
      </c>
      <c r="J68" s="100" t="str">
        <f>IF(収録作品入力!I69="","",収録作品入力!I69)</f>
        <v/>
      </c>
      <c r="K68" s="4" t="str">
        <f>IF(収録作品入力!J69="",IF(J68="V 詞曲","原詞",""),収録作品入力!J69)</f>
        <v/>
      </c>
      <c r="L68" s="4" t="str">
        <f t="shared" si="12"/>
        <v/>
      </c>
      <c r="M68" s="80" t="str">
        <f t="shared" si="13"/>
        <v/>
      </c>
      <c r="N68" s="80" t="str">
        <f t="shared" si="14"/>
        <v/>
      </c>
      <c r="O68" s="102" t="str">
        <f t="shared" si="15"/>
        <v/>
      </c>
      <c r="P68" s="102" t="str">
        <f t="shared" si="17"/>
        <v>1と同</v>
      </c>
      <c r="Q68" s="104" t="str">
        <f t="shared" si="16"/>
        <v/>
      </c>
      <c r="R68" s="103">
        <v>67</v>
      </c>
    </row>
    <row r="69" spans="1:18" ht="14.25" customHeight="1" x14ac:dyDescent="0.15">
      <c r="A69" s="89"/>
      <c r="B69" s="103">
        <v>68</v>
      </c>
      <c r="C69" s="4" t="str">
        <f>IF(収録作品入力!B70="","",収録作品入力!B70)</f>
        <v/>
      </c>
      <c r="D69" s="4" t="str">
        <f>IF(収録作品入力!C70="","",収録作品入力!C70)</f>
        <v/>
      </c>
      <c r="E69" s="4" t="str">
        <f>IF(収録作品入力!D70="","",収録作品入力!D70)</f>
        <v/>
      </c>
      <c r="F69" s="4" t="str">
        <f>IF(収録作品入力!E70="","",収録作品入力!E70)</f>
        <v/>
      </c>
      <c r="G69" s="4" t="str">
        <f>IF(収録作品入力!F70="","",収録作品入力!F70)</f>
        <v/>
      </c>
      <c r="H69" s="87">
        <f>IF(収録作品入力!G70="",0,収録作品入力!G70)</f>
        <v>0</v>
      </c>
      <c r="I69" s="87">
        <f>IF(収録作品入力!H70="",0,収録作品入力!H70)</f>
        <v>0</v>
      </c>
      <c r="J69" s="100" t="str">
        <f>IF(収録作品入力!I70="","",収録作品入力!I70)</f>
        <v/>
      </c>
      <c r="K69" s="4" t="str">
        <f>IF(収録作品入力!J70="",IF(J69="V 詞曲","原詞",""),収録作品入力!J70)</f>
        <v/>
      </c>
      <c r="L69" s="4" t="str">
        <f t="shared" si="12"/>
        <v/>
      </c>
      <c r="M69" s="80" t="str">
        <f t="shared" si="13"/>
        <v/>
      </c>
      <c r="N69" s="80" t="str">
        <f t="shared" si="14"/>
        <v/>
      </c>
      <c r="O69" s="102" t="str">
        <f t="shared" si="15"/>
        <v/>
      </c>
      <c r="P69" s="102" t="str">
        <f t="shared" si="17"/>
        <v>1と同</v>
      </c>
      <c r="Q69" s="104" t="str">
        <f t="shared" si="16"/>
        <v/>
      </c>
      <c r="R69" s="103">
        <v>68</v>
      </c>
    </row>
    <row r="70" spans="1:18" ht="14.25" customHeight="1" x14ac:dyDescent="0.15">
      <c r="A70" s="89"/>
      <c r="B70" s="103">
        <v>69</v>
      </c>
      <c r="C70" s="4" t="str">
        <f>IF(収録作品入力!B71="","",収録作品入力!B71)</f>
        <v/>
      </c>
      <c r="D70" s="4" t="str">
        <f>IF(収録作品入力!C71="","",収録作品入力!C71)</f>
        <v/>
      </c>
      <c r="E70" s="4" t="str">
        <f>IF(収録作品入力!D71="","",収録作品入力!D71)</f>
        <v/>
      </c>
      <c r="F70" s="4" t="str">
        <f>IF(収録作品入力!E71="","",収録作品入力!E71)</f>
        <v/>
      </c>
      <c r="G70" s="4" t="str">
        <f>IF(収録作品入力!F71="","",収録作品入力!F71)</f>
        <v/>
      </c>
      <c r="H70" s="87">
        <f>IF(収録作品入力!G71="",0,収録作品入力!G71)</f>
        <v>0</v>
      </c>
      <c r="I70" s="87">
        <f>IF(収録作品入力!H71="",0,収録作品入力!H71)</f>
        <v>0</v>
      </c>
      <c r="J70" s="100" t="str">
        <f>IF(収録作品入力!I71="","",収録作品入力!I71)</f>
        <v/>
      </c>
      <c r="K70" s="4" t="str">
        <f>IF(収録作品入力!J71="",IF(J70="V 詞曲","原詞",""),収録作品入力!J71)</f>
        <v/>
      </c>
      <c r="L70" s="4" t="str">
        <f t="shared" si="12"/>
        <v/>
      </c>
      <c r="M70" s="80" t="str">
        <f t="shared" si="13"/>
        <v/>
      </c>
      <c r="N70" s="80" t="str">
        <f t="shared" si="14"/>
        <v/>
      </c>
      <c r="O70" s="102" t="str">
        <f t="shared" si="15"/>
        <v/>
      </c>
      <c r="P70" s="102" t="str">
        <f t="shared" si="17"/>
        <v>1と同</v>
      </c>
      <c r="Q70" s="104" t="str">
        <f t="shared" si="16"/>
        <v/>
      </c>
      <c r="R70" s="103">
        <v>69</v>
      </c>
    </row>
    <row r="71" spans="1:18" ht="14.25" customHeight="1" x14ac:dyDescent="0.15">
      <c r="A71" s="89"/>
      <c r="B71" s="103">
        <v>70</v>
      </c>
      <c r="C71" s="4" t="str">
        <f>IF(収録作品入力!B72="","",収録作品入力!B72)</f>
        <v/>
      </c>
      <c r="D71" s="4" t="str">
        <f>IF(収録作品入力!C72="","",収録作品入力!C72)</f>
        <v/>
      </c>
      <c r="E71" s="4" t="str">
        <f>IF(収録作品入力!D72="","",収録作品入力!D72)</f>
        <v/>
      </c>
      <c r="F71" s="4" t="str">
        <f>IF(収録作品入力!E72="","",収録作品入力!E72)</f>
        <v/>
      </c>
      <c r="G71" s="4" t="str">
        <f>IF(収録作品入力!F72="","",収録作品入力!F72)</f>
        <v/>
      </c>
      <c r="H71" s="87">
        <f>IF(収録作品入力!G72="",0,収録作品入力!G72)</f>
        <v>0</v>
      </c>
      <c r="I71" s="87">
        <f>IF(収録作品入力!H72="",0,収録作品入力!H72)</f>
        <v>0</v>
      </c>
      <c r="J71" s="100" t="str">
        <f>IF(収録作品入力!I72="","",収録作品入力!I72)</f>
        <v/>
      </c>
      <c r="K71" s="4" t="str">
        <f>IF(収録作品入力!J72="",IF(J71="V 詞曲","原詞",""),収録作品入力!J72)</f>
        <v/>
      </c>
      <c r="L71" s="4" t="str">
        <f t="shared" si="12"/>
        <v/>
      </c>
      <c r="M71" s="80" t="str">
        <f t="shared" si="13"/>
        <v/>
      </c>
      <c r="N71" s="80" t="str">
        <f t="shared" si="14"/>
        <v/>
      </c>
      <c r="O71" s="102" t="str">
        <f t="shared" si="15"/>
        <v/>
      </c>
      <c r="P71" s="102" t="str">
        <f t="shared" si="17"/>
        <v>1と同</v>
      </c>
      <c r="Q71" s="104" t="str">
        <f t="shared" si="16"/>
        <v/>
      </c>
      <c r="R71" s="103">
        <v>70</v>
      </c>
    </row>
    <row r="72" spans="1:18" ht="14.25" customHeight="1" x14ac:dyDescent="0.15">
      <c r="A72" s="89"/>
      <c r="B72" s="103">
        <v>71</v>
      </c>
      <c r="C72" s="4" t="str">
        <f>IF(収録作品入力!B73="","",収録作品入力!B73)</f>
        <v/>
      </c>
      <c r="D72" s="4" t="str">
        <f>IF(収録作品入力!C73="","",収録作品入力!C73)</f>
        <v/>
      </c>
      <c r="E72" s="4" t="str">
        <f>IF(収録作品入力!D73="","",収録作品入力!D73)</f>
        <v/>
      </c>
      <c r="F72" s="4" t="str">
        <f>IF(収録作品入力!E73="","",収録作品入力!E73)</f>
        <v/>
      </c>
      <c r="G72" s="4" t="str">
        <f>IF(収録作品入力!F73="","",収録作品入力!F73)</f>
        <v/>
      </c>
      <c r="H72" s="87">
        <f>IF(収録作品入力!G73="",0,収録作品入力!G73)</f>
        <v>0</v>
      </c>
      <c r="I72" s="87">
        <f>IF(収録作品入力!H73="",0,収録作品入力!H73)</f>
        <v>0</v>
      </c>
      <c r="J72" s="100" t="str">
        <f>IF(収録作品入力!I73="","",収録作品入力!I73)</f>
        <v/>
      </c>
      <c r="K72" s="4" t="str">
        <f>IF(収録作品入力!J73="",IF(J72="V 詞曲","原詞",""),収録作品入力!J73)</f>
        <v/>
      </c>
      <c r="L72" s="4" t="str">
        <f t="shared" si="12"/>
        <v/>
      </c>
      <c r="M72" s="80" t="str">
        <f t="shared" si="13"/>
        <v/>
      </c>
      <c r="N72" s="80" t="str">
        <f t="shared" si="14"/>
        <v/>
      </c>
      <c r="O72" s="102" t="str">
        <f t="shared" si="15"/>
        <v/>
      </c>
      <c r="P72" s="102" t="str">
        <f t="shared" si="17"/>
        <v>1と同</v>
      </c>
      <c r="Q72" s="104" t="str">
        <f t="shared" si="16"/>
        <v/>
      </c>
      <c r="R72" s="103">
        <v>71</v>
      </c>
    </row>
    <row r="73" spans="1:18" ht="14.25" customHeight="1" x14ac:dyDescent="0.15">
      <c r="A73" s="89"/>
      <c r="B73" s="103">
        <v>72</v>
      </c>
      <c r="C73" s="4" t="str">
        <f>IF(収録作品入力!B74="","",収録作品入力!B74)</f>
        <v/>
      </c>
      <c r="D73" s="4" t="str">
        <f>IF(収録作品入力!C74="","",収録作品入力!C74)</f>
        <v/>
      </c>
      <c r="E73" s="4" t="str">
        <f>IF(収録作品入力!D74="","",収録作品入力!D74)</f>
        <v/>
      </c>
      <c r="F73" s="4" t="str">
        <f>IF(収録作品入力!E74="","",収録作品入力!E74)</f>
        <v/>
      </c>
      <c r="G73" s="4" t="str">
        <f>IF(収録作品入力!F74="","",収録作品入力!F74)</f>
        <v/>
      </c>
      <c r="H73" s="87">
        <f>IF(収録作品入力!G74="",0,収録作品入力!G74)</f>
        <v>0</v>
      </c>
      <c r="I73" s="87">
        <f>IF(収録作品入力!H74="",0,収録作品入力!H74)</f>
        <v>0</v>
      </c>
      <c r="J73" s="100" t="str">
        <f>IF(収録作品入力!I74="","",収録作品入力!I74)</f>
        <v/>
      </c>
      <c r="K73" s="4" t="str">
        <f>IF(収録作品入力!J74="",IF(J73="V 詞曲","原詞",""),収録作品入力!J74)</f>
        <v/>
      </c>
      <c r="L73" s="4" t="str">
        <f t="shared" si="12"/>
        <v/>
      </c>
      <c r="M73" s="80" t="str">
        <f t="shared" si="13"/>
        <v/>
      </c>
      <c r="N73" s="80" t="str">
        <f t="shared" si="14"/>
        <v/>
      </c>
      <c r="O73" s="102" t="str">
        <f t="shared" si="15"/>
        <v/>
      </c>
      <c r="P73" s="102" t="str">
        <f t="shared" si="17"/>
        <v>1と同</v>
      </c>
      <c r="Q73" s="104" t="str">
        <f t="shared" si="16"/>
        <v/>
      </c>
      <c r="R73" s="103">
        <v>72</v>
      </c>
    </row>
    <row r="74" spans="1:18" ht="14.25" customHeight="1" x14ac:dyDescent="0.15">
      <c r="A74" s="89"/>
      <c r="B74" s="103">
        <v>73</v>
      </c>
      <c r="C74" s="4" t="str">
        <f>IF(収録作品入力!B75="","",収録作品入力!B75)</f>
        <v/>
      </c>
      <c r="D74" s="4" t="str">
        <f>IF(収録作品入力!C75="","",収録作品入力!C75)</f>
        <v/>
      </c>
      <c r="E74" s="4" t="str">
        <f>IF(収録作品入力!D75="","",収録作品入力!D75)</f>
        <v/>
      </c>
      <c r="F74" s="4" t="str">
        <f>IF(収録作品入力!E75="","",収録作品入力!E75)</f>
        <v/>
      </c>
      <c r="G74" s="4" t="str">
        <f>IF(収録作品入力!F75="","",収録作品入力!F75)</f>
        <v/>
      </c>
      <c r="H74" s="87">
        <f>IF(収録作品入力!G75="",0,収録作品入力!G75)</f>
        <v>0</v>
      </c>
      <c r="I74" s="87">
        <f>IF(収録作品入力!H75="",0,収録作品入力!H75)</f>
        <v>0</v>
      </c>
      <c r="J74" s="100" t="str">
        <f>IF(収録作品入力!I75="","",収録作品入力!I75)</f>
        <v/>
      </c>
      <c r="K74" s="4" t="str">
        <f>IF(収録作品入力!J75="",IF(J74="V 詞曲","原詞",""),収録作品入力!J75)</f>
        <v/>
      </c>
      <c r="L74" s="4" t="str">
        <f t="shared" si="12"/>
        <v/>
      </c>
      <c r="M74" s="80" t="str">
        <f t="shared" si="13"/>
        <v/>
      </c>
      <c r="N74" s="80" t="str">
        <f t="shared" si="14"/>
        <v/>
      </c>
      <c r="O74" s="102" t="str">
        <f t="shared" si="15"/>
        <v/>
      </c>
      <c r="P74" s="102" t="str">
        <f t="shared" si="17"/>
        <v>1と同</v>
      </c>
      <c r="Q74" s="104" t="str">
        <f t="shared" si="16"/>
        <v/>
      </c>
      <c r="R74" s="103">
        <v>73</v>
      </c>
    </row>
    <row r="75" spans="1:18" ht="14.25" customHeight="1" x14ac:dyDescent="0.15">
      <c r="A75" s="89"/>
      <c r="B75" s="103">
        <v>74</v>
      </c>
      <c r="C75" s="4" t="str">
        <f>IF(収録作品入力!B76="","",収録作品入力!B76)</f>
        <v/>
      </c>
      <c r="D75" s="4" t="str">
        <f>IF(収録作品入力!C76="","",収録作品入力!C76)</f>
        <v/>
      </c>
      <c r="E75" s="4" t="str">
        <f>IF(収録作品入力!D76="","",収録作品入力!D76)</f>
        <v/>
      </c>
      <c r="F75" s="4" t="str">
        <f>IF(収録作品入力!E76="","",収録作品入力!E76)</f>
        <v/>
      </c>
      <c r="G75" s="4" t="str">
        <f>IF(収録作品入力!F76="","",収録作品入力!F76)</f>
        <v/>
      </c>
      <c r="H75" s="87">
        <f>IF(収録作品入力!G76="",0,収録作品入力!G76)</f>
        <v>0</v>
      </c>
      <c r="I75" s="87">
        <f>IF(収録作品入力!H76="",0,収録作品入力!H76)</f>
        <v>0</v>
      </c>
      <c r="J75" s="100" t="str">
        <f>IF(収録作品入力!I76="","",収録作品入力!I76)</f>
        <v/>
      </c>
      <c r="K75" s="4" t="str">
        <f>IF(収録作品入力!J76="",IF(J75="V 詞曲","原詞",""),収録作品入力!J76)</f>
        <v/>
      </c>
      <c r="L75" s="4" t="str">
        <f t="shared" si="12"/>
        <v/>
      </c>
      <c r="M75" s="80" t="str">
        <f t="shared" si="13"/>
        <v/>
      </c>
      <c r="N75" s="80" t="str">
        <f t="shared" si="14"/>
        <v/>
      </c>
      <c r="O75" s="102" t="str">
        <f t="shared" si="15"/>
        <v/>
      </c>
      <c r="P75" s="102" t="str">
        <f t="shared" si="17"/>
        <v>1と同</v>
      </c>
      <c r="Q75" s="104" t="str">
        <f t="shared" si="16"/>
        <v/>
      </c>
      <c r="R75" s="103">
        <v>74</v>
      </c>
    </row>
    <row r="76" spans="1:18" ht="14.25" customHeight="1" x14ac:dyDescent="0.15">
      <c r="A76" s="89"/>
      <c r="B76" s="103">
        <v>75</v>
      </c>
      <c r="C76" s="4" t="str">
        <f>IF(収録作品入力!B77="","",収録作品入力!B77)</f>
        <v/>
      </c>
      <c r="D76" s="4" t="str">
        <f>IF(収録作品入力!C77="","",収録作品入力!C77)</f>
        <v/>
      </c>
      <c r="E76" s="4" t="str">
        <f>IF(収録作品入力!D77="","",収録作品入力!D77)</f>
        <v/>
      </c>
      <c r="F76" s="4" t="str">
        <f>IF(収録作品入力!E77="","",収録作品入力!E77)</f>
        <v/>
      </c>
      <c r="G76" s="4" t="str">
        <f>IF(収録作品入力!F77="","",収録作品入力!F77)</f>
        <v/>
      </c>
      <c r="H76" s="87">
        <f>IF(収録作品入力!G77="",0,収録作品入力!G77)</f>
        <v>0</v>
      </c>
      <c r="I76" s="87">
        <f>IF(収録作品入力!H77="",0,収録作品入力!H77)</f>
        <v>0</v>
      </c>
      <c r="J76" s="100" t="str">
        <f>IF(収録作品入力!I77="","",収録作品入力!I77)</f>
        <v/>
      </c>
      <c r="K76" s="4" t="str">
        <f>IF(収録作品入力!J77="",IF(J76="V 詞曲","原詞",""),収録作品入力!J77)</f>
        <v/>
      </c>
      <c r="L76" s="4" t="str">
        <f t="shared" si="12"/>
        <v/>
      </c>
      <c r="M76" s="80" t="str">
        <f t="shared" si="13"/>
        <v/>
      </c>
      <c r="N76" s="80" t="str">
        <f t="shared" si="14"/>
        <v/>
      </c>
      <c r="O76" s="102" t="str">
        <f t="shared" si="15"/>
        <v/>
      </c>
      <c r="P76" s="102" t="str">
        <f t="shared" si="17"/>
        <v>1と同</v>
      </c>
      <c r="Q76" s="104" t="str">
        <f t="shared" si="16"/>
        <v/>
      </c>
      <c r="R76" s="103">
        <v>75</v>
      </c>
    </row>
    <row r="77" spans="1:18" ht="14.25" customHeight="1" x14ac:dyDescent="0.15">
      <c r="A77" s="89"/>
      <c r="B77" s="103">
        <v>76</v>
      </c>
      <c r="C77" s="4" t="str">
        <f>IF(収録作品入力!B78="","",収録作品入力!B78)</f>
        <v/>
      </c>
      <c r="D77" s="4" t="str">
        <f>IF(収録作品入力!C78="","",収録作品入力!C78)</f>
        <v/>
      </c>
      <c r="E77" s="4" t="str">
        <f>IF(収録作品入力!D78="","",収録作品入力!D78)</f>
        <v/>
      </c>
      <c r="F77" s="4" t="str">
        <f>IF(収録作品入力!E78="","",収録作品入力!E78)</f>
        <v/>
      </c>
      <c r="G77" s="4" t="str">
        <f>IF(収録作品入力!F78="","",収録作品入力!F78)</f>
        <v/>
      </c>
      <c r="H77" s="87">
        <f>IF(収録作品入力!G78="",0,収録作品入力!G78)</f>
        <v>0</v>
      </c>
      <c r="I77" s="87">
        <f>IF(収録作品入力!H78="",0,収録作品入力!H78)</f>
        <v>0</v>
      </c>
      <c r="J77" s="100" t="str">
        <f>IF(収録作品入力!I78="","",収録作品入力!I78)</f>
        <v/>
      </c>
      <c r="K77" s="4" t="str">
        <f>IF(収録作品入力!J78="",IF(J77="V 詞曲","原詞",""),収録作品入力!J78)</f>
        <v/>
      </c>
      <c r="L77" s="4" t="str">
        <f t="shared" si="12"/>
        <v/>
      </c>
      <c r="M77" s="80" t="str">
        <f t="shared" si="13"/>
        <v/>
      </c>
      <c r="N77" s="80" t="str">
        <f t="shared" si="14"/>
        <v/>
      </c>
      <c r="O77" s="102" t="str">
        <f t="shared" si="15"/>
        <v/>
      </c>
      <c r="P77" s="102" t="str">
        <f t="shared" si="17"/>
        <v>1と同</v>
      </c>
      <c r="Q77" s="104" t="str">
        <f t="shared" si="16"/>
        <v/>
      </c>
      <c r="R77" s="103">
        <v>76</v>
      </c>
    </row>
    <row r="78" spans="1:18" ht="14.25" customHeight="1" x14ac:dyDescent="0.15">
      <c r="A78" s="89"/>
      <c r="B78" s="103">
        <v>77</v>
      </c>
      <c r="C78" s="4" t="str">
        <f>IF(収録作品入力!B79="","",収録作品入力!B79)</f>
        <v/>
      </c>
      <c r="D78" s="4" t="str">
        <f>IF(収録作品入力!C79="","",収録作品入力!C79)</f>
        <v/>
      </c>
      <c r="E78" s="4" t="str">
        <f>IF(収録作品入力!D79="","",収録作品入力!D79)</f>
        <v/>
      </c>
      <c r="F78" s="4" t="str">
        <f>IF(収録作品入力!E79="","",収録作品入力!E79)</f>
        <v/>
      </c>
      <c r="G78" s="4" t="str">
        <f>IF(収録作品入力!F79="","",収録作品入力!F79)</f>
        <v/>
      </c>
      <c r="H78" s="87">
        <f>IF(収録作品入力!G79="",0,収録作品入力!G79)</f>
        <v>0</v>
      </c>
      <c r="I78" s="87">
        <f>IF(収録作品入力!H79="",0,収録作品入力!H79)</f>
        <v>0</v>
      </c>
      <c r="J78" s="100" t="str">
        <f>IF(収録作品入力!I79="","",収録作品入力!I79)</f>
        <v/>
      </c>
      <c r="K78" s="4" t="str">
        <f>IF(収録作品入力!J79="",IF(J78="V 詞曲","原詞",""),収録作品入力!J79)</f>
        <v/>
      </c>
      <c r="L78" s="4" t="str">
        <f t="shared" si="12"/>
        <v/>
      </c>
      <c r="M78" s="80" t="str">
        <f t="shared" si="13"/>
        <v/>
      </c>
      <c r="N78" s="80" t="str">
        <f t="shared" si="14"/>
        <v/>
      </c>
      <c r="O78" s="102" t="str">
        <f t="shared" si="15"/>
        <v/>
      </c>
      <c r="P78" s="102" t="str">
        <f t="shared" si="17"/>
        <v>1と同</v>
      </c>
      <c r="Q78" s="104" t="str">
        <f t="shared" si="16"/>
        <v/>
      </c>
      <c r="R78" s="103">
        <v>77</v>
      </c>
    </row>
    <row r="79" spans="1:18" ht="14.25" customHeight="1" x14ac:dyDescent="0.15">
      <c r="A79" s="89"/>
      <c r="B79" s="103">
        <v>78</v>
      </c>
      <c r="C79" s="4" t="str">
        <f>IF(収録作品入力!B80="","",収録作品入力!B80)</f>
        <v/>
      </c>
      <c r="D79" s="4" t="str">
        <f>IF(収録作品入力!C80="","",収録作品入力!C80)</f>
        <v/>
      </c>
      <c r="E79" s="4" t="str">
        <f>IF(収録作品入力!D80="","",収録作品入力!D80)</f>
        <v/>
      </c>
      <c r="F79" s="4" t="str">
        <f>IF(収録作品入力!E80="","",収録作品入力!E80)</f>
        <v/>
      </c>
      <c r="G79" s="4" t="str">
        <f>IF(収録作品入力!F80="","",収録作品入力!F80)</f>
        <v/>
      </c>
      <c r="H79" s="87">
        <f>IF(収録作品入力!G80="",0,収録作品入力!G80)</f>
        <v>0</v>
      </c>
      <c r="I79" s="87">
        <f>IF(収録作品入力!H80="",0,収録作品入力!H80)</f>
        <v>0</v>
      </c>
      <c r="J79" s="100" t="str">
        <f>IF(収録作品入力!I80="","",収録作品入力!I80)</f>
        <v/>
      </c>
      <c r="K79" s="4" t="str">
        <f>IF(収録作品入力!J80="",IF(J79="V 詞曲","原詞",""),収録作品入力!J80)</f>
        <v/>
      </c>
      <c r="L79" s="4" t="str">
        <f t="shared" si="12"/>
        <v/>
      </c>
      <c r="M79" s="80" t="str">
        <f t="shared" si="13"/>
        <v/>
      </c>
      <c r="N79" s="80" t="str">
        <f t="shared" si="14"/>
        <v/>
      </c>
      <c r="O79" s="102" t="str">
        <f t="shared" si="15"/>
        <v/>
      </c>
      <c r="P79" s="102" t="str">
        <f t="shared" si="17"/>
        <v>1と同</v>
      </c>
      <c r="Q79" s="104" t="str">
        <f t="shared" si="16"/>
        <v/>
      </c>
      <c r="R79" s="103">
        <v>78</v>
      </c>
    </row>
    <row r="80" spans="1:18" ht="14.25" customHeight="1" x14ac:dyDescent="0.15">
      <c r="A80" s="89"/>
      <c r="B80" s="103">
        <v>79</v>
      </c>
      <c r="C80" s="4" t="str">
        <f>IF(収録作品入力!B81="","",収録作品入力!B81)</f>
        <v/>
      </c>
      <c r="D80" s="4" t="str">
        <f>IF(収録作品入力!C81="","",収録作品入力!C81)</f>
        <v/>
      </c>
      <c r="E80" s="4" t="str">
        <f>IF(収録作品入力!D81="","",収録作品入力!D81)</f>
        <v/>
      </c>
      <c r="F80" s="4" t="str">
        <f>IF(収録作品入力!E81="","",収録作品入力!E81)</f>
        <v/>
      </c>
      <c r="G80" s="4" t="str">
        <f>IF(収録作品入力!F81="","",収録作品入力!F81)</f>
        <v/>
      </c>
      <c r="H80" s="87">
        <f>IF(収録作品入力!G81="",0,収録作品入力!G81)</f>
        <v>0</v>
      </c>
      <c r="I80" s="87">
        <f>IF(収録作品入力!H81="",0,収録作品入力!H81)</f>
        <v>0</v>
      </c>
      <c r="J80" s="100" t="str">
        <f>IF(収録作品入力!I81="","",収録作品入力!I81)</f>
        <v/>
      </c>
      <c r="K80" s="4" t="str">
        <f>IF(収録作品入力!J81="",IF(J80="V 詞曲","原詞",""),収録作品入力!J81)</f>
        <v/>
      </c>
      <c r="L80" s="4" t="str">
        <f t="shared" si="12"/>
        <v/>
      </c>
      <c r="M80" s="80" t="str">
        <f t="shared" si="13"/>
        <v/>
      </c>
      <c r="N80" s="80" t="str">
        <f t="shared" si="14"/>
        <v/>
      </c>
      <c r="O80" s="102" t="str">
        <f t="shared" si="15"/>
        <v/>
      </c>
      <c r="P80" s="102" t="str">
        <f t="shared" si="17"/>
        <v>1と同</v>
      </c>
      <c r="Q80" s="104" t="str">
        <f t="shared" si="16"/>
        <v/>
      </c>
      <c r="R80" s="103">
        <v>79</v>
      </c>
    </row>
    <row r="81" spans="1:18" ht="14.25" customHeight="1" x14ac:dyDescent="0.15">
      <c r="A81" s="89"/>
      <c r="B81" s="103">
        <v>80</v>
      </c>
      <c r="C81" s="4" t="str">
        <f>IF(収録作品入力!B82="","",収録作品入力!B82)</f>
        <v/>
      </c>
      <c r="D81" s="4" t="str">
        <f>IF(収録作品入力!C82="","",収録作品入力!C82)</f>
        <v/>
      </c>
      <c r="E81" s="4" t="str">
        <f>IF(収録作品入力!D82="","",収録作品入力!D82)</f>
        <v/>
      </c>
      <c r="F81" s="4" t="str">
        <f>IF(収録作品入力!E82="","",収録作品入力!E82)</f>
        <v/>
      </c>
      <c r="G81" s="4" t="str">
        <f>IF(収録作品入力!F82="","",収録作品入力!F82)</f>
        <v/>
      </c>
      <c r="H81" s="87">
        <f>IF(収録作品入力!G82="",0,収録作品入力!G82)</f>
        <v>0</v>
      </c>
      <c r="I81" s="87">
        <f>IF(収録作品入力!H82="",0,収録作品入力!H82)</f>
        <v>0</v>
      </c>
      <c r="J81" s="100" t="str">
        <f>IF(収録作品入力!I82="","",収録作品入力!I82)</f>
        <v/>
      </c>
      <c r="K81" s="4" t="str">
        <f>IF(収録作品入力!J82="",IF(J81="V 詞曲","原詞",""),収録作品入力!J82)</f>
        <v/>
      </c>
      <c r="L81" s="4" t="str">
        <f t="shared" si="12"/>
        <v/>
      </c>
      <c r="M81" s="80" t="str">
        <f t="shared" si="13"/>
        <v/>
      </c>
      <c r="N81" s="80" t="str">
        <f t="shared" si="14"/>
        <v/>
      </c>
      <c r="O81" s="102" t="str">
        <f t="shared" si="15"/>
        <v/>
      </c>
      <c r="P81" s="102" t="str">
        <f t="shared" si="17"/>
        <v>1と同</v>
      </c>
      <c r="Q81" s="104" t="str">
        <f t="shared" si="16"/>
        <v/>
      </c>
      <c r="R81" s="103">
        <v>80</v>
      </c>
    </row>
    <row r="82" spans="1:18" ht="14.25" customHeight="1" x14ac:dyDescent="0.15">
      <c r="A82" s="89"/>
      <c r="B82" s="103">
        <v>81</v>
      </c>
      <c r="C82" s="4" t="str">
        <f>IF(収録作品入力!B83="","",収録作品入力!B83)</f>
        <v/>
      </c>
      <c r="D82" s="4" t="str">
        <f>IF(収録作品入力!C83="","",収録作品入力!C83)</f>
        <v/>
      </c>
      <c r="E82" s="4" t="str">
        <f>IF(収録作品入力!D83="","",収録作品入力!D83)</f>
        <v/>
      </c>
      <c r="F82" s="4" t="str">
        <f>IF(収録作品入力!E83="","",収録作品入力!E83)</f>
        <v/>
      </c>
      <c r="G82" s="4" t="str">
        <f>IF(収録作品入力!F83="","",収録作品入力!F83)</f>
        <v/>
      </c>
      <c r="H82" s="87">
        <f>IF(収録作品入力!G83="",0,収録作品入力!G83)</f>
        <v>0</v>
      </c>
      <c r="I82" s="87">
        <f>IF(収録作品入力!H83="",0,収録作品入力!H83)</f>
        <v>0</v>
      </c>
      <c r="J82" s="100" t="str">
        <f>IF(収録作品入力!I83="","",収録作品入力!I83)</f>
        <v/>
      </c>
      <c r="K82" s="4" t="str">
        <f>IF(収録作品入力!J83="",IF(J82="V 詞曲","原詞",""),収録作品入力!J83)</f>
        <v/>
      </c>
      <c r="L82" s="4" t="str">
        <f t="shared" si="12"/>
        <v/>
      </c>
      <c r="M82" s="80" t="str">
        <f t="shared" si="13"/>
        <v/>
      </c>
      <c r="N82" s="80" t="str">
        <f t="shared" si="14"/>
        <v/>
      </c>
      <c r="O82" s="102" t="str">
        <f t="shared" si="15"/>
        <v/>
      </c>
      <c r="P82" s="102" t="str">
        <f t="shared" si="17"/>
        <v>1と同</v>
      </c>
      <c r="Q82" s="104" t="str">
        <f t="shared" si="16"/>
        <v/>
      </c>
      <c r="R82" s="103">
        <v>81</v>
      </c>
    </row>
    <row r="83" spans="1:18" ht="14.25" customHeight="1" x14ac:dyDescent="0.15">
      <c r="A83" s="89"/>
      <c r="B83" s="103">
        <v>82</v>
      </c>
      <c r="C83" s="4" t="str">
        <f>IF(収録作品入力!B84="","",収録作品入力!B84)</f>
        <v/>
      </c>
      <c r="D83" s="4" t="str">
        <f>IF(収録作品入力!C84="","",収録作品入力!C84)</f>
        <v/>
      </c>
      <c r="E83" s="4" t="str">
        <f>IF(収録作品入力!D84="","",収録作品入力!D84)</f>
        <v/>
      </c>
      <c r="F83" s="4" t="str">
        <f>IF(収録作品入力!E84="","",収録作品入力!E84)</f>
        <v/>
      </c>
      <c r="G83" s="4" t="str">
        <f>IF(収録作品入力!F84="","",収録作品入力!F84)</f>
        <v/>
      </c>
      <c r="H83" s="87">
        <f>IF(収録作品入力!G84="",0,収録作品入力!G84)</f>
        <v>0</v>
      </c>
      <c r="I83" s="87">
        <f>IF(収録作品入力!H84="",0,収録作品入力!H84)</f>
        <v>0</v>
      </c>
      <c r="J83" s="100" t="str">
        <f>IF(収録作品入力!I84="","",収録作品入力!I84)</f>
        <v/>
      </c>
      <c r="K83" s="4" t="str">
        <f>IF(収録作品入力!J84="",IF(J83="V 詞曲","原詞",""),収録作品入力!J84)</f>
        <v/>
      </c>
      <c r="L83" s="4" t="str">
        <f t="shared" si="12"/>
        <v/>
      </c>
      <c r="M83" s="80" t="str">
        <f t="shared" si="13"/>
        <v/>
      </c>
      <c r="N83" s="80" t="str">
        <f t="shared" si="14"/>
        <v/>
      </c>
      <c r="O83" s="102" t="str">
        <f t="shared" si="15"/>
        <v/>
      </c>
      <c r="P83" s="102" t="str">
        <f t="shared" si="17"/>
        <v>1と同</v>
      </c>
      <c r="Q83" s="104" t="str">
        <f t="shared" si="16"/>
        <v/>
      </c>
      <c r="R83" s="103">
        <v>82</v>
      </c>
    </row>
    <row r="84" spans="1:18" ht="14.25" customHeight="1" x14ac:dyDescent="0.15">
      <c r="A84" s="89"/>
      <c r="B84" s="103">
        <v>83</v>
      </c>
      <c r="C84" s="4" t="str">
        <f>IF(収録作品入力!B85="","",収録作品入力!B85)</f>
        <v/>
      </c>
      <c r="D84" s="4" t="str">
        <f>IF(収録作品入力!C85="","",収録作品入力!C85)</f>
        <v/>
      </c>
      <c r="E84" s="4" t="str">
        <f>IF(収録作品入力!D85="","",収録作品入力!D85)</f>
        <v/>
      </c>
      <c r="F84" s="4" t="str">
        <f>IF(収録作品入力!E85="","",収録作品入力!E85)</f>
        <v/>
      </c>
      <c r="G84" s="4" t="str">
        <f>IF(収録作品入力!F85="","",収録作品入力!F85)</f>
        <v/>
      </c>
      <c r="H84" s="87">
        <f>IF(収録作品入力!G85="",0,収録作品入力!G85)</f>
        <v>0</v>
      </c>
      <c r="I84" s="87">
        <f>IF(収録作品入力!H85="",0,収録作品入力!H85)</f>
        <v>0</v>
      </c>
      <c r="J84" s="100" t="str">
        <f>IF(収録作品入力!I85="","",収録作品入力!I85)</f>
        <v/>
      </c>
      <c r="K84" s="4" t="str">
        <f>IF(収録作品入力!J85="",IF(J84="V 詞曲","原詞",""),収録作品入力!J85)</f>
        <v/>
      </c>
      <c r="L84" s="4" t="str">
        <f t="shared" si="12"/>
        <v/>
      </c>
      <c r="M84" s="80" t="str">
        <f t="shared" si="13"/>
        <v/>
      </c>
      <c r="N84" s="80" t="str">
        <f t="shared" si="14"/>
        <v/>
      </c>
      <c r="O84" s="102" t="str">
        <f t="shared" si="15"/>
        <v/>
      </c>
      <c r="P84" s="102" t="str">
        <f t="shared" si="17"/>
        <v>1と同</v>
      </c>
      <c r="Q84" s="104" t="str">
        <f t="shared" si="16"/>
        <v/>
      </c>
      <c r="R84" s="103">
        <v>83</v>
      </c>
    </row>
    <row r="85" spans="1:18" ht="14.25" customHeight="1" x14ac:dyDescent="0.15">
      <c r="A85" s="89"/>
      <c r="B85" s="103">
        <v>84</v>
      </c>
      <c r="C85" s="4" t="str">
        <f>IF(収録作品入力!B86="","",収録作品入力!B86)</f>
        <v/>
      </c>
      <c r="D85" s="4" t="str">
        <f>IF(収録作品入力!C86="","",収録作品入力!C86)</f>
        <v/>
      </c>
      <c r="E85" s="4" t="str">
        <f>IF(収録作品入力!D86="","",収録作品入力!D86)</f>
        <v/>
      </c>
      <c r="F85" s="4" t="str">
        <f>IF(収録作品入力!E86="","",収録作品入力!E86)</f>
        <v/>
      </c>
      <c r="G85" s="4" t="str">
        <f>IF(収録作品入力!F86="","",収録作品入力!F86)</f>
        <v/>
      </c>
      <c r="H85" s="87">
        <f>IF(収録作品入力!G86="",0,収録作品入力!G86)</f>
        <v>0</v>
      </c>
      <c r="I85" s="87">
        <f>IF(収録作品入力!H86="",0,収録作品入力!H86)</f>
        <v>0</v>
      </c>
      <c r="J85" s="100" t="str">
        <f>IF(収録作品入力!I86="","",収録作品入力!I86)</f>
        <v/>
      </c>
      <c r="K85" s="4" t="str">
        <f>IF(収録作品入力!J86="",IF(J85="V 詞曲","原詞",""),収録作品入力!J86)</f>
        <v/>
      </c>
      <c r="L85" s="4" t="str">
        <f t="shared" si="12"/>
        <v/>
      </c>
      <c r="M85" s="80" t="str">
        <f t="shared" si="13"/>
        <v/>
      </c>
      <c r="N85" s="80" t="str">
        <f t="shared" si="14"/>
        <v/>
      </c>
      <c r="O85" s="102" t="str">
        <f t="shared" si="15"/>
        <v/>
      </c>
      <c r="P85" s="102" t="str">
        <f t="shared" si="17"/>
        <v>1と同</v>
      </c>
      <c r="Q85" s="104" t="str">
        <f t="shared" si="16"/>
        <v/>
      </c>
      <c r="R85" s="103">
        <v>84</v>
      </c>
    </row>
    <row r="86" spans="1:18" ht="14.25" customHeight="1" x14ac:dyDescent="0.15">
      <c r="A86" s="89"/>
      <c r="B86" s="103">
        <v>85</v>
      </c>
      <c r="C86" s="4" t="str">
        <f>IF(収録作品入力!B87="","",収録作品入力!B87)</f>
        <v/>
      </c>
      <c r="D86" s="4" t="str">
        <f>IF(収録作品入力!C87="","",収録作品入力!C87)</f>
        <v/>
      </c>
      <c r="E86" s="4" t="str">
        <f>IF(収録作品入力!D87="","",収録作品入力!D87)</f>
        <v/>
      </c>
      <c r="F86" s="4" t="str">
        <f>IF(収録作品入力!E87="","",収録作品入力!E87)</f>
        <v/>
      </c>
      <c r="G86" s="4" t="str">
        <f>IF(収録作品入力!F87="","",収録作品入力!F87)</f>
        <v/>
      </c>
      <c r="H86" s="87">
        <f>IF(収録作品入力!G87="",0,収録作品入力!G87)</f>
        <v>0</v>
      </c>
      <c r="I86" s="87">
        <f>IF(収録作品入力!H87="",0,収録作品入力!H87)</f>
        <v>0</v>
      </c>
      <c r="J86" s="100" t="str">
        <f>IF(収録作品入力!I87="","",収録作品入力!I87)</f>
        <v/>
      </c>
      <c r="K86" s="4" t="str">
        <f>IF(収録作品入力!J87="",IF(J86="V 詞曲","原詞",""),収録作品入力!J87)</f>
        <v/>
      </c>
      <c r="L86" s="4" t="str">
        <f t="shared" si="12"/>
        <v/>
      </c>
      <c r="M86" s="80" t="str">
        <f t="shared" si="13"/>
        <v/>
      </c>
      <c r="N86" s="80" t="str">
        <f t="shared" si="14"/>
        <v/>
      </c>
      <c r="O86" s="102" t="str">
        <f t="shared" si="15"/>
        <v/>
      </c>
      <c r="P86" s="102" t="str">
        <f t="shared" si="17"/>
        <v>1と同</v>
      </c>
      <c r="Q86" s="104" t="str">
        <f t="shared" si="16"/>
        <v/>
      </c>
      <c r="R86" s="103">
        <v>85</v>
      </c>
    </row>
    <row r="87" spans="1:18" ht="14.25" customHeight="1" x14ac:dyDescent="0.15">
      <c r="A87" s="89"/>
      <c r="B87" s="103">
        <v>86</v>
      </c>
      <c r="C87" s="4" t="str">
        <f>IF(収録作品入力!B88="","",収録作品入力!B88)</f>
        <v/>
      </c>
      <c r="D87" s="4" t="str">
        <f>IF(収録作品入力!C88="","",収録作品入力!C88)</f>
        <v/>
      </c>
      <c r="E87" s="4" t="str">
        <f>IF(収録作品入力!D88="","",収録作品入力!D88)</f>
        <v/>
      </c>
      <c r="F87" s="4" t="str">
        <f>IF(収録作品入力!E88="","",収録作品入力!E88)</f>
        <v/>
      </c>
      <c r="G87" s="4" t="str">
        <f>IF(収録作品入力!F88="","",収録作品入力!F88)</f>
        <v/>
      </c>
      <c r="H87" s="87">
        <f>IF(収録作品入力!G88="",0,収録作品入力!G88)</f>
        <v>0</v>
      </c>
      <c r="I87" s="87">
        <f>IF(収録作品入力!H88="",0,収録作品入力!H88)</f>
        <v>0</v>
      </c>
      <c r="J87" s="100" t="str">
        <f>IF(収録作品入力!I88="","",収録作品入力!I88)</f>
        <v/>
      </c>
      <c r="K87" s="4" t="str">
        <f>IF(収録作品入力!J88="",IF(J87="V 詞曲","原詞",""),収録作品入力!J88)</f>
        <v/>
      </c>
      <c r="L87" s="4" t="str">
        <f t="shared" si="12"/>
        <v/>
      </c>
      <c r="M87" s="80" t="str">
        <f t="shared" si="13"/>
        <v/>
      </c>
      <c r="N87" s="80" t="str">
        <f t="shared" si="14"/>
        <v/>
      </c>
      <c r="O87" s="102" t="str">
        <f t="shared" si="15"/>
        <v/>
      </c>
      <c r="P87" s="102" t="str">
        <f t="shared" si="17"/>
        <v>1と同</v>
      </c>
      <c r="Q87" s="104" t="str">
        <f t="shared" si="16"/>
        <v/>
      </c>
      <c r="R87" s="103">
        <v>86</v>
      </c>
    </row>
    <row r="88" spans="1:18" ht="14.25" customHeight="1" x14ac:dyDescent="0.15">
      <c r="A88" s="89"/>
      <c r="B88" s="103">
        <v>87</v>
      </c>
      <c r="C88" s="4" t="str">
        <f>IF(収録作品入力!B89="","",収録作品入力!B89)</f>
        <v/>
      </c>
      <c r="D88" s="4" t="str">
        <f>IF(収録作品入力!C89="","",収録作品入力!C89)</f>
        <v/>
      </c>
      <c r="E88" s="4" t="str">
        <f>IF(収録作品入力!D89="","",収録作品入力!D89)</f>
        <v/>
      </c>
      <c r="F88" s="4" t="str">
        <f>IF(収録作品入力!E89="","",収録作品入力!E89)</f>
        <v/>
      </c>
      <c r="G88" s="4" t="str">
        <f>IF(収録作品入力!F89="","",収録作品入力!F89)</f>
        <v/>
      </c>
      <c r="H88" s="87">
        <f>IF(収録作品入力!G89="",0,収録作品入力!G89)</f>
        <v>0</v>
      </c>
      <c r="I88" s="87">
        <f>IF(収録作品入力!H89="",0,収録作品入力!H89)</f>
        <v>0</v>
      </c>
      <c r="J88" s="100" t="str">
        <f>IF(収録作品入力!I89="","",収録作品入力!I89)</f>
        <v/>
      </c>
      <c r="K88" s="4" t="str">
        <f>IF(収録作品入力!J89="",IF(J88="V 詞曲","原詞",""),収録作品入力!J89)</f>
        <v/>
      </c>
      <c r="L88" s="4" t="str">
        <f t="shared" si="12"/>
        <v/>
      </c>
      <c r="M88" s="80" t="str">
        <f t="shared" si="13"/>
        <v/>
      </c>
      <c r="N88" s="80" t="str">
        <f t="shared" si="14"/>
        <v/>
      </c>
      <c r="O88" s="102" t="str">
        <f t="shared" si="15"/>
        <v/>
      </c>
      <c r="P88" s="102" t="str">
        <f t="shared" si="17"/>
        <v>1と同</v>
      </c>
      <c r="Q88" s="104" t="str">
        <f t="shared" si="16"/>
        <v/>
      </c>
      <c r="R88" s="103">
        <v>87</v>
      </c>
    </row>
    <row r="89" spans="1:18" ht="14.25" customHeight="1" x14ac:dyDescent="0.15">
      <c r="A89" s="89"/>
      <c r="B89" s="103">
        <v>88</v>
      </c>
      <c r="C89" s="4" t="str">
        <f>IF(収録作品入力!B90="","",収録作品入力!B90)</f>
        <v/>
      </c>
      <c r="D89" s="4" t="str">
        <f>IF(収録作品入力!C90="","",収録作品入力!C90)</f>
        <v/>
      </c>
      <c r="E89" s="4" t="str">
        <f>IF(収録作品入力!D90="","",収録作品入力!D90)</f>
        <v/>
      </c>
      <c r="F89" s="4" t="str">
        <f>IF(収録作品入力!E90="","",収録作品入力!E90)</f>
        <v/>
      </c>
      <c r="G89" s="4" t="str">
        <f>IF(収録作品入力!F90="","",収録作品入力!F90)</f>
        <v/>
      </c>
      <c r="H89" s="87">
        <f>IF(収録作品入力!G90="",0,収録作品入力!G90)</f>
        <v>0</v>
      </c>
      <c r="I89" s="87">
        <f>IF(収録作品入力!H90="",0,収録作品入力!H90)</f>
        <v>0</v>
      </c>
      <c r="J89" s="100" t="str">
        <f>IF(収録作品入力!I90="","",収録作品入力!I90)</f>
        <v/>
      </c>
      <c r="K89" s="4" t="str">
        <f>IF(収録作品入力!J90="",IF(J89="V 詞曲","原詞",""),収録作品入力!J90)</f>
        <v/>
      </c>
      <c r="L89" s="4" t="str">
        <f t="shared" si="12"/>
        <v/>
      </c>
      <c r="M89" s="80" t="str">
        <f t="shared" si="13"/>
        <v/>
      </c>
      <c r="N89" s="80" t="str">
        <f t="shared" si="14"/>
        <v/>
      </c>
      <c r="O89" s="102" t="str">
        <f t="shared" si="15"/>
        <v/>
      </c>
      <c r="P89" s="102" t="str">
        <f t="shared" si="17"/>
        <v>1と同</v>
      </c>
      <c r="Q89" s="104" t="str">
        <f t="shared" si="16"/>
        <v/>
      </c>
      <c r="R89" s="103">
        <v>88</v>
      </c>
    </row>
    <row r="90" spans="1:18" ht="14.25" customHeight="1" x14ac:dyDescent="0.15">
      <c r="A90" s="89"/>
      <c r="B90" s="103">
        <v>89</v>
      </c>
      <c r="C90" s="4" t="str">
        <f>IF(収録作品入力!B91="","",収録作品入力!B91)</f>
        <v/>
      </c>
      <c r="D90" s="4" t="str">
        <f>IF(収録作品入力!C91="","",収録作品入力!C91)</f>
        <v/>
      </c>
      <c r="E90" s="4" t="str">
        <f>IF(収録作品入力!D91="","",収録作品入力!D91)</f>
        <v/>
      </c>
      <c r="F90" s="4" t="str">
        <f>IF(収録作品入力!E91="","",収録作品入力!E91)</f>
        <v/>
      </c>
      <c r="G90" s="4" t="str">
        <f>IF(収録作品入力!F91="","",収録作品入力!F91)</f>
        <v/>
      </c>
      <c r="H90" s="87">
        <f>IF(収録作品入力!G91="",0,収録作品入力!G91)</f>
        <v>0</v>
      </c>
      <c r="I90" s="87">
        <f>IF(収録作品入力!H91="",0,収録作品入力!H91)</f>
        <v>0</v>
      </c>
      <c r="J90" s="100" t="str">
        <f>IF(収録作品入力!I91="","",収録作品入力!I91)</f>
        <v/>
      </c>
      <c r="K90" s="4" t="str">
        <f>IF(収録作品入力!J91="",IF(J90="V 詞曲","原詞",""),収録作品入力!J91)</f>
        <v/>
      </c>
      <c r="L90" s="4" t="str">
        <f t="shared" si="12"/>
        <v/>
      </c>
      <c r="M90" s="80" t="str">
        <f t="shared" si="13"/>
        <v/>
      </c>
      <c r="N90" s="80" t="str">
        <f t="shared" si="14"/>
        <v/>
      </c>
      <c r="O90" s="102" t="str">
        <f t="shared" si="15"/>
        <v/>
      </c>
      <c r="P90" s="102" t="str">
        <f t="shared" si="17"/>
        <v>1と同</v>
      </c>
      <c r="Q90" s="104" t="str">
        <f t="shared" si="16"/>
        <v/>
      </c>
      <c r="R90" s="103">
        <v>89</v>
      </c>
    </row>
    <row r="91" spans="1:18" ht="14.25" customHeight="1" x14ac:dyDescent="0.15">
      <c r="A91" s="89"/>
      <c r="B91" s="103">
        <v>90</v>
      </c>
      <c r="C91" s="4" t="str">
        <f>IF(収録作品入力!B92="","",収録作品入力!B92)</f>
        <v/>
      </c>
      <c r="D91" s="4" t="str">
        <f>IF(収録作品入力!C92="","",収録作品入力!C92)</f>
        <v/>
      </c>
      <c r="E91" s="4" t="str">
        <f>IF(収録作品入力!D92="","",収録作品入力!D92)</f>
        <v/>
      </c>
      <c r="F91" s="4" t="str">
        <f>IF(収録作品入力!E92="","",収録作品入力!E92)</f>
        <v/>
      </c>
      <c r="G91" s="4" t="str">
        <f>IF(収録作品入力!F92="","",収録作品入力!F92)</f>
        <v/>
      </c>
      <c r="H91" s="87">
        <f>IF(収録作品入力!G92="",0,収録作品入力!G92)</f>
        <v>0</v>
      </c>
      <c r="I91" s="87">
        <f>IF(収録作品入力!H92="",0,収録作品入力!H92)</f>
        <v>0</v>
      </c>
      <c r="J91" s="100" t="str">
        <f>IF(収録作品入力!I92="","",収録作品入力!I92)</f>
        <v/>
      </c>
      <c r="K91" s="4" t="str">
        <f>IF(収録作品入力!J92="",IF(J91="V 詞曲","原詞",""),収録作品入力!J92)</f>
        <v/>
      </c>
      <c r="L91" s="4" t="str">
        <f t="shared" si="12"/>
        <v/>
      </c>
      <c r="M91" s="80" t="str">
        <f t="shared" si="13"/>
        <v/>
      </c>
      <c r="N91" s="80" t="str">
        <f t="shared" si="14"/>
        <v/>
      </c>
      <c r="O91" s="102" t="str">
        <f t="shared" si="15"/>
        <v/>
      </c>
      <c r="P91" s="102" t="str">
        <f t="shared" si="17"/>
        <v>1と同</v>
      </c>
      <c r="Q91" s="104" t="str">
        <f t="shared" si="16"/>
        <v/>
      </c>
      <c r="R91" s="103">
        <v>90</v>
      </c>
    </row>
    <row r="92" spans="1:18" ht="14.25" customHeight="1" x14ac:dyDescent="0.15">
      <c r="A92" s="89"/>
      <c r="B92" s="103">
        <v>91</v>
      </c>
      <c r="C92" s="4" t="str">
        <f>IF(収録作品入力!B93="","",収録作品入力!B93)</f>
        <v/>
      </c>
      <c r="D92" s="4" t="str">
        <f>IF(収録作品入力!C93="","",収録作品入力!C93)</f>
        <v/>
      </c>
      <c r="E92" s="4" t="str">
        <f>IF(収録作品入力!D93="","",収録作品入力!D93)</f>
        <v/>
      </c>
      <c r="F92" s="4" t="str">
        <f>IF(収録作品入力!E93="","",収録作品入力!E93)</f>
        <v/>
      </c>
      <c r="G92" s="4" t="str">
        <f>IF(収録作品入力!F93="","",収録作品入力!F93)</f>
        <v/>
      </c>
      <c r="H92" s="87">
        <f>IF(収録作品入力!G93="",0,収録作品入力!G93)</f>
        <v>0</v>
      </c>
      <c r="I92" s="87">
        <f>IF(収録作品入力!H93="",0,収録作品入力!H93)</f>
        <v>0</v>
      </c>
      <c r="J92" s="100" t="str">
        <f>IF(収録作品入力!I93="","",収録作品入力!I93)</f>
        <v/>
      </c>
      <c r="K92" s="4" t="str">
        <f>IF(収録作品入力!J93="",IF(J92="V 詞曲","原詞",""),収録作品入力!J93)</f>
        <v/>
      </c>
      <c r="L92" s="4" t="str">
        <f t="shared" si="12"/>
        <v/>
      </c>
      <c r="M92" s="80" t="str">
        <f t="shared" si="13"/>
        <v/>
      </c>
      <c r="N92" s="80" t="str">
        <f t="shared" si="14"/>
        <v/>
      </c>
      <c r="O92" s="102" t="str">
        <f t="shared" si="15"/>
        <v/>
      </c>
      <c r="P92" s="102" t="str">
        <f t="shared" si="17"/>
        <v>1と同</v>
      </c>
      <c r="Q92" s="104" t="str">
        <f t="shared" si="16"/>
        <v/>
      </c>
      <c r="R92" s="103">
        <v>91</v>
      </c>
    </row>
    <row r="93" spans="1:18" ht="14.25" customHeight="1" x14ac:dyDescent="0.15">
      <c r="A93" s="89"/>
      <c r="B93" s="103">
        <v>92</v>
      </c>
      <c r="C93" s="4" t="str">
        <f>IF(収録作品入力!B94="","",収録作品入力!B94)</f>
        <v/>
      </c>
      <c r="D93" s="4" t="str">
        <f>IF(収録作品入力!C94="","",収録作品入力!C94)</f>
        <v/>
      </c>
      <c r="E93" s="4" t="str">
        <f>IF(収録作品入力!D94="","",収録作品入力!D94)</f>
        <v/>
      </c>
      <c r="F93" s="4" t="str">
        <f>IF(収録作品入力!E94="","",収録作品入力!E94)</f>
        <v/>
      </c>
      <c r="G93" s="4" t="str">
        <f>IF(収録作品入力!F94="","",収録作品入力!F94)</f>
        <v/>
      </c>
      <c r="H93" s="87">
        <f>IF(収録作品入力!G94="",0,収録作品入力!G94)</f>
        <v>0</v>
      </c>
      <c r="I93" s="87">
        <f>IF(収録作品入力!H94="",0,収録作品入力!H94)</f>
        <v>0</v>
      </c>
      <c r="J93" s="100" t="str">
        <f>IF(収録作品入力!I94="","",収録作品入力!I94)</f>
        <v/>
      </c>
      <c r="K93" s="4" t="str">
        <f>IF(収録作品入力!J94="",IF(J93="V 詞曲","原詞",""),収録作品入力!J94)</f>
        <v/>
      </c>
      <c r="L93" s="4" t="str">
        <f t="shared" si="12"/>
        <v/>
      </c>
      <c r="M93" s="80" t="str">
        <f t="shared" si="13"/>
        <v/>
      </c>
      <c r="N93" s="80" t="str">
        <f t="shared" si="14"/>
        <v/>
      </c>
      <c r="O93" s="102" t="str">
        <f t="shared" si="15"/>
        <v/>
      </c>
      <c r="P93" s="102" t="str">
        <f t="shared" si="17"/>
        <v>1と同</v>
      </c>
      <c r="Q93" s="104" t="str">
        <f t="shared" si="16"/>
        <v/>
      </c>
      <c r="R93" s="103">
        <v>92</v>
      </c>
    </row>
    <row r="94" spans="1:18" ht="14.25" customHeight="1" x14ac:dyDescent="0.15">
      <c r="A94" s="89"/>
      <c r="B94" s="103">
        <v>93</v>
      </c>
      <c r="C94" s="4" t="str">
        <f>IF(収録作品入力!B95="","",収録作品入力!B95)</f>
        <v/>
      </c>
      <c r="D94" s="4" t="str">
        <f>IF(収録作品入力!C95="","",収録作品入力!C95)</f>
        <v/>
      </c>
      <c r="E94" s="4" t="str">
        <f>IF(収録作品入力!D95="","",収録作品入力!D95)</f>
        <v/>
      </c>
      <c r="F94" s="4" t="str">
        <f>IF(収録作品入力!E95="","",収録作品入力!E95)</f>
        <v/>
      </c>
      <c r="G94" s="4" t="str">
        <f>IF(収録作品入力!F95="","",収録作品入力!F95)</f>
        <v/>
      </c>
      <c r="H94" s="87">
        <f>IF(収録作品入力!G95="",0,収録作品入力!G95)</f>
        <v>0</v>
      </c>
      <c r="I94" s="87">
        <f>IF(収録作品入力!H95="",0,収録作品入力!H95)</f>
        <v>0</v>
      </c>
      <c r="J94" s="100" t="str">
        <f>IF(収録作品入力!I95="","",収録作品入力!I95)</f>
        <v/>
      </c>
      <c r="K94" s="4" t="str">
        <f>IF(収録作品入力!J95="",IF(J94="V 詞曲","原詞",""),収録作品入力!J95)</f>
        <v/>
      </c>
      <c r="L94" s="4" t="str">
        <f t="shared" si="12"/>
        <v/>
      </c>
      <c r="M94" s="80" t="str">
        <f t="shared" si="13"/>
        <v/>
      </c>
      <c r="N94" s="80" t="str">
        <f t="shared" si="14"/>
        <v/>
      </c>
      <c r="O94" s="102" t="str">
        <f t="shared" si="15"/>
        <v/>
      </c>
      <c r="P94" s="102" t="str">
        <f t="shared" si="17"/>
        <v>1と同</v>
      </c>
      <c r="Q94" s="104" t="str">
        <f t="shared" si="16"/>
        <v/>
      </c>
      <c r="R94" s="103">
        <v>93</v>
      </c>
    </row>
    <row r="95" spans="1:18" ht="14.25" customHeight="1" x14ac:dyDescent="0.15">
      <c r="A95" s="89"/>
      <c r="B95" s="103">
        <v>94</v>
      </c>
      <c r="C95" s="4" t="str">
        <f>IF(収録作品入力!B96="","",収録作品入力!B96)</f>
        <v/>
      </c>
      <c r="D95" s="4" t="str">
        <f>IF(収録作品入力!C96="","",収録作品入力!C96)</f>
        <v/>
      </c>
      <c r="E95" s="4" t="str">
        <f>IF(収録作品入力!D96="","",収録作品入力!D96)</f>
        <v/>
      </c>
      <c r="F95" s="4" t="str">
        <f>IF(収録作品入力!E96="","",収録作品入力!E96)</f>
        <v/>
      </c>
      <c r="G95" s="4" t="str">
        <f>IF(収録作品入力!F96="","",収録作品入力!F96)</f>
        <v/>
      </c>
      <c r="H95" s="87">
        <f>IF(収録作品入力!G96="",0,収録作品入力!G96)</f>
        <v>0</v>
      </c>
      <c r="I95" s="87">
        <f>IF(収録作品入力!H96="",0,収録作品入力!H96)</f>
        <v>0</v>
      </c>
      <c r="J95" s="100" t="str">
        <f>IF(収録作品入力!I96="","",収録作品入力!I96)</f>
        <v/>
      </c>
      <c r="K95" s="4" t="str">
        <f>IF(収録作品入力!J96="",IF(J95="V 詞曲","原詞",""),収録作品入力!J96)</f>
        <v/>
      </c>
      <c r="L95" s="4" t="str">
        <f t="shared" si="12"/>
        <v/>
      </c>
      <c r="M95" s="80" t="str">
        <f t="shared" si="13"/>
        <v/>
      </c>
      <c r="N95" s="80" t="str">
        <f t="shared" si="14"/>
        <v/>
      </c>
      <c r="O95" s="102" t="str">
        <f t="shared" si="15"/>
        <v/>
      </c>
      <c r="P95" s="102" t="str">
        <f t="shared" si="17"/>
        <v>1と同</v>
      </c>
      <c r="Q95" s="104" t="str">
        <f t="shared" si="16"/>
        <v/>
      </c>
      <c r="R95" s="103">
        <v>94</v>
      </c>
    </row>
    <row r="96" spans="1:18" ht="14.25" customHeight="1" x14ac:dyDescent="0.15">
      <c r="A96" s="89"/>
      <c r="B96" s="103">
        <v>95</v>
      </c>
      <c r="C96" s="4" t="str">
        <f>IF(収録作品入力!B97="","",収録作品入力!B97)</f>
        <v/>
      </c>
      <c r="D96" s="4" t="str">
        <f>IF(収録作品入力!C97="","",収録作品入力!C97)</f>
        <v/>
      </c>
      <c r="E96" s="4" t="str">
        <f>IF(収録作品入力!D97="","",収録作品入力!D97)</f>
        <v/>
      </c>
      <c r="F96" s="4" t="str">
        <f>IF(収録作品入力!E97="","",収録作品入力!E97)</f>
        <v/>
      </c>
      <c r="G96" s="4" t="str">
        <f>IF(収録作品入力!F97="","",収録作品入力!F97)</f>
        <v/>
      </c>
      <c r="H96" s="87">
        <f>IF(収録作品入力!G97="",0,収録作品入力!G97)</f>
        <v>0</v>
      </c>
      <c r="I96" s="87">
        <f>IF(収録作品入力!H97="",0,収録作品入力!H97)</f>
        <v>0</v>
      </c>
      <c r="J96" s="100" t="str">
        <f>IF(収録作品入力!I97="","",収録作品入力!I97)</f>
        <v/>
      </c>
      <c r="K96" s="4" t="str">
        <f>IF(収録作品入力!J97="",IF(J96="V 詞曲","原詞",""),収録作品入力!J97)</f>
        <v/>
      </c>
      <c r="L96" s="4" t="str">
        <f t="shared" si="12"/>
        <v/>
      </c>
      <c r="M96" s="80" t="str">
        <f t="shared" si="13"/>
        <v/>
      </c>
      <c r="N96" s="80" t="str">
        <f t="shared" si="14"/>
        <v/>
      </c>
      <c r="O96" s="102" t="str">
        <f t="shared" si="15"/>
        <v/>
      </c>
      <c r="P96" s="102" t="str">
        <f t="shared" si="17"/>
        <v>1と同</v>
      </c>
      <c r="Q96" s="104" t="str">
        <f t="shared" si="16"/>
        <v/>
      </c>
      <c r="R96" s="103">
        <v>95</v>
      </c>
    </row>
    <row r="97" spans="1:18" ht="14.25" customHeight="1" x14ac:dyDescent="0.15">
      <c r="A97" s="89"/>
      <c r="B97" s="103">
        <v>96</v>
      </c>
      <c r="C97" s="4" t="str">
        <f>IF(収録作品入力!B98="","",収録作品入力!B98)</f>
        <v/>
      </c>
      <c r="D97" s="4" t="str">
        <f>IF(収録作品入力!C98="","",収録作品入力!C98)</f>
        <v/>
      </c>
      <c r="E97" s="4" t="str">
        <f>IF(収録作品入力!D98="","",収録作品入力!D98)</f>
        <v/>
      </c>
      <c r="F97" s="4" t="str">
        <f>IF(収録作品入力!E98="","",収録作品入力!E98)</f>
        <v/>
      </c>
      <c r="G97" s="4" t="str">
        <f>IF(収録作品入力!F98="","",収録作品入力!F98)</f>
        <v/>
      </c>
      <c r="H97" s="87">
        <f>IF(収録作品入力!G98="",0,収録作品入力!G98)</f>
        <v>0</v>
      </c>
      <c r="I97" s="87">
        <f>IF(収録作品入力!H98="",0,収録作品入力!H98)</f>
        <v>0</v>
      </c>
      <c r="J97" s="100" t="str">
        <f>IF(収録作品入力!I98="","",収録作品入力!I98)</f>
        <v/>
      </c>
      <c r="K97" s="4" t="str">
        <f>IF(収録作品入力!J98="",IF(J97="V 詞曲","原詞",""),収録作品入力!J98)</f>
        <v/>
      </c>
      <c r="L97" s="4" t="str">
        <f t="shared" si="12"/>
        <v/>
      </c>
      <c r="M97" s="80" t="str">
        <f t="shared" si="13"/>
        <v/>
      </c>
      <c r="N97" s="80" t="str">
        <f t="shared" si="14"/>
        <v/>
      </c>
      <c r="O97" s="102" t="str">
        <f t="shared" si="15"/>
        <v/>
      </c>
      <c r="P97" s="102" t="str">
        <f t="shared" si="17"/>
        <v>1と同</v>
      </c>
      <c r="Q97" s="104" t="str">
        <f t="shared" si="16"/>
        <v/>
      </c>
      <c r="R97" s="103">
        <v>96</v>
      </c>
    </row>
    <row r="98" spans="1:18" ht="14.25" customHeight="1" x14ac:dyDescent="0.15">
      <c r="A98" s="89"/>
      <c r="B98" s="103">
        <v>97</v>
      </c>
      <c r="C98" s="4" t="str">
        <f>IF(収録作品入力!B99="","",収録作品入力!B99)</f>
        <v/>
      </c>
      <c r="D98" s="4" t="str">
        <f>IF(収録作品入力!C99="","",収録作品入力!C99)</f>
        <v/>
      </c>
      <c r="E98" s="4" t="str">
        <f>IF(収録作品入力!D99="","",収録作品入力!D99)</f>
        <v/>
      </c>
      <c r="F98" s="4" t="str">
        <f>IF(収録作品入力!E99="","",収録作品入力!E99)</f>
        <v/>
      </c>
      <c r="G98" s="4" t="str">
        <f>IF(収録作品入力!F99="","",収録作品入力!F99)</f>
        <v/>
      </c>
      <c r="H98" s="87">
        <f>IF(収録作品入力!G99="",0,収録作品入力!G99)</f>
        <v>0</v>
      </c>
      <c r="I98" s="87">
        <f>IF(収録作品入力!H99="",0,収録作品入力!H99)</f>
        <v>0</v>
      </c>
      <c r="J98" s="100" t="str">
        <f>IF(収録作品入力!I99="","",収録作品入力!I99)</f>
        <v/>
      </c>
      <c r="K98" s="4" t="str">
        <f>IF(収録作品入力!J99="",IF(J98="V 詞曲","原詞",""),収録作品入力!J99)</f>
        <v/>
      </c>
      <c r="L98" s="4" t="str">
        <f t="shared" ref="L98:L101" si="18">IF(K98="原詞","無","")</f>
        <v/>
      </c>
      <c r="M98" s="80" t="str">
        <f t="shared" si="13"/>
        <v/>
      </c>
      <c r="N98" s="80" t="str">
        <f t="shared" si="14"/>
        <v/>
      </c>
      <c r="O98" s="102" t="str">
        <f t="shared" si="15"/>
        <v/>
      </c>
      <c r="P98" s="102" t="str">
        <f t="shared" si="17"/>
        <v>1と同</v>
      </c>
      <c r="Q98" s="104" t="str">
        <f t="shared" si="16"/>
        <v/>
      </c>
      <c r="R98" s="103">
        <v>97</v>
      </c>
    </row>
    <row r="99" spans="1:18" ht="14.25" customHeight="1" x14ac:dyDescent="0.15">
      <c r="A99" s="89"/>
      <c r="B99" s="103">
        <v>98</v>
      </c>
      <c r="C99" s="4" t="str">
        <f>IF(収録作品入力!B100="","",収録作品入力!B100)</f>
        <v/>
      </c>
      <c r="D99" s="4" t="str">
        <f>IF(収録作品入力!C100="","",収録作品入力!C100)</f>
        <v/>
      </c>
      <c r="E99" s="4" t="str">
        <f>IF(収録作品入力!D100="","",収録作品入力!D100)</f>
        <v/>
      </c>
      <c r="F99" s="4" t="str">
        <f>IF(収録作品入力!E100="","",収録作品入力!E100)</f>
        <v/>
      </c>
      <c r="G99" s="4" t="str">
        <f>IF(収録作品入力!F100="","",収録作品入力!F100)</f>
        <v/>
      </c>
      <c r="H99" s="87">
        <f>IF(収録作品入力!G100="",0,収録作品入力!G100)</f>
        <v>0</v>
      </c>
      <c r="I99" s="87">
        <f>IF(収録作品入力!H100="",0,収録作品入力!H100)</f>
        <v>0</v>
      </c>
      <c r="J99" s="100" t="str">
        <f>IF(収録作品入力!I100="","",収録作品入力!I100)</f>
        <v/>
      </c>
      <c r="K99" s="4" t="str">
        <f>IF(収録作品入力!J100="",IF(J99="V 詞曲","原詞",""),収録作品入力!J100)</f>
        <v/>
      </c>
      <c r="L99" s="4" t="str">
        <f t="shared" si="18"/>
        <v/>
      </c>
      <c r="M99" s="80" t="str">
        <f t="shared" si="13"/>
        <v/>
      </c>
      <c r="N99" s="80" t="str">
        <f t="shared" si="14"/>
        <v/>
      </c>
      <c r="O99" s="102" t="str">
        <f t="shared" si="15"/>
        <v/>
      </c>
      <c r="P99" s="102" t="str">
        <f t="shared" ref="P99:P101" si="19">IF(VLOOKUP(O99,O:R,4,FALSE)=R99,"",VLOOKUP(O99,O:R,4,FALSE)&amp;"と同")</f>
        <v>1と同</v>
      </c>
      <c r="Q99" s="104" t="str">
        <f t="shared" si="16"/>
        <v/>
      </c>
      <c r="R99" s="103">
        <v>98</v>
      </c>
    </row>
    <row r="100" spans="1:18" ht="14.25" customHeight="1" x14ac:dyDescent="0.15">
      <c r="A100" s="89"/>
      <c r="B100" s="103">
        <v>99</v>
      </c>
      <c r="C100" s="4" t="str">
        <f>IF(収録作品入力!B101="","",収録作品入力!B101)</f>
        <v/>
      </c>
      <c r="D100" s="4" t="str">
        <f>IF(収録作品入力!C101="","",収録作品入力!C101)</f>
        <v/>
      </c>
      <c r="E100" s="4" t="str">
        <f>IF(収録作品入力!D101="","",収録作品入力!D101)</f>
        <v/>
      </c>
      <c r="F100" s="4" t="str">
        <f>IF(収録作品入力!E101="","",収録作品入力!E101)</f>
        <v/>
      </c>
      <c r="G100" s="4" t="str">
        <f>IF(収録作品入力!F101="","",収録作品入力!F101)</f>
        <v/>
      </c>
      <c r="H100" s="87">
        <f>IF(収録作品入力!G101="",0,収録作品入力!G101)</f>
        <v>0</v>
      </c>
      <c r="I100" s="87">
        <f>IF(収録作品入力!H101="",0,収録作品入力!H101)</f>
        <v>0</v>
      </c>
      <c r="J100" s="100" t="str">
        <f>IF(収録作品入力!I101="","",収録作品入力!I101)</f>
        <v/>
      </c>
      <c r="K100" s="4" t="str">
        <f>IF(収録作品入力!J101="",IF(J100="V 詞曲","原詞",""),収録作品入力!J101)</f>
        <v/>
      </c>
      <c r="L100" s="4" t="str">
        <f t="shared" si="18"/>
        <v/>
      </c>
      <c r="M100" s="80" t="str">
        <f t="shared" si="13"/>
        <v/>
      </c>
      <c r="N100" s="80" t="str">
        <f t="shared" si="14"/>
        <v/>
      </c>
      <c r="O100" s="102" t="str">
        <f t="shared" si="15"/>
        <v/>
      </c>
      <c r="P100" s="102" t="str">
        <f t="shared" si="19"/>
        <v>1と同</v>
      </c>
      <c r="Q100" s="104" t="str">
        <f t="shared" si="16"/>
        <v/>
      </c>
      <c r="R100" s="103">
        <v>99</v>
      </c>
    </row>
    <row r="101" spans="1:18" ht="14.25" customHeight="1" x14ac:dyDescent="0.15">
      <c r="A101" s="89"/>
      <c r="B101" s="103">
        <v>100</v>
      </c>
      <c r="C101" s="4" t="str">
        <f>IF(収録作品入力!B102="","",収録作品入力!B102)</f>
        <v/>
      </c>
      <c r="D101" s="4" t="str">
        <f>IF(収録作品入力!C102="","",収録作品入力!C102)</f>
        <v/>
      </c>
      <c r="E101" s="4" t="str">
        <f>IF(収録作品入力!D102="","",収録作品入力!D102)</f>
        <v/>
      </c>
      <c r="F101" s="4" t="str">
        <f>IF(収録作品入力!E102="","",収録作品入力!E102)</f>
        <v/>
      </c>
      <c r="G101" s="4" t="str">
        <f>IF(収録作品入力!F102="","",収録作品入力!F102)</f>
        <v/>
      </c>
      <c r="H101" s="87">
        <f>IF(収録作品入力!G102="",0,収録作品入力!G102)</f>
        <v>0</v>
      </c>
      <c r="I101" s="87">
        <f>IF(収録作品入力!H102="",0,収録作品入力!H102)</f>
        <v>0</v>
      </c>
      <c r="J101" s="100" t="str">
        <f>IF(収録作品入力!I102="","",収録作品入力!I102)</f>
        <v/>
      </c>
      <c r="K101" s="4" t="str">
        <f>IF(収録作品入力!J102="",IF(J101="V 詞曲","原詞",""),収録作品入力!J102)</f>
        <v/>
      </c>
      <c r="L101" s="4" t="str">
        <f t="shared" si="18"/>
        <v/>
      </c>
      <c r="M101" s="80" t="str">
        <f t="shared" si="13"/>
        <v/>
      </c>
      <c r="N101" s="80" t="str">
        <f t="shared" si="14"/>
        <v/>
      </c>
      <c r="O101" s="102" t="str">
        <f t="shared" si="15"/>
        <v/>
      </c>
      <c r="P101" s="102" t="str">
        <f t="shared" si="19"/>
        <v>1と同</v>
      </c>
      <c r="Q101" s="104" t="str">
        <f t="shared" si="16"/>
        <v/>
      </c>
      <c r="R101" s="103">
        <v>100</v>
      </c>
    </row>
  </sheetData>
  <sheetProtection formatCells="0" selectLockedCells="1"/>
  <autoFilter ref="A1:U101" xr:uid="{00000000-0009-0000-0000-000009000000}"/>
  <mergeCells count="1">
    <mergeCell ref="S8:X11"/>
  </mergeCells>
  <phoneticPr fontId="18" type="noConversion"/>
  <dataValidations count="10">
    <dataValidation operator="lessThan" allowBlank="1" showInputMessage="1" showErrorMessage="1" sqref="I2:I101" xr:uid="{00000000-0002-0000-0900-000000000000}"/>
    <dataValidation allowBlank="1" sqref="J102:L1048576 J1:L1" xr:uid="{00000000-0002-0000-0900-000001000000}"/>
    <dataValidation type="list" allowBlank="1" showInputMessage="1" showErrorMessage="1" sqref="S2" xr:uid="{00000000-0002-0000-0900-000002000000}">
      <formula1>"外国映画"</formula1>
    </dataValidation>
    <dataValidation imeMode="off" allowBlank="1" showInputMessage="1" showErrorMessage="1" sqref="A2:A101" xr:uid="{00000000-0002-0000-0900-000003000000}"/>
    <dataValidation type="list" allowBlank="1" sqref="K2:K101" xr:uid="{00000000-0002-0000-0900-000004000000}">
      <formula1>"原詞,訳詞"</formula1>
    </dataValidation>
    <dataValidation type="list" allowBlank="1" sqref="L2:L101" xr:uid="{00000000-0002-0000-0900-000005000000}">
      <formula1>"無,有"</formula1>
    </dataValidation>
    <dataValidation type="list" allowBlank="1" sqref="J2:J101" xr:uid="{00000000-0002-0000-0900-000006000000}">
      <formula1>"I 曲のみ,V 詞曲"</formula1>
    </dataValidation>
    <dataValidation operator="equal" allowBlank="1" showInputMessage="1" showErrorMessage="1" sqref="C2:G101" xr:uid="{00000000-0002-0000-0900-000007000000}"/>
    <dataValidation type="list" operator="equal" allowBlank="1" showInputMessage="1" showErrorMessage="1" sqref="M2:M101" xr:uid="{00000000-0002-0000-0900-000008000000}">
      <formula1>"非管理,著作権消滅,委嘱作品につき使用料免除,直接契約,映画録音非管理"</formula1>
    </dataValidation>
    <dataValidation type="list" allowBlank="1" showInputMessage="1" sqref="N2:N101" xr:uid="{00000000-0002-0000-0900-000009000000}">
      <formula1>"非管理,著作権消滅,委嘱作品につき使用料免除,直接契約"</formula1>
    </dataValidation>
  </dataValidations>
  <pageMargins left="0.25" right="0.25"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
    <tabColor rgb="FF008000"/>
  </sheetPr>
  <dimension ref="A1:D101"/>
  <sheetViews>
    <sheetView workbookViewId="0">
      <selection activeCell="CY1" sqref="CY1:DL1"/>
    </sheetView>
  </sheetViews>
  <sheetFormatPr defaultRowHeight="13.5" x14ac:dyDescent="0.15"/>
  <cols>
    <col min="2" max="2" width="11.125" customWidth="1"/>
    <col min="3" max="3" width="29.5" customWidth="1"/>
    <col min="4" max="4" width="25.375" customWidth="1"/>
    <col min="5" max="5" width="18.875" bestFit="1" customWidth="1"/>
    <col min="6" max="6" width="38" bestFit="1" customWidth="1"/>
    <col min="7" max="7" width="21.625" bestFit="1" customWidth="1"/>
    <col min="8" max="8" width="17" bestFit="1" customWidth="1"/>
    <col min="9" max="9" width="28.5" bestFit="1" customWidth="1"/>
    <col min="10" max="10" width="25.125" bestFit="1" customWidth="1"/>
    <col min="11" max="11" width="19" bestFit="1" customWidth="1"/>
    <col min="12" max="12" width="28.5" bestFit="1" customWidth="1"/>
    <col min="13" max="13" width="26.625" bestFit="1" customWidth="1"/>
    <col min="14" max="14" width="31.25" bestFit="1" customWidth="1"/>
    <col min="15" max="15" width="27" bestFit="1" customWidth="1"/>
    <col min="16" max="16" width="12.125" bestFit="1" customWidth="1"/>
    <col min="17" max="17" width="37.625" bestFit="1" customWidth="1"/>
    <col min="18" max="18" width="27.5" bestFit="1" customWidth="1"/>
    <col min="19" max="20" width="23" bestFit="1" customWidth="1"/>
    <col min="21" max="21" width="18.625" bestFit="1" customWidth="1"/>
    <col min="22" max="22" width="16.5" bestFit="1" customWidth="1"/>
    <col min="23" max="23" width="29.75" bestFit="1" customWidth="1"/>
    <col min="24" max="24" width="25.125" bestFit="1" customWidth="1"/>
    <col min="25" max="25" width="21.5" bestFit="1" customWidth="1"/>
    <col min="26" max="26" width="56.875" bestFit="1" customWidth="1"/>
    <col min="27" max="27" width="22.625" bestFit="1" customWidth="1"/>
    <col min="28" max="28" width="16.5" bestFit="1" customWidth="1"/>
    <col min="29" max="29" width="26.125" bestFit="1" customWidth="1"/>
    <col min="30" max="30" width="15.875" bestFit="1" customWidth="1"/>
    <col min="31" max="31" width="20.625" bestFit="1" customWidth="1"/>
    <col min="32" max="32" width="22.625" bestFit="1" customWidth="1"/>
    <col min="33" max="33" width="39.875" bestFit="1" customWidth="1"/>
    <col min="34" max="34" width="14.5" bestFit="1" customWidth="1"/>
    <col min="35" max="35" width="37.625" bestFit="1" customWidth="1"/>
    <col min="36" max="36" width="30.625" bestFit="1" customWidth="1"/>
    <col min="37" max="37" width="36.25" bestFit="1" customWidth="1"/>
    <col min="38" max="38" width="32.375" bestFit="1" customWidth="1"/>
    <col min="39" max="39" width="36.375" bestFit="1" customWidth="1"/>
    <col min="40" max="40" width="25.5" bestFit="1" customWidth="1"/>
    <col min="41" max="41" width="17.5" bestFit="1" customWidth="1"/>
    <col min="42" max="42" width="27.875" bestFit="1" customWidth="1"/>
    <col min="43" max="43" width="29.25" bestFit="1" customWidth="1"/>
    <col min="44" max="44" width="29.625" bestFit="1" customWidth="1"/>
    <col min="45" max="45" width="28.75" bestFit="1" customWidth="1"/>
    <col min="46" max="46" width="17" bestFit="1" customWidth="1"/>
    <col min="47" max="47" width="25.25" bestFit="1" customWidth="1"/>
    <col min="48" max="48" width="16.625" bestFit="1" customWidth="1"/>
    <col min="49" max="49" width="61.5" bestFit="1" customWidth="1"/>
    <col min="50" max="50" width="34.625" bestFit="1" customWidth="1"/>
    <col min="51" max="51" width="29.125" bestFit="1" customWidth="1"/>
    <col min="52" max="52" width="35.375" bestFit="1" customWidth="1"/>
    <col min="53" max="53" width="27.25" bestFit="1" customWidth="1"/>
    <col min="54" max="54" width="18.125" bestFit="1" customWidth="1"/>
    <col min="55" max="55" width="19.625" bestFit="1" customWidth="1"/>
    <col min="56" max="56" width="22" bestFit="1" customWidth="1"/>
    <col min="57" max="57" width="25" bestFit="1" customWidth="1"/>
    <col min="58" max="58" width="25.5" bestFit="1" customWidth="1"/>
    <col min="59" max="59" width="22.625" bestFit="1" customWidth="1"/>
    <col min="60" max="60" width="29.5" bestFit="1" customWidth="1"/>
    <col min="61" max="61" width="28.875" bestFit="1" customWidth="1"/>
    <col min="62" max="62" width="21.375" bestFit="1" customWidth="1"/>
    <col min="63" max="63" width="30.25" bestFit="1" customWidth="1"/>
    <col min="64" max="64" width="29.625" bestFit="1" customWidth="1"/>
    <col min="65" max="65" width="27.625" bestFit="1" customWidth="1"/>
    <col min="66" max="66" width="25.5" bestFit="1" customWidth="1"/>
    <col min="67" max="67" width="21.25" bestFit="1" customWidth="1"/>
    <col min="68" max="68" width="9.25" bestFit="1" customWidth="1"/>
    <col min="69" max="69" width="5.75" bestFit="1" customWidth="1"/>
  </cols>
  <sheetData>
    <row r="1" spans="1:4" ht="23.25" customHeight="1" x14ac:dyDescent="0.15">
      <c r="B1" s="49" t="s">
        <v>111</v>
      </c>
      <c r="C1" t="s">
        <v>136</v>
      </c>
      <c r="D1" s="198" t="s">
        <v>374</v>
      </c>
    </row>
    <row r="2" spans="1:4" x14ac:dyDescent="0.15">
      <c r="A2">
        <v>1</v>
      </c>
      <c r="B2" s="50"/>
      <c r="C2">
        <v>100</v>
      </c>
      <c r="D2" s="23" t="str">
        <f t="shared" ref="D2:D66" si="0">IF(B2="","",IF(C2&gt;=2,B2,""))</f>
        <v/>
      </c>
    </row>
    <row r="3" spans="1:4" x14ac:dyDescent="0.15">
      <c r="A3">
        <v>2</v>
      </c>
      <c r="B3" s="50" t="s">
        <v>112</v>
      </c>
      <c r="C3">
        <v>100</v>
      </c>
      <c r="D3" s="23" t="str">
        <f t="shared" si="0"/>
        <v>総計</v>
      </c>
    </row>
    <row r="4" spans="1:4" x14ac:dyDescent="0.15">
      <c r="A4">
        <v>3</v>
      </c>
      <c r="D4" s="23" t="str">
        <f t="shared" si="0"/>
        <v/>
      </c>
    </row>
    <row r="5" spans="1:4" x14ac:dyDescent="0.15">
      <c r="A5">
        <v>4</v>
      </c>
      <c r="D5" s="23" t="str">
        <f t="shared" si="0"/>
        <v/>
      </c>
    </row>
    <row r="6" spans="1:4" x14ac:dyDescent="0.15">
      <c r="A6">
        <v>5</v>
      </c>
      <c r="D6" s="23" t="str">
        <f t="shared" si="0"/>
        <v/>
      </c>
    </row>
    <row r="7" spans="1:4" x14ac:dyDescent="0.15">
      <c r="A7">
        <v>6</v>
      </c>
      <c r="D7" s="23" t="str">
        <f t="shared" si="0"/>
        <v/>
      </c>
    </row>
    <row r="8" spans="1:4" x14ac:dyDescent="0.15">
      <c r="A8">
        <v>7</v>
      </c>
      <c r="D8" s="23" t="str">
        <f t="shared" si="0"/>
        <v/>
      </c>
    </row>
    <row r="9" spans="1:4" x14ac:dyDescent="0.15">
      <c r="A9">
        <v>8</v>
      </c>
      <c r="D9" s="23" t="str">
        <f t="shared" si="0"/>
        <v/>
      </c>
    </row>
    <row r="10" spans="1:4" x14ac:dyDescent="0.15">
      <c r="A10">
        <v>9</v>
      </c>
      <c r="D10" s="23" t="str">
        <f t="shared" si="0"/>
        <v/>
      </c>
    </row>
    <row r="11" spans="1:4" x14ac:dyDescent="0.15">
      <c r="A11">
        <v>10</v>
      </c>
      <c r="D11" s="23" t="str">
        <f t="shared" si="0"/>
        <v/>
      </c>
    </row>
    <row r="12" spans="1:4" x14ac:dyDescent="0.15">
      <c r="A12">
        <v>11</v>
      </c>
      <c r="D12" s="23" t="str">
        <f t="shared" si="0"/>
        <v/>
      </c>
    </row>
    <row r="13" spans="1:4" x14ac:dyDescent="0.15">
      <c r="A13">
        <v>12</v>
      </c>
      <c r="D13" s="23" t="str">
        <f t="shared" si="0"/>
        <v/>
      </c>
    </row>
    <row r="14" spans="1:4" x14ac:dyDescent="0.15">
      <c r="A14">
        <v>13</v>
      </c>
      <c r="D14" s="23" t="str">
        <f t="shared" si="0"/>
        <v/>
      </c>
    </row>
    <row r="15" spans="1:4" x14ac:dyDescent="0.15">
      <c r="A15">
        <v>14</v>
      </c>
      <c r="D15" s="23" t="str">
        <f t="shared" si="0"/>
        <v/>
      </c>
    </row>
    <row r="16" spans="1:4" x14ac:dyDescent="0.15">
      <c r="A16">
        <v>15</v>
      </c>
      <c r="D16" s="23" t="str">
        <f t="shared" si="0"/>
        <v/>
      </c>
    </row>
    <row r="17" spans="1:4" x14ac:dyDescent="0.15">
      <c r="A17">
        <v>16</v>
      </c>
      <c r="D17" s="23" t="str">
        <f t="shared" si="0"/>
        <v/>
      </c>
    </row>
    <row r="18" spans="1:4" x14ac:dyDescent="0.15">
      <c r="A18">
        <v>17</v>
      </c>
      <c r="D18" s="23" t="str">
        <f t="shared" si="0"/>
        <v/>
      </c>
    </row>
    <row r="19" spans="1:4" x14ac:dyDescent="0.15">
      <c r="A19">
        <v>18</v>
      </c>
      <c r="D19" s="23" t="str">
        <f t="shared" si="0"/>
        <v/>
      </c>
    </row>
    <row r="20" spans="1:4" x14ac:dyDescent="0.15">
      <c r="A20">
        <v>19</v>
      </c>
      <c r="D20" s="23" t="str">
        <f t="shared" si="0"/>
        <v/>
      </c>
    </row>
    <row r="21" spans="1:4" x14ac:dyDescent="0.15">
      <c r="A21">
        <v>20</v>
      </c>
      <c r="D21" s="23" t="str">
        <f t="shared" si="0"/>
        <v/>
      </c>
    </row>
    <row r="22" spans="1:4" x14ac:dyDescent="0.15">
      <c r="A22">
        <v>21</v>
      </c>
      <c r="D22" s="23" t="str">
        <f t="shared" si="0"/>
        <v/>
      </c>
    </row>
    <row r="23" spans="1:4" x14ac:dyDescent="0.15">
      <c r="A23">
        <v>22</v>
      </c>
      <c r="D23" s="23" t="str">
        <f t="shared" si="0"/>
        <v/>
      </c>
    </row>
    <row r="24" spans="1:4" x14ac:dyDescent="0.15">
      <c r="A24">
        <v>23</v>
      </c>
      <c r="D24" s="23" t="str">
        <f t="shared" si="0"/>
        <v/>
      </c>
    </row>
    <row r="25" spans="1:4" x14ac:dyDescent="0.15">
      <c r="A25">
        <v>24</v>
      </c>
      <c r="D25" s="23" t="str">
        <f t="shared" si="0"/>
        <v/>
      </c>
    </row>
    <row r="26" spans="1:4" x14ac:dyDescent="0.15">
      <c r="A26">
        <v>25</v>
      </c>
      <c r="D26" s="23" t="str">
        <f t="shared" si="0"/>
        <v/>
      </c>
    </row>
    <row r="27" spans="1:4" x14ac:dyDescent="0.15">
      <c r="A27">
        <v>26</v>
      </c>
      <c r="D27" s="23" t="str">
        <f t="shared" si="0"/>
        <v/>
      </c>
    </row>
    <row r="28" spans="1:4" x14ac:dyDescent="0.15">
      <c r="A28">
        <v>27</v>
      </c>
      <c r="D28" s="23" t="str">
        <f t="shared" si="0"/>
        <v/>
      </c>
    </row>
    <row r="29" spans="1:4" x14ac:dyDescent="0.15">
      <c r="A29">
        <v>28</v>
      </c>
      <c r="D29" s="23" t="str">
        <f t="shared" si="0"/>
        <v/>
      </c>
    </row>
    <row r="30" spans="1:4" x14ac:dyDescent="0.15">
      <c r="A30">
        <v>29</v>
      </c>
      <c r="D30" s="23" t="str">
        <f t="shared" si="0"/>
        <v/>
      </c>
    </row>
    <row r="31" spans="1:4" x14ac:dyDescent="0.15">
      <c r="A31">
        <v>30</v>
      </c>
      <c r="D31" s="23" t="str">
        <f t="shared" si="0"/>
        <v/>
      </c>
    </row>
    <row r="32" spans="1:4" x14ac:dyDescent="0.15">
      <c r="A32">
        <v>31</v>
      </c>
      <c r="D32" s="23" t="str">
        <f t="shared" si="0"/>
        <v/>
      </c>
    </row>
    <row r="33" spans="1:4" x14ac:dyDescent="0.15">
      <c r="A33">
        <v>32</v>
      </c>
      <c r="D33" s="23" t="str">
        <f t="shared" si="0"/>
        <v/>
      </c>
    </row>
    <row r="34" spans="1:4" x14ac:dyDescent="0.15">
      <c r="A34">
        <v>33</v>
      </c>
      <c r="D34" s="23" t="str">
        <f t="shared" si="0"/>
        <v/>
      </c>
    </row>
    <row r="35" spans="1:4" x14ac:dyDescent="0.15">
      <c r="A35">
        <v>34</v>
      </c>
      <c r="D35" s="23" t="str">
        <f t="shared" si="0"/>
        <v/>
      </c>
    </row>
    <row r="36" spans="1:4" x14ac:dyDescent="0.15">
      <c r="A36">
        <v>35</v>
      </c>
      <c r="D36" s="23" t="str">
        <f t="shared" si="0"/>
        <v/>
      </c>
    </row>
    <row r="37" spans="1:4" x14ac:dyDescent="0.15">
      <c r="A37">
        <v>36</v>
      </c>
      <c r="D37" s="23" t="str">
        <f t="shared" si="0"/>
        <v/>
      </c>
    </row>
    <row r="38" spans="1:4" x14ac:dyDescent="0.15">
      <c r="A38">
        <v>37</v>
      </c>
      <c r="D38" s="23" t="str">
        <f t="shared" si="0"/>
        <v/>
      </c>
    </row>
    <row r="39" spans="1:4" x14ac:dyDescent="0.15">
      <c r="A39">
        <v>38</v>
      </c>
      <c r="D39" s="23" t="str">
        <f t="shared" si="0"/>
        <v/>
      </c>
    </row>
    <row r="40" spans="1:4" x14ac:dyDescent="0.15">
      <c r="A40">
        <v>39</v>
      </c>
      <c r="D40" s="23" t="str">
        <f t="shared" si="0"/>
        <v/>
      </c>
    </row>
    <row r="41" spans="1:4" x14ac:dyDescent="0.15">
      <c r="A41">
        <v>40</v>
      </c>
      <c r="D41" s="23" t="str">
        <f t="shared" si="0"/>
        <v/>
      </c>
    </row>
    <row r="42" spans="1:4" x14ac:dyDescent="0.15">
      <c r="A42">
        <v>41</v>
      </c>
      <c r="D42" s="23" t="str">
        <f t="shared" si="0"/>
        <v/>
      </c>
    </row>
    <row r="43" spans="1:4" x14ac:dyDescent="0.15">
      <c r="A43">
        <v>42</v>
      </c>
      <c r="D43" s="23" t="str">
        <f t="shared" si="0"/>
        <v/>
      </c>
    </row>
    <row r="44" spans="1:4" x14ac:dyDescent="0.15">
      <c r="A44">
        <v>43</v>
      </c>
      <c r="D44" s="23" t="str">
        <f t="shared" si="0"/>
        <v/>
      </c>
    </row>
    <row r="45" spans="1:4" x14ac:dyDescent="0.15">
      <c r="A45">
        <v>44</v>
      </c>
      <c r="D45" s="23" t="str">
        <f t="shared" si="0"/>
        <v/>
      </c>
    </row>
    <row r="46" spans="1:4" x14ac:dyDescent="0.15">
      <c r="A46">
        <v>45</v>
      </c>
      <c r="D46" s="23" t="str">
        <f t="shared" si="0"/>
        <v/>
      </c>
    </row>
    <row r="47" spans="1:4" x14ac:dyDescent="0.15">
      <c r="A47">
        <v>46</v>
      </c>
      <c r="D47" s="23" t="str">
        <f t="shared" si="0"/>
        <v/>
      </c>
    </row>
    <row r="48" spans="1:4" x14ac:dyDescent="0.15">
      <c r="A48">
        <v>47</v>
      </c>
      <c r="D48" s="23" t="str">
        <f t="shared" si="0"/>
        <v/>
      </c>
    </row>
    <row r="49" spans="1:4" x14ac:dyDescent="0.15">
      <c r="A49">
        <v>48</v>
      </c>
      <c r="D49" s="23" t="str">
        <f t="shared" si="0"/>
        <v/>
      </c>
    </row>
    <row r="50" spans="1:4" x14ac:dyDescent="0.15">
      <c r="A50">
        <v>49</v>
      </c>
      <c r="D50" s="23" t="str">
        <f t="shared" si="0"/>
        <v/>
      </c>
    </row>
    <row r="51" spans="1:4" x14ac:dyDescent="0.15">
      <c r="A51">
        <v>50</v>
      </c>
      <c r="D51" s="23" t="str">
        <f t="shared" si="0"/>
        <v/>
      </c>
    </row>
    <row r="52" spans="1:4" x14ac:dyDescent="0.15">
      <c r="A52">
        <v>51</v>
      </c>
      <c r="D52" s="23" t="str">
        <f t="shared" si="0"/>
        <v/>
      </c>
    </row>
    <row r="53" spans="1:4" x14ac:dyDescent="0.15">
      <c r="A53">
        <v>52</v>
      </c>
      <c r="D53" s="23" t="str">
        <f t="shared" si="0"/>
        <v/>
      </c>
    </row>
    <row r="54" spans="1:4" x14ac:dyDescent="0.15">
      <c r="A54">
        <v>53</v>
      </c>
      <c r="D54" s="23" t="str">
        <f t="shared" si="0"/>
        <v/>
      </c>
    </row>
    <row r="55" spans="1:4" x14ac:dyDescent="0.15">
      <c r="A55">
        <v>54</v>
      </c>
      <c r="D55" s="23" t="str">
        <f t="shared" si="0"/>
        <v/>
      </c>
    </row>
    <row r="56" spans="1:4" x14ac:dyDescent="0.15">
      <c r="A56">
        <v>55</v>
      </c>
      <c r="D56" s="23" t="str">
        <f t="shared" si="0"/>
        <v/>
      </c>
    </row>
    <row r="57" spans="1:4" x14ac:dyDescent="0.15">
      <c r="A57">
        <v>56</v>
      </c>
      <c r="D57" s="23" t="str">
        <f t="shared" si="0"/>
        <v/>
      </c>
    </row>
    <row r="58" spans="1:4" x14ac:dyDescent="0.15">
      <c r="A58">
        <v>57</v>
      </c>
      <c r="D58" s="23" t="str">
        <f t="shared" si="0"/>
        <v/>
      </c>
    </row>
    <row r="59" spans="1:4" x14ac:dyDescent="0.15">
      <c r="A59">
        <v>58</v>
      </c>
      <c r="D59" s="23" t="str">
        <f t="shared" si="0"/>
        <v/>
      </c>
    </row>
    <row r="60" spans="1:4" x14ac:dyDescent="0.15">
      <c r="A60">
        <v>59</v>
      </c>
      <c r="D60" s="23" t="str">
        <f t="shared" si="0"/>
        <v/>
      </c>
    </row>
    <row r="61" spans="1:4" x14ac:dyDescent="0.15">
      <c r="A61">
        <v>60</v>
      </c>
      <c r="D61" s="23" t="str">
        <f t="shared" si="0"/>
        <v/>
      </c>
    </row>
    <row r="62" spans="1:4" x14ac:dyDescent="0.15">
      <c r="A62">
        <v>61</v>
      </c>
      <c r="D62" s="23" t="str">
        <f t="shared" si="0"/>
        <v/>
      </c>
    </row>
    <row r="63" spans="1:4" x14ac:dyDescent="0.15">
      <c r="A63">
        <v>62</v>
      </c>
      <c r="D63" s="23" t="str">
        <f t="shared" si="0"/>
        <v/>
      </c>
    </row>
    <row r="64" spans="1:4" x14ac:dyDescent="0.15">
      <c r="A64">
        <v>63</v>
      </c>
      <c r="D64" s="23" t="str">
        <f t="shared" si="0"/>
        <v/>
      </c>
    </row>
    <row r="65" spans="1:4" x14ac:dyDescent="0.15">
      <c r="A65">
        <v>64</v>
      </c>
      <c r="D65" s="23" t="str">
        <f t="shared" si="0"/>
        <v/>
      </c>
    </row>
    <row r="66" spans="1:4" x14ac:dyDescent="0.15">
      <c r="A66">
        <v>65</v>
      </c>
      <c r="D66" s="23" t="str">
        <f t="shared" si="0"/>
        <v/>
      </c>
    </row>
    <row r="67" spans="1:4" x14ac:dyDescent="0.15">
      <c r="A67">
        <v>66</v>
      </c>
      <c r="D67" s="51" t="str">
        <f>IF(C67&gt;=2,B67,"")</f>
        <v/>
      </c>
    </row>
    <row r="68" spans="1:4" x14ac:dyDescent="0.15">
      <c r="A68">
        <v>67</v>
      </c>
      <c r="D68" s="51" t="str">
        <f t="shared" ref="D68:D101" si="1">IF(C68&gt;=2,B68,"")</f>
        <v/>
      </c>
    </row>
    <row r="69" spans="1:4" x14ac:dyDescent="0.15">
      <c r="A69">
        <v>68</v>
      </c>
      <c r="D69" s="51" t="str">
        <f t="shared" si="1"/>
        <v/>
      </c>
    </row>
    <row r="70" spans="1:4" x14ac:dyDescent="0.15">
      <c r="A70">
        <v>69</v>
      </c>
      <c r="D70" s="51" t="str">
        <f t="shared" si="1"/>
        <v/>
      </c>
    </row>
    <row r="71" spans="1:4" x14ac:dyDescent="0.15">
      <c r="A71">
        <v>70</v>
      </c>
      <c r="D71" s="51" t="str">
        <f t="shared" si="1"/>
        <v/>
      </c>
    </row>
    <row r="72" spans="1:4" x14ac:dyDescent="0.15">
      <c r="A72">
        <v>71</v>
      </c>
      <c r="D72" s="51" t="str">
        <f t="shared" si="1"/>
        <v/>
      </c>
    </row>
    <row r="73" spans="1:4" x14ac:dyDescent="0.15">
      <c r="A73">
        <v>72</v>
      </c>
      <c r="D73" s="51" t="str">
        <f t="shared" si="1"/>
        <v/>
      </c>
    </row>
    <row r="74" spans="1:4" x14ac:dyDescent="0.15">
      <c r="A74">
        <v>73</v>
      </c>
      <c r="D74" s="51" t="str">
        <f t="shared" si="1"/>
        <v/>
      </c>
    </row>
    <row r="75" spans="1:4" x14ac:dyDescent="0.15">
      <c r="A75">
        <v>74</v>
      </c>
      <c r="D75" s="51" t="str">
        <f t="shared" si="1"/>
        <v/>
      </c>
    </row>
    <row r="76" spans="1:4" x14ac:dyDescent="0.15">
      <c r="A76">
        <v>75</v>
      </c>
      <c r="D76" s="51" t="str">
        <f t="shared" si="1"/>
        <v/>
      </c>
    </row>
    <row r="77" spans="1:4" x14ac:dyDescent="0.15">
      <c r="A77">
        <v>76</v>
      </c>
      <c r="D77" s="51" t="str">
        <f t="shared" si="1"/>
        <v/>
      </c>
    </row>
    <row r="78" spans="1:4" x14ac:dyDescent="0.15">
      <c r="A78">
        <v>77</v>
      </c>
      <c r="D78" s="51" t="str">
        <f t="shared" si="1"/>
        <v/>
      </c>
    </row>
    <row r="79" spans="1:4" x14ac:dyDescent="0.15">
      <c r="A79">
        <v>78</v>
      </c>
      <c r="D79" s="51" t="str">
        <f t="shared" si="1"/>
        <v/>
      </c>
    </row>
    <row r="80" spans="1:4" x14ac:dyDescent="0.15">
      <c r="A80">
        <v>79</v>
      </c>
      <c r="D80" s="51" t="str">
        <f t="shared" si="1"/>
        <v/>
      </c>
    </row>
    <row r="81" spans="1:4" x14ac:dyDescent="0.15">
      <c r="A81">
        <v>80</v>
      </c>
      <c r="D81" s="51" t="str">
        <f t="shared" si="1"/>
        <v/>
      </c>
    </row>
    <row r="82" spans="1:4" x14ac:dyDescent="0.15">
      <c r="A82">
        <v>81</v>
      </c>
      <c r="D82" s="51" t="str">
        <f t="shared" si="1"/>
        <v/>
      </c>
    </row>
    <row r="83" spans="1:4" x14ac:dyDescent="0.15">
      <c r="A83">
        <v>82</v>
      </c>
      <c r="D83" s="51" t="str">
        <f t="shared" si="1"/>
        <v/>
      </c>
    </row>
    <row r="84" spans="1:4" x14ac:dyDescent="0.15">
      <c r="A84">
        <v>83</v>
      </c>
      <c r="D84" s="51" t="str">
        <f t="shared" si="1"/>
        <v/>
      </c>
    </row>
    <row r="85" spans="1:4" x14ac:dyDescent="0.15">
      <c r="A85">
        <v>84</v>
      </c>
      <c r="D85" s="51" t="str">
        <f t="shared" si="1"/>
        <v/>
      </c>
    </row>
    <row r="86" spans="1:4" x14ac:dyDescent="0.15">
      <c r="A86">
        <v>85</v>
      </c>
      <c r="D86" s="51" t="str">
        <f t="shared" si="1"/>
        <v/>
      </c>
    </row>
    <row r="87" spans="1:4" x14ac:dyDescent="0.15">
      <c r="A87">
        <v>86</v>
      </c>
      <c r="D87" s="51" t="str">
        <f t="shared" si="1"/>
        <v/>
      </c>
    </row>
    <row r="88" spans="1:4" x14ac:dyDescent="0.15">
      <c r="A88">
        <v>87</v>
      </c>
      <c r="D88" s="51" t="str">
        <f t="shared" si="1"/>
        <v/>
      </c>
    </row>
    <row r="89" spans="1:4" x14ac:dyDescent="0.15">
      <c r="A89">
        <v>88</v>
      </c>
      <c r="D89" s="51" t="str">
        <f t="shared" si="1"/>
        <v/>
      </c>
    </row>
    <row r="90" spans="1:4" x14ac:dyDescent="0.15">
      <c r="A90">
        <v>89</v>
      </c>
      <c r="D90" s="51" t="str">
        <f t="shared" si="1"/>
        <v/>
      </c>
    </row>
    <row r="91" spans="1:4" x14ac:dyDescent="0.15">
      <c r="A91">
        <v>90</v>
      </c>
      <c r="D91" s="51" t="str">
        <f t="shared" si="1"/>
        <v/>
      </c>
    </row>
    <row r="92" spans="1:4" x14ac:dyDescent="0.15">
      <c r="A92">
        <v>91</v>
      </c>
      <c r="D92" s="51" t="str">
        <f t="shared" si="1"/>
        <v/>
      </c>
    </row>
    <row r="93" spans="1:4" x14ac:dyDescent="0.15">
      <c r="A93">
        <v>92</v>
      </c>
      <c r="D93" s="51" t="str">
        <f t="shared" si="1"/>
        <v/>
      </c>
    </row>
    <row r="94" spans="1:4" x14ac:dyDescent="0.15">
      <c r="A94">
        <v>93</v>
      </c>
      <c r="D94" s="51" t="str">
        <f t="shared" si="1"/>
        <v/>
      </c>
    </row>
    <row r="95" spans="1:4" x14ac:dyDescent="0.15">
      <c r="A95">
        <v>94</v>
      </c>
      <c r="D95" s="51" t="str">
        <f t="shared" si="1"/>
        <v/>
      </c>
    </row>
    <row r="96" spans="1:4" x14ac:dyDescent="0.15">
      <c r="A96">
        <v>95</v>
      </c>
      <c r="D96" s="51" t="str">
        <f t="shared" si="1"/>
        <v/>
      </c>
    </row>
    <row r="97" spans="1:4" x14ac:dyDescent="0.15">
      <c r="A97">
        <v>96</v>
      </c>
      <c r="D97" s="51" t="str">
        <f t="shared" si="1"/>
        <v/>
      </c>
    </row>
    <row r="98" spans="1:4" x14ac:dyDescent="0.15">
      <c r="A98">
        <v>97</v>
      </c>
      <c r="D98" s="51" t="str">
        <f t="shared" si="1"/>
        <v/>
      </c>
    </row>
    <row r="99" spans="1:4" x14ac:dyDescent="0.15">
      <c r="A99">
        <v>98</v>
      </c>
      <c r="D99" s="51" t="str">
        <f t="shared" si="1"/>
        <v/>
      </c>
    </row>
    <row r="100" spans="1:4" x14ac:dyDescent="0.15">
      <c r="A100">
        <v>99</v>
      </c>
      <c r="D100" s="51" t="str">
        <f t="shared" si="1"/>
        <v/>
      </c>
    </row>
    <row r="101" spans="1:4" x14ac:dyDescent="0.15">
      <c r="A101">
        <v>100</v>
      </c>
      <c r="D101" s="51" t="str">
        <f t="shared" si="1"/>
        <v/>
      </c>
    </row>
  </sheetData>
  <phoneticPr fontId="2"/>
  <pageMargins left="0.7" right="0.7" top="0.75" bottom="0.75" header="0.3" footer="0.3"/>
  <pageSetup paperSize="9" orientation="portrait" copies="0"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
    <tabColor rgb="FF008000"/>
  </sheetPr>
  <dimension ref="A1:CW353"/>
  <sheetViews>
    <sheetView showGridLines="0" view="pageBreakPreview" topLeftCell="A27" zoomScaleNormal="100" zoomScaleSheetLayoutView="100" zoomScalePageLayoutView="90" workbookViewId="0">
      <selection activeCell="CY1" sqref="CY1:DL1"/>
    </sheetView>
  </sheetViews>
  <sheetFormatPr defaultColWidth="1.375" defaultRowHeight="7.5" customHeight="1" x14ac:dyDescent="0.15"/>
  <cols>
    <col min="1" max="100" width="1.375" style="1"/>
    <col min="101" max="101" width="3.5" style="1" hidden="1" customWidth="1"/>
    <col min="102" max="16384" width="1.375" style="1"/>
  </cols>
  <sheetData>
    <row r="1" spans="1:101" ht="13.5" x14ac:dyDescent="0.15">
      <c r="A1" s="1" t="s">
        <v>29</v>
      </c>
      <c r="CJ1" s="90"/>
      <c r="CW1" s="1">
        <v>1</v>
      </c>
    </row>
    <row r="2" spans="1:101" ht="27" customHeight="1" thickBot="1" x14ac:dyDescent="0.2">
      <c r="A2" s="459" t="str">
        <f>IF(収録楽曲情報!S2="外国映画","外国映画上映利用申込書","映画（録音・上映）利用申込書")</f>
        <v>外国映画上映利用申込書</v>
      </c>
      <c r="B2" s="459"/>
      <c r="C2" s="459"/>
      <c r="D2" s="459"/>
      <c r="E2" s="459"/>
      <c r="F2" s="459"/>
      <c r="G2" s="459"/>
      <c r="H2" s="459"/>
      <c r="I2" s="459"/>
      <c r="J2" s="459"/>
      <c r="K2" s="459"/>
      <c r="L2" s="459"/>
      <c r="M2" s="459"/>
      <c r="N2" s="459"/>
      <c r="O2" s="459"/>
      <c r="P2" s="459"/>
      <c r="Q2" s="459"/>
      <c r="R2" s="459"/>
      <c r="S2" s="459"/>
      <c r="T2" s="459"/>
      <c r="U2" s="459"/>
      <c r="V2" s="459"/>
      <c r="W2" s="459"/>
      <c r="X2" s="459"/>
      <c r="Y2" s="459"/>
      <c r="Z2" s="459"/>
      <c r="AA2" s="459"/>
      <c r="AB2" s="459"/>
      <c r="AC2" s="459"/>
      <c r="AD2" s="459"/>
      <c r="AE2" s="459"/>
      <c r="AF2" s="459"/>
      <c r="AG2" s="459"/>
      <c r="AH2" s="459"/>
      <c r="AI2" s="459"/>
      <c r="AJ2" s="459"/>
      <c r="AK2" s="459"/>
      <c r="AL2" s="459"/>
      <c r="AM2" s="459"/>
      <c r="AN2" s="459"/>
      <c r="AO2" s="459"/>
      <c r="AP2" s="459"/>
      <c r="AQ2" s="459"/>
      <c r="AR2" s="459"/>
      <c r="AS2" s="459"/>
      <c r="AT2" s="459"/>
      <c r="AU2" s="459"/>
      <c r="AV2" s="459"/>
      <c r="AW2" s="459"/>
      <c r="AX2" s="459"/>
      <c r="AY2" s="459"/>
      <c r="AZ2" s="459"/>
      <c r="BA2" s="459"/>
      <c r="BB2" s="459"/>
      <c r="BC2" s="459"/>
      <c r="BD2" s="459"/>
      <c r="BE2" s="459"/>
      <c r="BF2" s="459"/>
      <c r="BG2" s="459"/>
      <c r="BH2" s="459"/>
      <c r="BI2" s="459"/>
      <c r="BJ2" s="459"/>
      <c r="BK2" s="459"/>
      <c r="BL2" s="459"/>
      <c r="BM2" s="459"/>
      <c r="BN2" s="459"/>
      <c r="BO2" s="459"/>
      <c r="BP2" s="459"/>
      <c r="BQ2" s="459"/>
      <c r="BR2" s="459"/>
      <c r="BS2" s="459"/>
      <c r="BT2" s="459"/>
      <c r="BU2" s="459"/>
      <c r="BV2" s="459"/>
      <c r="BW2" s="459"/>
      <c r="BX2" s="459"/>
      <c r="BY2" s="459"/>
      <c r="BZ2" s="459"/>
      <c r="CA2" s="459"/>
      <c r="CB2" s="459"/>
      <c r="CC2" s="459"/>
      <c r="CD2" s="459"/>
      <c r="CE2" s="459"/>
      <c r="CF2" s="459"/>
      <c r="CG2" s="459"/>
      <c r="CH2" s="459"/>
      <c r="CI2" s="459"/>
      <c r="CJ2" s="459"/>
      <c r="CK2" s="459"/>
      <c r="CL2" s="459"/>
      <c r="CM2" s="459"/>
      <c r="CN2" s="459"/>
      <c r="CO2" s="459"/>
      <c r="CP2" s="459"/>
      <c r="CQ2" s="459"/>
      <c r="CR2" s="459"/>
      <c r="CS2" s="459"/>
      <c r="CT2" s="459"/>
      <c r="CU2" s="459"/>
      <c r="CV2" s="459"/>
      <c r="CW2" s="1">
        <v>1</v>
      </c>
    </row>
    <row r="3" spans="1:101" ht="13.5" customHeight="1" thickBot="1" x14ac:dyDescent="0.2">
      <c r="A3" s="652" t="s">
        <v>25</v>
      </c>
      <c r="B3" s="653"/>
      <c r="C3" s="653"/>
      <c r="D3" s="653"/>
      <c r="E3" s="653"/>
      <c r="F3" s="653"/>
      <c r="G3" s="654" t="str">
        <f>IF(外国映画情報入力!C6="","",外国映画情報入力!C6)</f>
        <v/>
      </c>
      <c r="H3" s="654"/>
      <c r="I3" s="654"/>
      <c r="J3" s="654"/>
      <c r="K3" s="654"/>
      <c r="L3" s="715"/>
      <c r="M3" s="715"/>
      <c r="N3" s="715"/>
      <c r="O3" s="715"/>
      <c r="P3" s="715"/>
      <c r="Q3" s="715"/>
      <c r="R3" s="716"/>
      <c r="AW3" s="656"/>
      <c r="AX3" s="656"/>
      <c r="AY3" s="656"/>
      <c r="AZ3" s="656"/>
      <c r="BA3" s="656"/>
      <c r="BB3" s="656"/>
      <c r="BC3" s="656"/>
      <c r="BD3" s="656"/>
      <c r="BE3" s="656"/>
      <c r="CW3" s="1">
        <v>1</v>
      </c>
    </row>
    <row r="4" spans="1:101" ht="16.149999999999999" customHeight="1" x14ac:dyDescent="0.15">
      <c r="A4" s="742" t="s">
        <v>5</v>
      </c>
      <c r="B4" s="743"/>
      <c r="C4" s="743"/>
      <c r="D4" s="743"/>
      <c r="E4" s="743"/>
      <c r="F4" s="743"/>
      <c r="G4" s="743"/>
      <c r="H4" s="743"/>
      <c r="I4" s="743"/>
      <c r="J4" s="743"/>
      <c r="K4" s="744"/>
      <c r="L4" s="751" t="str">
        <f>IF(外国映画情報入力!C16="",IF(外国映画情報入力!C17="","",外国映画情報入力!C17),CONCATENATE(外国映画情報入力!C16,"（",外国映画情報入力!C17,"）"))</f>
        <v/>
      </c>
      <c r="M4" s="751"/>
      <c r="N4" s="751"/>
      <c r="O4" s="751"/>
      <c r="P4" s="751"/>
      <c r="Q4" s="751"/>
      <c r="R4" s="751"/>
      <c r="S4" s="751"/>
      <c r="T4" s="751"/>
      <c r="U4" s="751"/>
      <c r="V4" s="751"/>
      <c r="W4" s="751"/>
      <c r="X4" s="751"/>
      <c r="Y4" s="751"/>
      <c r="Z4" s="751"/>
      <c r="AA4" s="751"/>
      <c r="AB4" s="751"/>
      <c r="AC4" s="751"/>
      <c r="AD4" s="751"/>
      <c r="AE4" s="751"/>
      <c r="AF4" s="751"/>
      <c r="AG4" s="751"/>
      <c r="AH4" s="751"/>
      <c r="AI4" s="751"/>
      <c r="AJ4" s="751"/>
      <c r="AK4" s="751"/>
      <c r="AL4" s="751"/>
      <c r="AM4" s="751"/>
      <c r="AN4" s="751"/>
      <c r="AO4" s="751"/>
      <c r="AP4" s="751"/>
      <c r="AQ4" s="751"/>
      <c r="AR4" s="751"/>
      <c r="AS4" s="752"/>
      <c r="AW4" s="731" t="s">
        <v>507</v>
      </c>
      <c r="AX4" s="732"/>
      <c r="AY4" s="732"/>
      <c r="AZ4" s="732"/>
      <c r="BA4" s="732"/>
      <c r="BB4" s="732"/>
      <c r="BC4" s="732"/>
      <c r="BD4" s="732"/>
      <c r="BE4" s="732"/>
      <c r="BF4" s="733"/>
      <c r="BG4"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4" s="735"/>
      <c r="BI4" s="735"/>
      <c r="BJ4" s="735"/>
      <c r="BK4" s="735"/>
      <c r="BL4" s="735"/>
      <c r="BM4" s="735"/>
      <c r="BN4" s="735"/>
      <c r="BO4" s="735"/>
      <c r="BP4" s="735"/>
      <c r="BQ4" s="735"/>
      <c r="BR4" s="735"/>
      <c r="BS4" s="735"/>
      <c r="BT4" s="735"/>
      <c r="BU4" s="735"/>
      <c r="BV4" s="735"/>
      <c r="BW4" s="735"/>
      <c r="BX4" s="735"/>
      <c r="BY4" s="735"/>
      <c r="BZ4" s="736"/>
      <c r="CA4" s="731" t="s">
        <v>508</v>
      </c>
      <c r="CB4" s="732"/>
      <c r="CC4" s="732"/>
      <c r="CD4" s="732"/>
      <c r="CE4" s="732"/>
      <c r="CF4" s="732"/>
      <c r="CG4" s="732"/>
      <c r="CH4" s="732"/>
      <c r="CI4" s="732"/>
      <c r="CJ4" s="733"/>
      <c r="CK4" s="737">
        <f>IF(収録楽曲情報!$T$4="","",収録楽曲情報!$T$4)</f>
        <v>0</v>
      </c>
      <c r="CL4" s="487"/>
      <c r="CM4" s="487"/>
      <c r="CN4" s="487"/>
      <c r="CO4" s="487"/>
      <c r="CP4" s="487"/>
      <c r="CQ4" s="487"/>
      <c r="CR4" s="487"/>
      <c r="CS4" s="487"/>
      <c r="CT4" s="487"/>
      <c r="CU4" s="487"/>
      <c r="CV4" s="738"/>
    </row>
    <row r="5" spans="1:101" ht="16.149999999999999" customHeight="1" x14ac:dyDescent="0.15">
      <c r="A5" s="745"/>
      <c r="B5" s="746"/>
      <c r="C5" s="746"/>
      <c r="D5" s="746"/>
      <c r="E5" s="746"/>
      <c r="F5" s="746"/>
      <c r="G5" s="746"/>
      <c r="H5" s="746"/>
      <c r="I5" s="746"/>
      <c r="J5" s="746"/>
      <c r="K5" s="747"/>
      <c r="L5" s="753"/>
      <c r="M5" s="753"/>
      <c r="N5" s="753"/>
      <c r="O5" s="753"/>
      <c r="P5" s="753"/>
      <c r="Q5" s="753"/>
      <c r="R5" s="753"/>
      <c r="S5" s="753"/>
      <c r="T5" s="753"/>
      <c r="U5" s="753"/>
      <c r="V5" s="753"/>
      <c r="W5" s="753"/>
      <c r="X5" s="753"/>
      <c r="Y5" s="753"/>
      <c r="Z5" s="753"/>
      <c r="AA5" s="753"/>
      <c r="AB5" s="753"/>
      <c r="AC5" s="753"/>
      <c r="AD5" s="753"/>
      <c r="AE5" s="753"/>
      <c r="AF5" s="753"/>
      <c r="AG5" s="753"/>
      <c r="AH5" s="753"/>
      <c r="AI5" s="753"/>
      <c r="AJ5" s="753"/>
      <c r="AK5" s="753"/>
      <c r="AL5" s="753"/>
      <c r="AM5" s="753"/>
      <c r="AN5" s="753"/>
      <c r="AO5" s="753"/>
      <c r="AP5" s="753"/>
      <c r="AQ5" s="753"/>
      <c r="AR5" s="753"/>
      <c r="AS5" s="754"/>
      <c r="AW5" s="739" t="s">
        <v>509</v>
      </c>
      <c r="AX5" s="739"/>
      <c r="AY5" s="739"/>
      <c r="AZ5" s="739"/>
      <c r="BA5" s="739"/>
      <c r="BB5" s="739"/>
      <c r="BC5" s="739"/>
      <c r="BD5" s="739"/>
      <c r="BE5" s="739"/>
      <c r="BF5" s="739"/>
      <c r="BG5" s="740">
        <f>IF(収録楽曲情報!$S$6="","",収録楽曲情報!$S$6)</f>
        <v>0</v>
      </c>
      <c r="BH5" s="741"/>
      <c r="BI5" s="741"/>
      <c r="BJ5" s="741"/>
      <c r="BK5" s="741"/>
      <c r="BL5" s="741"/>
      <c r="BM5" s="741"/>
      <c r="BN5" s="741"/>
      <c r="BO5" s="741"/>
      <c r="BP5" s="741"/>
      <c r="BQ5" s="741"/>
      <c r="BR5" s="739" t="s">
        <v>510</v>
      </c>
      <c r="BS5" s="739"/>
      <c r="BT5" s="739"/>
      <c r="BU5" s="739"/>
      <c r="BV5" s="739"/>
      <c r="BW5" s="739"/>
      <c r="BX5" s="739"/>
      <c r="BY5" s="739"/>
      <c r="BZ5" s="739"/>
      <c r="CA5" s="762" t="str">
        <f>LEFT(RIGHT(収録楽曲情報!$X$2,10))</f>
        <v>0</v>
      </c>
      <c r="CB5" s="763"/>
      <c r="CC5" s="757" t="str">
        <f>LEFT(RIGHT(収録楽曲情報!$X$2,9))</f>
        <v>0</v>
      </c>
      <c r="CD5" s="758"/>
      <c r="CE5" s="757" t="str">
        <f>LEFT(RIGHT(収録楽曲情報!$X$2,8))</f>
        <v>0</v>
      </c>
      <c r="CF5" s="758"/>
      <c r="CG5" s="759" t="s">
        <v>57</v>
      </c>
      <c r="CH5" s="759"/>
      <c r="CI5" s="760" t="str">
        <f>LEFT(RIGHT(収録楽曲情報!$X$2,7))</f>
        <v>0</v>
      </c>
      <c r="CJ5" s="760"/>
      <c r="CK5" s="760" t="str">
        <f>LEFT(RIGHT(収録楽曲情報!$X$2,6))</f>
        <v>0</v>
      </c>
      <c r="CL5" s="760"/>
      <c r="CM5" s="760" t="str">
        <f>LEFT(RIGHT(収録楽曲情報!$X$2,5))</f>
        <v>0</v>
      </c>
      <c r="CN5" s="760"/>
      <c r="CO5" s="760" t="str">
        <f>LEFT(RIGHT(収録楽曲情報!$X$2,4))</f>
        <v>0</v>
      </c>
      <c r="CP5" s="760"/>
      <c r="CQ5" s="760" t="str">
        <f>LEFT(RIGHT(収録楽曲情報!$X$2,3))</f>
        <v>0</v>
      </c>
      <c r="CR5" s="760"/>
      <c r="CS5" s="760" t="str">
        <f>LEFT(RIGHT(収録楽曲情報!$X$2,2))</f>
        <v>0</v>
      </c>
      <c r="CT5" s="760"/>
      <c r="CU5" s="760" t="str">
        <f>LEFT(RIGHT(収録楽曲情報!$X$2,1))</f>
        <v>0</v>
      </c>
      <c r="CV5" s="761"/>
    </row>
    <row r="6" spans="1:101" ht="6.6" customHeight="1" thickBot="1" x14ac:dyDescent="0.2">
      <c r="A6" s="748"/>
      <c r="B6" s="749"/>
      <c r="C6" s="749"/>
      <c r="D6" s="749"/>
      <c r="E6" s="749"/>
      <c r="F6" s="749"/>
      <c r="G6" s="749"/>
      <c r="H6" s="749"/>
      <c r="I6" s="749"/>
      <c r="J6" s="749"/>
      <c r="K6" s="750"/>
      <c r="L6" s="755"/>
      <c r="M6" s="755"/>
      <c r="N6" s="755"/>
      <c r="O6" s="755"/>
      <c r="P6" s="755"/>
      <c r="Q6" s="755"/>
      <c r="R6" s="755"/>
      <c r="S6" s="755"/>
      <c r="T6" s="755"/>
      <c r="U6" s="755"/>
      <c r="V6" s="755"/>
      <c r="W6" s="755"/>
      <c r="X6" s="755"/>
      <c r="Y6" s="755"/>
      <c r="Z6" s="755"/>
      <c r="AA6" s="755"/>
      <c r="AB6" s="755"/>
      <c r="AC6" s="755"/>
      <c r="AD6" s="755"/>
      <c r="AE6" s="755"/>
      <c r="AF6" s="755"/>
      <c r="AG6" s="755"/>
      <c r="AH6" s="755"/>
      <c r="AI6" s="755"/>
      <c r="AJ6" s="755"/>
      <c r="AK6" s="755"/>
      <c r="AL6" s="755"/>
      <c r="AM6" s="755"/>
      <c r="AN6" s="755"/>
      <c r="AO6" s="755"/>
      <c r="AP6" s="755"/>
      <c r="AQ6" s="755"/>
      <c r="AR6" s="755"/>
      <c r="AS6" s="756"/>
      <c r="CW6" s="1">
        <v>1</v>
      </c>
    </row>
    <row r="7" spans="1:101" ht="7.5" customHeight="1" x14ac:dyDescent="0.15">
      <c r="A7" s="573" t="s">
        <v>31</v>
      </c>
      <c r="B7" s="574"/>
      <c r="C7" s="574"/>
      <c r="D7" s="579" t="s">
        <v>26</v>
      </c>
      <c r="E7" s="579"/>
      <c r="F7" s="579"/>
      <c r="G7" s="579"/>
      <c r="H7" s="579"/>
      <c r="I7" s="579"/>
      <c r="J7" s="579"/>
      <c r="K7" s="579"/>
      <c r="L7" s="692" t="str">
        <f>IF(外国映画情報入力!C7="","",外国映画情報入力!C7)</f>
        <v/>
      </c>
      <c r="M7" s="693"/>
      <c r="N7" s="693"/>
      <c r="O7" s="693"/>
      <c r="P7" s="693"/>
      <c r="Q7" s="693"/>
      <c r="R7" s="693"/>
      <c r="S7" s="693"/>
      <c r="T7" s="693"/>
      <c r="U7" s="693"/>
      <c r="V7" s="693"/>
      <c r="W7" s="693"/>
      <c r="X7" s="693"/>
      <c r="Y7" s="693"/>
      <c r="Z7" s="693"/>
      <c r="AA7" s="693"/>
      <c r="AB7" s="693"/>
      <c r="AC7" s="693"/>
      <c r="AD7" s="693"/>
      <c r="AE7" s="693"/>
      <c r="AF7" s="693"/>
      <c r="AG7" s="693"/>
      <c r="AH7" s="693"/>
      <c r="AI7" s="693"/>
      <c r="AJ7" s="693"/>
      <c r="AK7" s="693"/>
      <c r="AL7" s="693"/>
      <c r="AM7" s="693"/>
      <c r="AN7" s="693"/>
      <c r="AO7" s="693"/>
      <c r="AP7" s="693"/>
      <c r="AQ7" s="693"/>
      <c r="AR7" s="693"/>
      <c r="AS7" s="694"/>
      <c r="AW7" s="695" t="s">
        <v>32</v>
      </c>
      <c r="AX7" s="696"/>
      <c r="AY7" s="696"/>
      <c r="AZ7" s="696"/>
      <c r="BA7" s="696"/>
      <c r="BB7" s="696"/>
      <c r="BC7" s="696"/>
      <c r="BD7" s="696"/>
      <c r="BE7" s="696"/>
      <c r="BF7" s="697"/>
      <c r="BG7" s="704" t="str">
        <f>IF(外国映画情報入力!C18="","",外国映画情報入力!C18)</f>
        <v/>
      </c>
      <c r="BH7" s="705"/>
      <c r="BI7" s="705"/>
      <c r="BJ7" s="705"/>
      <c r="BK7" s="580" t="s">
        <v>151</v>
      </c>
      <c r="BL7" s="580"/>
      <c r="BM7" s="580"/>
      <c r="BN7" s="580"/>
      <c r="BO7" s="580"/>
      <c r="BP7" s="580"/>
      <c r="BQ7" s="580"/>
      <c r="BR7" s="580"/>
      <c r="BS7" s="668" t="str">
        <f>IF(外国映画情報入力!O19="","",外国映画情報入力!O19)</f>
        <v/>
      </c>
      <c r="BT7" s="668"/>
      <c r="BU7" s="668"/>
      <c r="BV7" s="668"/>
      <c r="BW7" s="670" t="s">
        <v>152</v>
      </c>
      <c r="BX7" s="671"/>
      <c r="BY7" s="671"/>
      <c r="BZ7" s="671"/>
      <c r="CA7" s="671"/>
      <c r="CB7" s="671"/>
      <c r="CC7" s="671"/>
      <c r="CD7" s="671"/>
      <c r="CE7" s="671"/>
      <c r="CF7" s="672"/>
      <c r="CG7" s="673" t="str">
        <f>IF(外国映画情報入力!C22="","",外国映画情報入力!C22)</f>
        <v/>
      </c>
      <c r="CH7" s="674"/>
      <c r="CI7" s="674"/>
      <c r="CJ7" s="674"/>
      <c r="CK7" s="674"/>
      <c r="CL7" s="674"/>
      <c r="CM7" s="674"/>
      <c r="CN7" s="674"/>
      <c r="CO7" s="674"/>
      <c r="CP7" s="674"/>
      <c r="CQ7" s="674"/>
      <c r="CR7" s="674"/>
      <c r="CS7" s="674"/>
      <c r="CT7" s="674"/>
      <c r="CU7" s="674"/>
      <c r="CV7" s="675"/>
      <c r="CW7" s="1">
        <v>1</v>
      </c>
    </row>
    <row r="8" spans="1:101" ht="7.5" customHeight="1" x14ac:dyDescent="0.15">
      <c r="A8" s="575"/>
      <c r="B8" s="576"/>
      <c r="C8" s="576"/>
      <c r="D8" s="528"/>
      <c r="E8" s="528"/>
      <c r="F8" s="528"/>
      <c r="G8" s="528"/>
      <c r="H8" s="528"/>
      <c r="I8" s="528"/>
      <c r="J8" s="528"/>
      <c r="K8" s="528"/>
      <c r="L8" s="647"/>
      <c r="M8" s="601"/>
      <c r="N8" s="601"/>
      <c r="O8" s="601"/>
      <c r="P8" s="601"/>
      <c r="Q8" s="601"/>
      <c r="R8" s="601"/>
      <c r="S8" s="601"/>
      <c r="T8" s="601"/>
      <c r="U8" s="601"/>
      <c r="V8" s="601"/>
      <c r="W8" s="601"/>
      <c r="X8" s="601"/>
      <c r="Y8" s="601"/>
      <c r="Z8" s="601"/>
      <c r="AA8" s="601"/>
      <c r="AB8" s="601"/>
      <c r="AC8" s="601"/>
      <c r="AD8" s="601"/>
      <c r="AE8" s="601"/>
      <c r="AF8" s="601"/>
      <c r="AG8" s="601"/>
      <c r="AH8" s="601"/>
      <c r="AI8" s="601"/>
      <c r="AJ8" s="601"/>
      <c r="AK8" s="601"/>
      <c r="AL8" s="601"/>
      <c r="AM8" s="601"/>
      <c r="AN8" s="601"/>
      <c r="AO8" s="601"/>
      <c r="AP8" s="601"/>
      <c r="AQ8" s="601"/>
      <c r="AR8" s="601"/>
      <c r="AS8" s="602"/>
      <c r="AW8" s="698"/>
      <c r="AX8" s="699"/>
      <c r="AY8" s="699"/>
      <c r="AZ8" s="699"/>
      <c r="BA8" s="699"/>
      <c r="BB8" s="699"/>
      <c r="BC8" s="699"/>
      <c r="BD8" s="699"/>
      <c r="BE8" s="699"/>
      <c r="BF8" s="700"/>
      <c r="BG8" s="706"/>
      <c r="BH8" s="707"/>
      <c r="BI8" s="707"/>
      <c r="BJ8" s="707"/>
      <c r="BK8" s="581"/>
      <c r="BL8" s="581"/>
      <c r="BM8" s="581"/>
      <c r="BN8" s="581"/>
      <c r="BO8" s="581"/>
      <c r="BP8" s="581"/>
      <c r="BQ8" s="581"/>
      <c r="BR8" s="581"/>
      <c r="BS8" s="669"/>
      <c r="BT8" s="669"/>
      <c r="BU8" s="669"/>
      <c r="BV8" s="669"/>
      <c r="BW8" s="585"/>
      <c r="BX8" s="586"/>
      <c r="BY8" s="586"/>
      <c r="BZ8" s="586"/>
      <c r="CA8" s="586"/>
      <c r="CB8" s="586"/>
      <c r="CC8" s="586"/>
      <c r="CD8" s="586"/>
      <c r="CE8" s="586"/>
      <c r="CF8" s="587"/>
      <c r="CG8" s="676"/>
      <c r="CH8" s="677"/>
      <c r="CI8" s="677"/>
      <c r="CJ8" s="677"/>
      <c r="CK8" s="677"/>
      <c r="CL8" s="677"/>
      <c r="CM8" s="677"/>
      <c r="CN8" s="677"/>
      <c r="CO8" s="677"/>
      <c r="CP8" s="677"/>
      <c r="CQ8" s="677"/>
      <c r="CR8" s="677"/>
      <c r="CS8" s="677"/>
      <c r="CT8" s="677"/>
      <c r="CU8" s="677"/>
      <c r="CV8" s="678"/>
      <c r="CW8" s="1">
        <v>1</v>
      </c>
    </row>
    <row r="9" spans="1:101" ht="7.5" customHeight="1" x14ac:dyDescent="0.15">
      <c r="A9" s="575"/>
      <c r="B9" s="576"/>
      <c r="C9" s="576"/>
      <c r="D9" s="528"/>
      <c r="E9" s="528"/>
      <c r="F9" s="528"/>
      <c r="G9" s="528"/>
      <c r="H9" s="528"/>
      <c r="I9" s="528"/>
      <c r="J9" s="528"/>
      <c r="K9" s="528"/>
      <c r="L9" s="614" t="str">
        <f>IF(外国映画情報入力!C8="","",外国映画情報入力!C8)</f>
        <v/>
      </c>
      <c r="M9" s="615"/>
      <c r="N9" s="615"/>
      <c r="O9" s="615"/>
      <c r="P9" s="615"/>
      <c r="Q9" s="615"/>
      <c r="R9" s="615"/>
      <c r="S9" s="615"/>
      <c r="T9" s="615"/>
      <c r="U9" s="615"/>
      <c r="V9" s="615"/>
      <c r="W9" s="615"/>
      <c r="X9" s="615"/>
      <c r="Y9" s="615"/>
      <c r="Z9" s="615"/>
      <c r="AA9" s="615"/>
      <c r="AB9" s="615"/>
      <c r="AC9" s="615"/>
      <c r="AD9" s="615"/>
      <c r="AE9" s="615"/>
      <c r="AF9" s="615"/>
      <c r="AG9" s="615"/>
      <c r="AH9" s="615"/>
      <c r="AI9" s="615"/>
      <c r="AJ9" s="615"/>
      <c r="AK9" s="615"/>
      <c r="AL9" s="615"/>
      <c r="AM9" s="615"/>
      <c r="AN9" s="615"/>
      <c r="AO9" s="615"/>
      <c r="AP9" s="615"/>
      <c r="AQ9" s="615"/>
      <c r="AR9" s="615"/>
      <c r="AS9" s="719"/>
      <c r="AW9" s="698"/>
      <c r="AX9" s="699"/>
      <c r="AY9" s="699"/>
      <c r="AZ9" s="699"/>
      <c r="BA9" s="699"/>
      <c r="BB9" s="699"/>
      <c r="BC9" s="699"/>
      <c r="BD9" s="699"/>
      <c r="BE9" s="699"/>
      <c r="BF9" s="700"/>
      <c r="BG9" s="706"/>
      <c r="BH9" s="707"/>
      <c r="BI9" s="707"/>
      <c r="BJ9" s="707"/>
      <c r="BK9" s="581"/>
      <c r="BL9" s="581"/>
      <c r="BM9" s="581"/>
      <c r="BN9" s="581"/>
      <c r="BO9" s="581"/>
      <c r="BP9" s="581"/>
      <c r="BQ9" s="581"/>
      <c r="BR9" s="581"/>
      <c r="BS9" s="669"/>
      <c r="BT9" s="669"/>
      <c r="BU9" s="669"/>
      <c r="BV9" s="669"/>
      <c r="BW9" s="588"/>
      <c r="BX9" s="589"/>
      <c r="BY9" s="589"/>
      <c r="BZ9" s="589"/>
      <c r="CA9" s="589"/>
      <c r="CB9" s="589"/>
      <c r="CC9" s="589"/>
      <c r="CD9" s="589"/>
      <c r="CE9" s="589"/>
      <c r="CF9" s="590"/>
      <c r="CG9" s="679"/>
      <c r="CH9" s="680"/>
      <c r="CI9" s="680"/>
      <c r="CJ9" s="680"/>
      <c r="CK9" s="680"/>
      <c r="CL9" s="680"/>
      <c r="CM9" s="680"/>
      <c r="CN9" s="680"/>
      <c r="CO9" s="680"/>
      <c r="CP9" s="680"/>
      <c r="CQ9" s="680"/>
      <c r="CR9" s="680"/>
      <c r="CS9" s="680"/>
      <c r="CT9" s="680"/>
      <c r="CU9" s="680"/>
      <c r="CV9" s="681"/>
      <c r="CW9" s="1">
        <v>1</v>
      </c>
    </row>
    <row r="10" spans="1:101" ht="7.5" customHeight="1" x14ac:dyDescent="0.15">
      <c r="A10" s="575"/>
      <c r="B10" s="576"/>
      <c r="C10" s="576"/>
      <c r="D10" s="528"/>
      <c r="E10" s="528"/>
      <c r="F10" s="528"/>
      <c r="G10" s="528"/>
      <c r="H10" s="528"/>
      <c r="I10" s="528"/>
      <c r="J10" s="528"/>
      <c r="K10" s="528"/>
      <c r="L10" s="614"/>
      <c r="M10" s="615"/>
      <c r="N10" s="615"/>
      <c r="O10" s="615"/>
      <c r="P10" s="615"/>
      <c r="Q10" s="615"/>
      <c r="R10" s="615"/>
      <c r="S10" s="615"/>
      <c r="T10" s="615"/>
      <c r="U10" s="615"/>
      <c r="V10" s="615"/>
      <c r="W10" s="615"/>
      <c r="X10" s="615"/>
      <c r="Y10" s="615"/>
      <c r="Z10" s="615"/>
      <c r="AA10" s="615"/>
      <c r="AB10" s="615"/>
      <c r="AC10" s="615"/>
      <c r="AD10" s="615"/>
      <c r="AE10" s="615"/>
      <c r="AF10" s="615"/>
      <c r="AG10" s="615"/>
      <c r="AH10" s="615"/>
      <c r="AI10" s="615"/>
      <c r="AJ10" s="615"/>
      <c r="AK10" s="615"/>
      <c r="AL10" s="615"/>
      <c r="AM10" s="615"/>
      <c r="AN10" s="615"/>
      <c r="AO10" s="615"/>
      <c r="AP10" s="615"/>
      <c r="AQ10" s="615"/>
      <c r="AR10" s="615"/>
      <c r="AS10" s="719"/>
      <c r="AW10" s="698"/>
      <c r="AX10" s="699"/>
      <c r="AY10" s="699"/>
      <c r="AZ10" s="699"/>
      <c r="BA10" s="699"/>
      <c r="BB10" s="699"/>
      <c r="BC10" s="699"/>
      <c r="BD10" s="699"/>
      <c r="BE10" s="699"/>
      <c r="BF10" s="700"/>
      <c r="BG10" s="706"/>
      <c r="BH10" s="707"/>
      <c r="BI10" s="707"/>
      <c r="BJ10" s="707"/>
      <c r="BK10" s="581"/>
      <c r="BL10" s="581"/>
      <c r="BM10" s="581"/>
      <c r="BN10" s="581"/>
      <c r="BO10" s="581"/>
      <c r="BP10" s="581"/>
      <c r="BQ10" s="581"/>
      <c r="BR10" s="581"/>
      <c r="BS10" s="669"/>
      <c r="BT10" s="669"/>
      <c r="BU10" s="669"/>
      <c r="BV10" s="669"/>
      <c r="BW10" s="582" t="s">
        <v>153</v>
      </c>
      <c r="BX10" s="583"/>
      <c r="BY10" s="583"/>
      <c r="BZ10" s="583"/>
      <c r="CA10" s="583"/>
      <c r="CB10" s="583"/>
      <c r="CC10" s="583"/>
      <c r="CD10" s="583"/>
      <c r="CE10" s="583"/>
      <c r="CF10" s="584"/>
      <c r="CG10" s="682" t="str">
        <f>IF(外国映画情報入力!O22="","",外国映画情報入力!O22)</f>
        <v/>
      </c>
      <c r="CH10" s="683"/>
      <c r="CI10" s="683"/>
      <c r="CJ10" s="683"/>
      <c r="CK10" s="683"/>
      <c r="CL10" s="683"/>
      <c r="CM10" s="683"/>
      <c r="CN10" s="683"/>
      <c r="CO10" s="683"/>
      <c r="CP10" s="683"/>
      <c r="CQ10" s="683"/>
      <c r="CR10" s="683"/>
      <c r="CS10" s="683"/>
      <c r="CT10" s="683"/>
      <c r="CU10" s="683"/>
      <c r="CV10" s="684"/>
      <c r="CW10" s="1">
        <v>1</v>
      </c>
    </row>
    <row r="11" spans="1:101" ht="7.5" customHeight="1" x14ac:dyDescent="0.15">
      <c r="A11" s="575"/>
      <c r="B11" s="576"/>
      <c r="C11" s="576"/>
      <c r="D11" s="528"/>
      <c r="E11" s="528"/>
      <c r="F11" s="528"/>
      <c r="G11" s="528"/>
      <c r="H11" s="528"/>
      <c r="I11" s="528"/>
      <c r="J11" s="528"/>
      <c r="K11" s="528"/>
      <c r="L11" s="614" t="str">
        <f>IF(外国映画情報入力!C9="","",外国映画情報入力!C9)</f>
        <v/>
      </c>
      <c r="M11" s="615"/>
      <c r="N11" s="615"/>
      <c r="O11" s="615"/>
      <c r="P11" s="615"/>
      <c r="Q11" s="615"/>
      <c r="R11" s="615"/>
      <c r="S11" s="615"/>
      <c r="T11" s="615"/>
      <c r="U11" s="615"/>
      <c r="V11" s="615"/>
      <c r="W11" s="615"/>
      <c r="X11" s="615"/>
      <c r="Y11" s="615"/>
      <c r="Z11" s="615"/>
      <c r="AA11" s="615"/>
      <c r="AB11" s="615"/>
      <c r="AC11" s="615"/>
      <c r="AD11" s="615"/>
      <c r="AE11" s="615"/>
      <c r="AF11" s="615"/>
      <c r="AG11" s="615"/>
      <c r="AH11" s="615"/>
      <c r="AI11" s="615"/>
      <c r="AJ11" s="615"/>
      <c r="AK11" s="615"/>
      <c r="AL11" s="615"/>
      <c r="AM11" s="615"/>
      <c r="AN11" s="615"/>
      <c r="AO11" s="615"/>
      <c r="AP11" s="615"/>
      <c r="AQ11" s="615"/>
      <c r="AR11" s="615"/>
      <c r="AS11" s="719"/>
      <c r="AW11" s="698"/>
      <c r="AX11" s="699"/>
      <c r="AY11" s="699"/>
      <c r="AZ11" s="699"/>
      <c r="BA11" s="699"/>
      <c r="BB11" s="699"/>
      <c r="BC11" s="699"/>
      <c r="BD11" s="699"/>
      <c r="BE11" s="699"/>
      <c r="BF11" s="700"/>
      <c r="BG11" s="706"/>
      <c r="BH11" s="707"/>
      <c r="BI11" s="707"/>
      <c r="BJ11" s="707"/>
      <c r="BK11" s="581" t="s">
        <v>154</v>
      </c>
      <c r="BL11" s="581"/>
      <c r="BM11" s="581"/>
      <c r="BN11" s="581"/>
      <c r="BO11" s="581"/>
      <c r="BP11" s="581"/>
      <c r="BQ11" s="581"/>
      <c r="BR11" s="581"/>
      <c r="BS11" s="669" t="str">
        <f>IF(外国映画情報入力!O20="","",外国映画情報入力!O20)</f>
        <v/>
      </c>
      <c r="BT11" s="669"/>
      <c r="BU11" s="669"/>
      <c r="BV11" s="669"/>
      <c r="BW11" s="585"/>
      <c r="BX11" s="586"/>
      <c r="BY11" s="586"/>
      <c r="BZ11" s="586"/>
      <c r="CA11" s="586"/>
      <c r="CB11" s="586"/>
      <c r="CC11" s="586"/>
      <c r="CD11" s="586"/>
      <c r="CE11" s="586"/>
      <c r="CF11" s="587"/>
      <c r="CG11" s="685"/>
      <c r="CH11" s="686"/>
      <c r="CI11" s="686"/>
      <c r="CJ11" s="686"/>
      <c r="CK11" s="686"/>
      <c r="CL11" s="686"/>
      <c r="CM11" s="686"/>
      <c r="CN11" s="686"/>
      <c r="CO11" s="686"/>
      <c r="CP11" s="686"/>
      <c r="CQ11" s="686"/>
      <c r="CR11" s="686"/>
      <c r="CS11" s="686"/>
      <c r="CT11" s="686"/>
      <c r="CU11" s="686"/>
      <c r="CV11" s="687"/>
      <c r="CW11" s="1">
        <v>1</v>
      </c>
    </row>
    <row r="12" spans="1:101" ht="7.5" customHeight="1" x14ac:dyDescent="0.15">
      <c r="A12" s="575"/>
      <c r="B12" s="576"/>
      <c r="C12" s="576"/>
      <c r="D12" s="528"/>
      <c r="E12" s="528"/>
      <c r="F12" s="528"/>
      <c r="G12" s="528"/>
      <c r="H12" s="528"/>
      <c r="I12" s="528"/>
      <c r="J12" s="528"/>
      <c r="K12" s="528"/>
      <c r="L12" s="617"/>
      <c r="M12" s="618"/>
      <c r="N12" s="618"/>
      <c r="O12" s="618"/>
      <c r="P12" s="618"/>
      <c r="Q12" s="618"/>
      <c r="R12" s="618"/>
      <c r="S12" s="618"/>
      <c r="T12" s="618"/>
      <c r="U12" s="618"/>
      <c r="V12" s="618"/>
      <c r="W12" s="618"/>
      <c r="X12" s="618"/>
      <c r="Y12" s="618"/>
      <c r="Z12" s="618"/>
      <c r="AA12" s="618"/>
      <c r="AB12" s="618"/>
      <c r="AC12" s="618"/>
      <c r="AD12" s="618"/>
      <c r="AE12" s="618"/>
      <c r="AF12" s="618"/>
      <c r="AG12" s="618"/>
      <c r="AH12" s="618"/>
      <c r="AI12" s="618"/>
      <c r="AJ12" s="618"/>
      <c r="AK12" s="618"/>
      <c r="AL12" s="618"/>
      <c r="AM12" s="618"/>
      <c r="AN12" s="618"/>
      <c r="AO12" s="618"/>
      <c r="AP12" s="618"/>
      <c r="AQ12" s="618"/>
      <c r="AR12" s="618"/>
      <c r="AS12" s="720"/>
      <c r="AW12" s="698"/>
      <c r="AX12" s="699"/>
      <c r="AY12" s="699"/>
      <c r="AZ12" s="699"/>
      <c r="BA12" s="699"/>
      <c r="BB12" s="699"/>
      <c r="BC12" s="699"/>
      <c r="BD12" s="699"/>
      <c r="BE12" s="699"/>
      <c r="BF12" s="700"/>
      <c r="BG12" s="706"/>
      <c r="BH12" s="707"/>
      <c r="BI12" s="707"/>
      <c r="BJ12" s="707"/>
      <c r="BK12" s="581"/>
      <c r="BL12" s="581"/>
      <c r="BM12" s="581"/>
      <c r="BN12" s="581"/>
      <c r="BO12" s="581"/>
      <c r="BP12" s="581"/>
      <c r="BQ12" s="581"/>
      <c r="BR12" s="581"/>
      <c r="BS12" s="669"/>
      <c r="BT12" s="669"/>
      <c r="BU12" s="669"/>
      <c r="BV12" s="669"/>
      <c r="BW12" s="588"/>
      <c r="BX12" s="589"/>
      <c r="BY12" s="589"/>
      <c r="BZ12" s="589"/>
      <c r="CA12" s="589"/>
      <c r="CB12" s="589"/>
      <c r="CC12" s="589"/>
      <c r="CD12" s="589"/>
      <c r="CE12" s="589"/>
      <c r="CF12" s="590"/>
      <c r="CG12" s="688"/>
      <c r="CH12" s="689"/>
      <c r="CI12" s="689"/>
      <c r="CJ12" s="689"/>
      <c r="CK12" s="689"/>
      <c r="CL12" s="689"/>
      <c r="CM12" s="689"/>
      <c r="CN12" s="689"/>
      <c r="CO12" s="689"/>
      <c r="CP12" s="689"/>
      <c r="CQ12" s="689"/>
      <c r="CR12" s="689"/>
      <c r="CS12" s="689"/>
      <c r="CT12" s="689"/>
      <c r="CU12" s="689"/>
      <c r="CV12" s="690"/>
      <c r="CW12" s="1">
        <v>1</v>
      </c>
    </row>
    <row r="13" spans="1:101" ht="7.5" customHeight="1" x14ac:dyDescent="0.15">
      <c r="A13" s="575"/>
      <c r="B13" s="576"/>
      <c r="C13" s="576"/>
      <c r="D13" s="528" t="s">
        <v>2</v>
      </c>
      <c r="E13" s="528"/>
      <c r="F13" s="528"/>
      <c r="G13" s="528"/>
      <c r="H13" s="528"/>
      <c r="I13" s="528"/>
      <c r="J13" s="528"/>
      <c r="K13" s="528"/>
      <c r="L13" s="717" t="str">
        <f>IF(外国映画情報入力!C10="","",外国映画情報入力!C10)</f>
        <v/>
      </c>
      <c r="M13" s="717"/>
      <c r="N13" s="717"/>
      <c r="O13" s="717"/>
      <c r="P13" s="717"/>
      <c r="Q13" s="717"/>
      <c r="R13" s="717"/>
      <c r="S13" s="717"/>
      <c r="T13" s="717"/>
      <c r="U13" s="717"/>
      <c r="V13" s="717"/>
      <c r="W13" s="717"/>
      <c r="X13" s="717"/>
      <c r="Y13" s="717"/>
      <c r="Z13" s="717"/>
      <c r="AA13" s="717"/>
      <c r="AB13" s="717"/>
      <c r="AC13" s="717"/>
      <c r="AD13" s="717"/>
      <c r="AE13" s="717"/>
      <c r="AF13" s="717"/>
      <c r="AG13" s="717"/>
      <c r="AH13" s="717"/>
      <c r="AI13" s="717"/>
      <c r="AJ13" s="717"/>
      <c r="AK13" s="717"/>
      <c r="AL13" s="717"/>
      <c r="AM13" s="717"/>
      <c r="AN13" s="717"/>
      <c r="AO13" s="717"/>
      <c r="AP13" s="717"/>
      <c r="AQ13" s="717"/>
      <c r="AR13" s="717"/>
      <c r="AS13" s="718"/>
      <c r="AW13" s="698"/>
      <c r="AX13" s="699"/>
      <c r="AY13" s="699"/>
      <c r="AZ13" s="699"/>
      <c r="BA13" s="699"/>
      <c r="BB13" s="699"/>
      <c r="BC13" s="699"/>
      <c r="BD13" s="699"/>
      <c r="BE13" s="699"/>
      <c r="BF13" s="700"/>
      <c r="BG13" s="706"/>
      <c r="BH13" s="707"/>
      <c r="BI13" s="707"/>
      <c r="BJ13" s="707"/>
      <c r="BK13" s="581"/>
      <c r="BL13" s="581"/>
      <c r="BM13" s="581"/>
      <c r="BN13" s="581"/>
      <c r="BO13" s="581"/>
      <c r="BP13" s="581"/>
      <c r="BQ13" s="581"/>
      <c r="BR13" s="581"/>
      <c r="BS13" s="669"/>
      <c r="BT13" s="669"/>
      <c r="BU13" s="669"/>
      <c r="BV13" s="669"/>
      <c r="BW13" s="582" t="s">
        <v>155</v>
      </c>
      <c r="BX13" s="583"/>
      <c r="BY13" s="583"/>
      <c r="BZ13" s="583"/>
      <c r="CA13" s="583"/>
      <c r="CB13" s="583"/>
      <c r="CC13" s="583"/>
      <c r="CD13" s="583"/>
      <c r="CE13" s="583"/>
      <c r="CF13" s="584"/>
      <c r="CG13" s="591" t="str">
        <f>IF(外国映画情報入力!C23="","",外国映画情報入力!C23)</f>
        <v/>
      </c>
      <c r="CH13" s="592"/>
      <c r="CI13" s="592"/>
      <c r="CJ13" s="592"/>
      <c r="CK13" s="592"/>
      <c r="CL13" s="592"/>
      <c r="CM13" s="592"/>
      <c r="CN13" s="592"/>
      <c r="CO13" s="592"/>
      <c r="CP13" s="592"/>
      <c r="CQ13" s="592"/>
      <c r="CR13" s="592"/>
      <c r="CS13" s="592"/>
      <c r="CT13" s="592"/>
      <c r="CU13" s="592"/>
      <c r="CV13" s="593"/>
      <c r="CW13" s="1">
        <v>1</v>
      </c>
    </row>
    <row r="14" spans="1:101" ht="7.5" customHeight="1" x14ac:dyDescent="0.15">
      <c r="A14" s="575"/>
      <c r="B14" s="576"/>
      <c r="C14" s="576"/>
      <c r="D14" s="528"/>
      <c r="E14" s="528"/>
      <c r="F14" s="528"/>
      <c r="G14" s="528"/>
      <c r="H14" s="528"/>
      <c r="I14" s="528"/>
      <c r="J14" s="528"/>
      <c r="K14" s="528"/>
      <c r="L14" s="717"/>
      <c r="M14" s="717"/>
      <c r="N14" s="717"/>
      <c r="O14" s="717"/>
      <c r="P14" s="717"/>
      <c r="Q14" s="717"/>
      <c r="R14" s="717"/>
      <c r="S14" s="717"/>
      <c r="T14" s="717"/>
      <c r="U14" s="717"/>
      <c r="V14" s="717"/>
      <c r="W14" s="717"/>
      <c r="X14" s="717"/>
      <c r="Y14" s="717"/>
      <c r="Z14" s="717"/>
      <c r="AA14" s="717"/>
      <c r="AB14" s="717"/>
      <c r="AC14" s="717"/>
      <c r="AD14" s="717"/>
      <c r="AE14" s="717"/>
      <c r="AF14" s="717"/>
      <c r="AG14" s="717"/>
      <c r="AH14" s="717"/>
      <c r="AI14" s="717"/>
      <c r="AJ14" s="717"/>
      <c r="AK14" s="717"/>
      <c r="AL14" s="717"/>
      <c r="AM14" s="717"/>
      <c r="AN14" s="717"/>
      <c r="AO14" s="717"/>
      <c r="AP14" s="717"/>
      <c r="AQ14" s="717"/>
      <c r="AR14" s="717"/>
      <c r="AS14" s="718"/>
      <c r="AW14" s="701"/>
      <c r="AX14" s="702"/>
      <c r="AY14" s="702"/>
      <c r="AZ14" s="702"/>
      <c r="BA14" s="702"/>
      <c r="BB14" s="702"/>
      <c r="BC14" s="702"/>
      <c r="BD14" s="702"/>
      <c r="BE14" s="702"/>
      <c r="BF14" s="703"/>
      <c r="BG14" s="708"/>
      <c r="BH14" s="709"/>
      <c r="BI14" s="709"/>
      <c r="BJ14" s="709"/>
      <c r="BK14" s="581"/>
      <c r="BL14" s="581"/>
      <c r="BM14" s="581"/>
      <c r="BN14" s="581"/>
      <c r="BO14" s="581"/>
      <c r="BP14" s="581"/>
      <c r="BQ14" s="581"/>
      <c r="BR14" s="581"/>
      <c r="BS14" s="669"/>
      <c r="BT14" s="669"/>
      <c r="BU14" s="669"/>
      <c r="BV14" s="669"/>
      <c r="BW14" s="588"/>
      <c r="BX14" s="589"/>
      <c r="BY14" s="589"/>
      <c r="BZ14" s="589"/>
      <c r="CA14" s="589"/>
      <c r="CB14" s="589"/>
      <c r="CC14" s="589"/>
      <c r="CD14" s="589"/>
      <c r="CE14" s="589"/>
      <c r="CF14" s="590"/>
      <c r="CG14" s="597"/>
      <c r="CH14" s="598"/>
      <c r="CI14" s="598"/>
      <c r="CJ14" s="598"/>
      <c r="CK14" s="598"/>
      <c r="CL14" s="598"/>
      <c r="CM14" s="598"/>
      <c r="CN14" s="598"/>
      <c r="CO14" s="598"/>
      <c r="CP14" s="598"/>
      <c r="CQ14" s="598"/>
      <c r="CR14" s="598"/>
      <c r="CS14" s="598"/>
      <c r="CT14" s="598"/>
      <c r="CU14" s="598"/>
      <c r="CV14" s="599"/>
      <c r="CW14" s="1">
        <v>1</v>
      </c>
    </row>
    <row r="15" spans="1:101" ht="7.5" customHeight="1" x14ac:dyDescent="0.15">
      <c r="A15" s="575"/>
      <c r="B15" s="576"/>
      <c r="C15" s="576"/>
      <c r="D15" s="528"/>
      <c r="E15" s="528"/>
      <c r="F15" s="528"/>
      <c r="G15" s="528"/>
      <c r="H15" s="528"/>
      <c r="I15" s="528"/>
      <c r="J15" s="528"/>
      <c r="K15" s="528"/>
      <c r="L15" s="717"/>
      <c r="M15" s="717"/>
      <c r="N15" s="717"/>
      <c r="O15" s="717"/>
      <c r="P15" s="717"/>
      <c r="Q15" s="717"/>
      <c r="R15" s="717"/>
      <c r="S15" s="717"/>
      <c r="T15" s="717"/>
      <c r="U15" s="717"/>
      <c r="V15" s="717"/>
      <c r="W15" s="717"/>
      <c r="X15" s="717"/>
      <c r="Y15" s="717"/>
      <c r="Z15" s="717"/>
      <c r="AA15" s="717"/>
      <c r="AB15" s="717"/>
      <c r="AC15" s="717"/>
      <c r="AD15" s="717"/>
      <c r="AE15" s="717"/>
      <c r="AF15" s="717"/>
      <c r="AG15" s="717"/>
      <c r="AH15" s="717"/>
      <c r="AI15" s="717"/>
      <c r="AJ15" s="717"/>
      <c r="AK15" s="717"/>
      <c r="AL15" s="717"/>
      <c r="AM15" s="717"/>
      <c r="AN15" s="717"/>
      <c r="AO15" s="717"/>
      <c r="AP15" s="717"/>
      <c r="AQ15" s="717"/>
      <c r="AR15" s="717"/>
      <c r="AS15" s="718"/>
      <c r="AW15" s="622" t="s">
        <v>156</v>
      </c>
      <c r="AX15" s="623"/>
      <c r="AY15" s="623"/>
      <c r="AZ15" s="623"/>
      <c r="BA15" s="623"/>
      <c r="BB15" s="623"/>
      <c r="BC15" s="623"/>
      <c r="BD15" s="623"/>
      <c r="BE15" s="623"/>
      <c r="BF15" s="624"/>
      <c r="BG15" s="660" t="str">
        <f>IF(外国映画情報入力!C21="無","☑","☐")</f>
        <v>☐</v>
      </c>
      <c r="BH15" s="661"/>
      <c r="BI15" s="664" t="s">
        <v>24</v>
      </c>
      <c r="BJ15" s="664"/>
      <c r="BK15" s="661" t="str">
        <f>IF(外国映画情報入力!C21="","☐",IF(外国映画情報入力!C21="有","☑",IF(LEFT(外国映画情報入力!C21,1)="R","☑","☐")))</f>
        <v>☐</v>
      </c>
      <c r="BL15" s="661"/>
      <c r="BM15" s="664" t="s">
        <v>23</v>
      </c>
      <c r="BN15" s="664"/>
      <c r="BO15" s="664" t="str">
        <f>IF(外国映画情報入力!C21="無","",IF(外国映画情報入力!C21="","","（" &amp;外国映画情報入力!C21 &amp; "）"))</f>
        <v/>
      </c>
      <c r="BP15" s="664"/>
      <c r="BQ15" s="664"/>
      <c r="BR15" s="664"/>
      <c r="BS15" s="664"/>
      <c r="BT15" s="664"/>
      <c r="BU15" s="664"/>
      <c r="BV15" s="666"/>
      <c r="BW15" s="582" t="s">
        <v>157</v>
      </c>
      <c r="BX15" s="583"/>
      <c r="BY15" s="583"/>
      <c r="BZ15" s="583"/>
      <c r="CA15" s="583"/>
      <c r="CB15" s="583"/>
      <c r="CC15" s="583"/>
      <c r="CD15" s="583"/>
      <c r="CE15" s="583"/>
      <c r="CF15" s="584"/>
      <c r="CG15" s="591" t="str">
        <f>IF(外国映画情報入力!O23="","",外国映画情報入力!O23)</f>
        <v/>
      </c>
      <c r="CH15" s="592"/>
      <c r="CI15" s="592"/>
      <c r="CJ15" s="592"/>
      <c r="CK15" s="592"/>
      <c r="CL15" s="592"/>
      <c r="CM15" s="592"/>
      <c r="CN15" s="592"/>
      <c r="CO15" s="592"/>
      <c r="CP15" s="592"/>
      <c r="CQ15" s="592"/>
      <c r="CR15" s="592"/>
      <c r="CS15" s="592"/>
      <c r="CT15" s="592"/>
      <c r="CU15" s="592"/>
      <c r="CV15" s="593"/>
      <c r="CW15" s="1">
        <v>1</v>
      </c>
    </row>
    <row r="16" spans="1:101" ht="7.5" customHeight="1" x14ac:dyDescent="0.15">
      <c r="A16" s="575"/>
      <c r="B16" s="576"/>
      <c r="C16" s="576"/>
      <c r="D16" s="528"/>
      <c r="E16" s="528"/>
      <c r="F16" s="528"/>
      <c r="G16" s="528"/>
      <c r="H16" s="528"/>
      <c r="I16" s="528"/>
      <c r="J16" s="528"/>
      <c r="K16" s="528"/>
      <c r="L16" s="717"/>
      <c r="M16" s="717"/>
      <c r="N16" s="717"/>
      <c r="O16" s="717"/>
      <c r="P16" s="717"/>
      <c r="Q16" s="717"/>
      <c r="R16" s="717"/>
      <c r="S16" s="717"/>
      <c r="T16" s="717"/>
      <c r="U16" s="717"/>
      <c r="V16" s="717"/>
      <c r="W16" s="717"/>
      <c r="X16" s="717"/>
      <c r="Y16" s="717"/>
      <c r="Z16" s="717"/>
      <c r="AA16" s="717"/>
      <c r="AB16" s="717"/>
      <c r="AC16" s="717"/>
      <c r="AD16" s="717"/>
      <c r="AE16" s="717"/>
      <c r="AF16" s="717"/>
      <c r="AG16" s="717"/>
      <c r="AH16" s="717"/>
      <c r="AI16" s="717"/>
      <c r="AJ16" s="717"/>
      <c r="AK16" s="717"/>
      <c r="AL16" s="717"/>
      <c r="AM16" s="717"/>
      <c r="AN16" s="717"/>
      <c r="AO16" s="717"/>
      <c r="AP16" s="717"/>
      <c r="AQ16" s="717"/>
      <c r="AR16" s="717"/>
      <c r="AS16" s="718"/>
      <c r="AW16" s="628"/>
      <c r="AX16" s="629"/>
      <c r="AY16" s="629"/>
      <c r="AZ16" s="629"/>
      <c r="BA16" s="629"/>
      <c r="BB16" s="629"/>
      <c r="BC16" s="629"/>
      <c r="BD16" s="629"/>
      <c r="BE16" s="629"/>
      <c r="BF16" s="630"/>
      <c r="BG16" s="662"/>
      <c r="BH16" s="663"/>
      <c r="BI16" s="665"/>
      <c r="BJ16" s="665"/>
      <c r="BK16" s="663"/>
      <c r="BL16" s="663"/>
      <c r="BM16" s="665"/>
      <c r="BN16" s="665"/>
      <c r="BO16" s="665"/>
      <c r="BP16" s="665"/>
      <c r="BQ16" s="665"/>
      <c r="BR16" s="665"/>
      <c r="BS16" s="665"/>
      <c r="BT16" s="665"/>
      <c r="BU16" s="665"/>
      <c r="BV16" s="667"/>
      <c r="BW16" s="588"/>
      <c r="BX16" s="589"/>
      <c r="BY16" s="589"/>
      <c r="BZ16" s="589"/>
      <c r="CA16" s="589"/>
      <c r="CB16" s="589"/>
      <c r="CC16" s="589"/>
      <c r="CD16" s="589"/>
      <c r="CE16" s="589"/>
      <c r="CF16" s="590"/>
      <c r="CG16" s="597"/>
      <c r="CH16" s="598"/>
      <c r="CI16" s="598"/>
      <c r="CJ16" s="598"/>
      <c r="CK16" s="598"/>
      <c r="CL16" s="598"/>
      <c r="CM16" s="598"/>
      <c r="CN16" s="598"/>
      <c r="CO16" s="598"/>
      <c r="CP16" s="598"/>
      <c r="CQ16" s="598"/>
      <c r="CR16" s="598"/>
      <c r="CS16" s="598"/>
      <c r="CT16" s="598"/>
      <c r="CU16" s="598"/>
      <c r="CV16" s="599"/>
      <c r="CW16" s="1">
        <v>1</v>
      </c>
    </row>
    <row r="17" spans="1:101" ht="7.5" customHeight="1" x14ac:dyDescent="0.15">
      <c r="A17" s="575"/>
      <c r="B17" s="576"/>
      <c r="C17" s="576"/>
      <c r="D17" s="528" t="s">
        <v>11</v>
      </c>
      <c r="E17" s="528"/>
      <c r="F17" s="528"/>
      <c r="G17" s="528"/>
      <c r="H17" s="528"/>
      <c r="I17" s="528"/>
      <c r="J17" s="528"/>
      <c r="K17" s="528"/>
      <c r="L17" s="611" t="str">
        <f>IF(外国映画情報入力!C11="","",外国映画情報入力!C11)</f>
        <v/>
      </c>
      <c r="M17" s="612"/>
      <c r="N17" s="612"/>
      <c r="O17" s="612"/>
      <c r="P17" s="612"/>
      <c r="Q17" s="612"/>
      <c r="R17" s="612"/>
      <c r="S17" s="612"/>
      <c r="T17" s="612"/>
      <c r="U17" s="612"/>
      <c r="V17" s="612"/>
      <c r="W17" s="612"/>
      <c r="X17" s="612"/>
      <c r="Y17" s="612"/>
      <c r="Z17" s="612"/>
      <c r="AA17" s="612"/>
      <c r="AB17" s="612"/>
      <c r="AC17" s="612"/>
      <c r="AD17" s="612"/>
      <c r="AE17" s="612"/>
      <c r="AF17" s="612"/>
      <c r="AG17" s="612"/>
      <c r="AH17" s="612"/>
      <c r="AI17" s="612"/>
      <c r="AJ17" s="612"/>
      <c r="AK17" s="612"/>
      <c r="AL17" s="612"/>
      <c r="AM17" s="612"/>
      <c r="AN17" s="612"/>
      <c r="AO17" s="649" t="s">
        <v>58</v>
      </c>
      <c r="AP17" s="649"/>
      <c r="AQ17" s="649"/>
      <c r="AR17" s="649"/>
      <c r="AS17" s="8"/>
      <c r="AW17" s="622" t="s">
        <v>33</v>
      </c>
      <c r="AX17" s="623"/>
      <c r="AY17" s="623"/>
      <c r="AZ17" s="623"/>
      <c r="BA17" s="623"/>
      <c r="BB17" s="623"/>
      <c r="BC17" s="623"/>
      <c r="BD17" s="623"/>
      <c r="BE17" s="623"/>
      <c r="BF17" s="624"/>
      <c r="BG17" s="610" t="str">
        <f>IF(外国映画情報入力!C24=BI17,"☑","☐")</f>
        <v>☐</v>
      </c>
      <c r="BH17" s="560"/>
      <c r="BI17" s="635" t="s">
        <v>158</v>
      </c>
      <c r="BJ17" s="635"/>
      <c r="BK17" s="635"/>
      <c r="BL17" s="635"/>
      <c r="BM17" s="635"/>
      <c r="BN17" s="635"/>
      <c r="BO17" s="560" t="str">
        <f>IF(外国映画情報入力!C24=BQ17,"☑","☐")</f>
        <v>☐</v>
      </c>
      <c r="BP17" s="560"/>
      <c r="BQ17" s="635" t="s">
        <v>159</v>
      </c>
      <c r="BR17" s="635"/>
      <c r="BS17" s="635"/>
      <c r="BT17" s="635"/>
      <c r="BU17" s="635"/>
      <c r="BV17" s="635"/>
      <c r="BW17" s="634"/>
      <c r="BX17" s="634"/>
      <c r="BY17" s="636" t="str">
        <f>IF(外国映画情報入力!C24=CA17,"☑","☐")</f>
        <v>☐</v>
      </c>
      <c r="BZ17" s="636"/>
      <c r="CA17" s="634" t="s">
        <v>160</v>
      </c>
      <c r="CB17" s="634"/>
      <c r="CC17" s="634"/>
      <c r="CD17" s="634"/>
      <c r="CE17" s="634"/>
      <c r="CF17" s="634"/>
      <c r="CG17" s="634"/>
      <c r="CH17" s="634"/>
      <c r="CI17" s="636" t="str">
        <f>IF(外国映画情報入力!C24=CK17,"☑","☐")</f>
        <v>☐</v>
      </c>
      <c r="CJ17" s="636"/>
      <c r="CK17" s="557" t="s">
        <v>35</v>
      </c>
      <c r="CL17" s="557"/>
      <c r="CM17" s="557"/>
      <c r="CN17" s="557"/>
      <c r="CO17" s="559"/>
      <c r="CP17" s="559"/>
      <c r="CQ17" s="557"/>
      <c r="CR17" s="557"/>
      <c r="CS17" s="557"/>
      <c r="CT17" s="557"/>
      <c r="CU17" s="557"/>
      <c r="CV17" s="638"/>
      <c r="CW17" s="1">
        <v>1</v>
      </c>
    </row>
    <row r="18" spans="1:101" ht="7.5" customHeight="1" x14ac:dyDescent="0.15">
      <c r="A18" s="575"/>
      <c r="B18" s="576"/>
      <c r="C18" s="576"/>
      <c r="D18" s="528"/>
      <c r="E18" s="528"/>
      <c r="F18" s="528"/>
      <c r="G18" s="528"/>
      <c r="H18" s="528"/>
      <c r="I18" s="528"/>
      <c r="J18" s="528"/>
      <c r="K18" s="528"/>
      <c r="L18" s="614"/>
      <c r="M18" s="615"/>
      <c r="N18" s="615"/>
      <c r="O18" s="615"/>
      <c r="P18" s="615"/>
      <c r="Q18" s="615"/>
      <c r="R18" s="615"/>
      <c r="S18" s="615"/>
      <c r="T18" s="615"/>
      <c r="U18" s="615"/>
      <c r="V18" s="615"/>
      <c r="W18" s="615"/>
      <c r="X18" s="615"/>
      <c r="Y18" s="615"/>
      <c r="Z18" s="615"/>
      <c r="AA18" s="615"/>
      <c r="AB18" s="615"/>
      <c r="AC18" s="615"/>
      <c r="AD18" s="615"/>
      <c r="AE18" s="615"/>
      <c r="AF18" s="615"/>
      <c r="AG18" s="615"/>
      <c r="AH18" s="615"/>
      <c r="AI18" s="615"/>
      <c r="AJ18" s="615"/>
      <c r="AK18" s="615"/>
      <c r="AL18" s="615"/>
      <c r="AM18" s="615"/>
      <c r="AN18" s="615"/>
      <c r="AO18" s="650"/>
      <c r="AP18" s="650"/>
      <c r="AQ18" s="650"/>
      <c r="AR18" s="650"/>
      <c r="AS18" s="9"/>
      <c r="AW18" s="625"/>
      <c r="AX18" s="626"/>
      <c r="AY18" s="626"/>
      <c r="AZ18" s="626"/>
      <c r="BA18" s="626"/>
      <c r="BB18" s="626"/>
      <c r="BC18" s="626"/>
      <c r="BD18" s="626"/>
      <c r="BE18" s="626"/>
      <c r="BF18" s="627"/>
      <c r="BG18" s="610"/>
      <c r="BH18" s="560"/>
      <c r="BI18" s="635"/>
      <c r="BJ18" s="635"/>
      <c r="BK18" s="635"/>
      <c r="BL18" s="635"/>
      <c r="BM18" s="635"/>
      <c r="BN18" s="635"/>
      <c r="BO18" s="560"/>
      <c r="BP18" s="560"/>
      <c r="BQ18" s="635"/>
      <c r="BR18" s="635"/>
      <c r="BS18" s="635"/>
      <c r="BT18" s="635"/>
      <c r="BU18" s="635"/>
      <c r="BV18" s="635"/>
      <c r="BW18" s="635"/>
      <c r="BX18" s="635"/>
      <c r="BY18" s="637"/>
      <c r="BZ18" s="637"/>
      <c r="CA18" s="635"/>
      <c r="CB18" s="635"/>
      <c r="CC18" s="635"/>
      <c r="CD18" s="635"/>
      <c r="CE18" s="635"/>
      <c r="CF18" s="635"/>
      <c r="CG18" s="635"/>
      <c r="CH18" s="635"/>
      <c r="CI18" s="637"/>
      <c r="CJ18" s="637"/>
      <c r="CK18" s="558"/>
      <c r="CL18" s="558"/>
      <c r="CM18" s="558"/>
      <c r="CN18" s="558"/>
      <c r="CO18" s="560"/>
      <c r="CP18" s="560"/>
      <c r="CQ18" s="558"/>
      <c r="CR18" s="558"/>
      <c r="CS18" s="558"/>
      <c r="CT18" s="558"/>
      <c r="CU18" s="558"/>
      <c r="CV18" s="639"/>
      <c r="CW18" s="1">
        <v>1</v>
      </c>
    </row>
    <row r="19" spans="1:101" ht="7.5" customHeight="1" x14ac:dyDescent="0.15">
      <c r="A19" s="575"/>
      <c r="B19" s="576"/>
      <c r="C19" s="576"/>
      <c r="D19" s="528"/>
      <c r="E19" s="528"/>
      <c r="F19" s="528"/>
      <c r="G19" s="528"/>
      <c r="H19" s="528"/>
      <c r="I19" s="528"/>
      <c r="J19" s="528"/>
      <c r="K19" s="528"/>
      <c r="L19" s="614"/>
      <c r="M19" s="615"/>
      <c r="N19" s="615"/>
      <c r="O19" s="615"/>
      <c r="P19" s="615"/>
      <c r="Q19" s="615"/>
      <c r="R19" s="615"/>
      <c r="S19" s="615"/>
      <c r="T19" s="615"/>
      <c r="U19" s="615"/>
      <c r="V19" s="615"/>
      <c r="W19" s="615"/>
      <c r="X19" s="615"/>
      <c r="Y19" s="615"/>
      <c r="Z19" s="615"/>
      <c r="AA19" s="615"/>
      <c r="AB19" s="615"/>
      <c r="AC19" s="615"/>
      <c r="AD19" s="615"/>
      <c r="AE19" s="615"/>
      <c r="AF19" s="615"/>
      <c r="AG19" s="615"/>
      <c r="AH19" s="615"/>
      <c r="AI19" s="615"/>
      <c r="AJ19" s="615"/>
      <c r="AK19" s="615"/>
      <c r="AL19" s="615"/>
      <c r="AM19" s="615"/>
      <c r="AN19" s="615"/>
      <c r="AO19" s="650"/>
      <c r="AP19" s="650"/>
      <c r="AQ19" s="650"/>
      <c r="AR19" s="650"/>
      <c r="AS19" s="9"/>
      <c r="AW19" s="625"/>
      <c r="AX19" s="626"/>
      <c r="AY19" s="626"/>
      <c r="AZ19" s="626"/>
      <c r="BA19" s="626"/>
      <c r="BB19" s="626"/>
      <c r="BC19" s="626"/>
      <c r="BD19" s="626"/>
      <c r="BE19" s="626"/>
      <c r="BF19" s="627"/>
      <c r="BG19" s="610" t="str">
        <f>IF(外国映画情報入力!C24="イベント収録","☑","☐")</f>
        <v>☐</v>
      </c>
      <c r="BH19" s="560"/>
      <c r="BI19" s="635" t="s">
        <v>77</v>
      </c>
      <c r="BJ19" s="635"/>
      <c r="BK19" s="635"/>
      <c r="BL19" s="635"/>
      <c r="BM19" s="635"/>
      <c r="BN19" s="635"/>
      <c r="BO19" s="635"/>
      <c r="BP19" s="635"/>
      <c r="BQ19" s="635"/>
      <c r="BR19" s="635"/>
      <c r="BS19" s="635"/>
      <c r="BT19" s="635"/>
      <c r="BU19" s="635"/>
      <c r="BV19" s="635"/>
      <c r="BW19" s="635" t="str">
        <f>IF(外国映画情報入力!C24="イベント収録",IF(外国映画情報入力!K24="","",外国映画情報入力!K24),"")</f>
        <v/>
      </c>
      <c r="BX19" s="635"/>
      <c r="BY19" s="635"/>
      <c r="BZ19" s="635"/>
      <c r="CA19" s="635"/>
      <c r="CB19" s="635"/>
      <c r="CC19" s="635"/>
      <c r="CD19" s="635"/>
      <c r="CE19" s="635"/>
      <c r="CF19" s="635"/>
      <c r="CG19" s="635"/>
      <c r="CH19" s="635"/>
      <c r="CI19" s="635"/>
      <c r="CJ19" s="635"/>
      <c r="CK19" s="635"/>
      <c r="CL19" s="635"/>
      <c r="CM19" s="635"/>
      <c r="CN19" s="635"/>
      <c r="CO19" s="635"/>
      <c r="CP19" s="635"/>
      <c r="CQ19" s="635"/>
      <c r="CR19" s="635"/>
      <c r="CS19" s="635"/>
      <c r="CT19" s="635"/>
      <c r="CU19" s="635"/>
      <c r="CV19" s="644" t="s">
        <v>161</v>
      </c>
      <c r="CW19" s="1">
        <v>1</v>
      </c>
    </row>
    <row r="20" spans="1:101" ht="7.5" customHeight="1" x14ac:dyDescent="0.15">
      <c r="A20" s="575"/>
      <c r="B20" s="576"/>
      <c r="C20" s="576"/>
      <c r="D20" s="528"/>
      <c r="E20" s="528"/>
      <c r="F20" s="528"/>
      <c r="G20" s="528"/>
      <c r="H20" s="528"/>
      <c r="I20" s="528"/>
      <c r="J20" s="528"/>
      <c r="K20" s="528"/>
      <c r="L20" s="617"/>
      <c r="M20" s="618"/>
      <c r="N20" s="618"/>
      <c r="O20" s="618"/>
      <c r="P20" s="618"/>
      <c r="Q20" s="618"/>
      <c r="R20" s="618"/>
      <c r="S20" s="618"/>
      <c r="T20" s="618"/>
      <c r="U20" s="618"/>
      <c r="V20" s="618"/>
      <c r="W20" s="618"/>
      <c r="X20" s="618"/>
      <c r="Y20" s="618"/>
      <c r="Z20" s="618"/>
      <c r="AA20" s="618"/>
      <c r="AB20" s="618"/>
      <c r="AC20" s="618"/>
      <c r="AD20" s="618"/>
      <c r="AE20" s="618"/>
      <c r="AF20" s="618"/>
      <c r="AG20" s="618"/>
      <c r="AH20" s="618"/>
      <c r="AI20" s="618"/>
      <c r="AJ20" s="618"/>
      <c r="AK20" s="618"/>
      <c r="AL20" s="618"/>
      <c r="AM20" s="618"/>
      <c r="AN20" s="618"/>
      <c r="AO20" s="651"/>
      <c r="AP20" s="651"/>
      <c r="AQ20" s="651"/>
      <c r="AR20" s="651"/>
      <c r="AS20" s="10"/>
      <c r="AW20" s="628"/>
      <c r="AX20" s="629"/>
      <c r="AY20" s="629"/>
      <c r="AZ20" s="629"/>
      <c r="BA20" s="629"/>
      <c r="BB20" s="629"/>
      <c r="BC20" s="629"/>
      <c r="BD20" s="629"/>
      <c r="BE20" s="629"/>
      <c r="BF20" s="630"/>
      <c r="BG20" s="640"/>
      <c r="BH20" s="641"/>
      <c r="BI20" s="642"/>
      <c r="BJ20" s="642"/>
      <c r="BK20" s="642"/>
      <c r="BL20" s="642"/>
      <c r="BM20" s="642"/>
      <c r="BN20" s="642"/>
      <c r="BO20" s="642"/>
      <c r="BP20" s="642"/>
      <c r="BQ20" s="642"/>
      <c r="BR20" s="642"/>
      <c r="BS20" s="642"/>
      <c r="BT20" s="642"/>
      <c r="BU20" s="642"/>
      <c r="BV20" s="642"/>
      <c r="BW20" s="642"/>
      <c r="BX20" s="642"/>
      <c r="BY20" s="642"/>
      <c r="BZ20" s="642"/>
      <c r="CA20" s="642"/>
      <c r="CB20" s="642"/>
      <c r="CC20" s="642"/>
      <c r="CD20" s="642"/>
      <c r="CE20" s="642"/>
      <c r="CF20" s="642"/>
      <c r="CG20" s="642"/>
      <c r="CH20" s="642"/>
      <c r="CI20" s="642"/>
      <c r="CJ20" s="642"/>
      <c r="CK20" s="642"/>
      <c r="CL20" s="642"/>
      <c r="CM20" s="642"/>
      <c r="CN20" s="642"/>
      <c r="CO20" s="642"/>
      <c r="CP20" s="642"/>
      <c r="CQ20" s="642"/>
      <c r="CR20" s="642"/>
      <c r="CS20" s="642"/>
      <c r="CT20" s="642"/>
      <c r="CU20" s="642"/>
      <c r="CV20" s="645"/>
      <c r="CW20" s="1">
        <v>1</v>
      </c>
    </row>
    <row r="21" spans="1:101" ht="7.5" customHeight="1" x14ac:dyDescent="0.15">
      <c r="A21" s="575"/>
      <c r="B21" s="576"/>
      <c r="C21" s="576"/>
      <c r="D21" s="528" t="s">
        <v>27</v>
      </c>
      <c r="E21" s="528"/>
      <c r="F21" s="528"/>
      <c r="G21" s="528"/>
      <c r="H21" s="528"/>
      <c r="I21" s="528"/>
      <c r="J21" s="528"/>
      <c r="K21" s="528"/>
      <c r="L21" s="611" t="str">
        <f>IF(外国映画情報入力!C12="","",外国映画情報入力!C12)</f>
        <v/>
      </c>
      <c r="M21" s="612"/>
      <c r="N21" s="612"/>
      <c r="O21" s="612"/>
      <c r="P21" s="612"/>
      <c r="Q21" s="612"/>
      <c r="R21" s="612"/>
      <c r="S21" s="612"/>
      <c r="T21" s="612"/>
      <c r="U21" s="612"/>
      <c r="V21" s="612"/>
      <c r="W21" s="612"/>
      <c r="X21" s="612"/>
      <c r="Y21" s="612"/>
      <c r="Z21" s="612"/>
      <c r="AA21" s="613"/>
      <c r="AB21" s="620" t="s">
        <v>76</v>
      </c>
      <c r="AC21" s="621"/>
      <c r="AD21" s="621"/>
      <c r="AE21" s="621"/>
      <c r="AF21" s="532" t="str">
        <f>IF(外国映画情報入力!C14="","",外国映画情報入力!C14)</f>
        <v/>
      </c>
      <c r="AG21" s="532"/>
      <c r="AH21" s="532"/>
      <c r="AI21" s="532"/>
      <c r="AJ21" s="532"/>
      <c r="AK21" s="532"/>
      <c r="AL21" s="532"/>
      <c r="AM21" s="532"/>
      <c r="AN21" s="532"/>
      <c r="AO21" s="532"/>
      <c r="AP21" s="532"/>
      <c r="AQ21" s="532"/>
      <c r="AR21" s="532"/>
      <c r="AS21" s="533"/>
      <c r="AW21" s="622" t="s">
        <v>19</v>
      </c>
      <c r="AX21" s="623"/>
      <c r="AY21" s="623"/>
      <c r="AZ21" s="623"/>
      <c r="BA21" s="623"/>
      <c r="BB21" s="623"/>
      <c r="BC21" s="623"/>
      <c r="BD21" s="623"/>
      <c r="BE21" s="623"/>
      <c r="BF21" s="624"/>
      <c r="BG21" s="591" t="str">
        <f>IF(外国映画情報入力!C25="","",外国映画情報入力!C25)</f>
        <v/>
      </c>
      <c r="BH21" s="592"/>
      <c r="BI21" s="592"/>
      <c r="BJ21" s="592"/>
      <c r="BK21" s="592"/>
      <c r="BL21" s="592"/>
      <c r="BM21" s="592"/>
      <c r="BN21" s="592"/>
      <c r="BO21" s="592"/>
      <c r="BP21" s="592"/>
      <c r="BQ21" s="592"/>
      <c r="BR21" s="592"/>
      <c r="BS21" s="592"/>
      <c r="BT21" s="592"/>
      <c r="BU21" s="592"/>
      <c r="BV21" s="631"/>
      <c r="BW21" s="582" t="s">
        <v>6</v>
      </c>
      <c r="BX21" s="583"/>
      <c r="BY21" s="583"/>
      <c r="BZ21" s="583"/>
      <c r="CA21" s="583"/>
      <c r="CB21" s="583"/>
      <c r="CC21" s="583"/>
      <c r="CD21" s="583"/>
      <c r="CE21" s="583"/>
      <c r="CF21" s="584"/>
      <c r="CG21" s="591" t="str">
        <f>IF(外国映画情報入力!C26="","",外国映画情報入力!C26)</f>
        <v/>
      </c>
      <c r="CH21" s="592"/>
      <c r="CI21" s="592"/>
      <c r="CJ21" s="592"/>
      <c r="CK21" s="592"/>
      <c r="CL21" s="592"/>
      <c r="CM21" s="592"/>
      <c r="CN21" s="592"/>
      <c r="CO21" s="592"/>
      <c r="CP21" s="592"/>
      <c r="CQ21" s="592"/>
      <c r="CR21" s="592"/>
      <c r="CS21" s="592"/>
      <c r="CT21" s="592"/>
      <c r="CU21" s="592"/>
      <c r="CV21" s="593"/>
      <c r="CW21" s="1">
        <v>1</v>
      </c>
    </row>
    <row r="22" spans="1:101" ht="7.5" customHeight="1" x14ac:dyDescent="0.15">
      <c r="A22" s="575"/>
      <c r="B22" s="576"/>
      <c r="C22" s="576"/>
      <c r="D22" s="528"/>
      <c r="E22" s="528"/>
      <c r="F22" s="528"/>
      <c r="G22" s="528"/>
      <c r="H22" s="528"/>
      <c r="I22" s="528"/>
      <c r="J22" s="528"/>
      <c r="K22" s="528"/>
      <c r="L22" s="614"/>
      <c r="M22" s="615"/>
      <c r="N22" s="615"/>
      <c r="O22" s="615"/>
      <c r="P22" s="615"/>
      <c r="Q22" s="615"/>
      <c r="R22" s="615"/>
      <c r="S22" s="615"/>
      <c r="T22" s="615"/>
      <c r="U22" s="615"/>
      <c r="V22" s="615"/>
      <c r="W22" s="615"/>
      <c r="X22" s="615"/>
      <c r="Y22" s="615"/>
      <c r="Z22" s="615"/>
      <c r="AA22" s="616"/>
      <c r="AB22" s="600"/>
      <c r="AC22" s="526"/>
      <c r="AD22" s="526"/>
      <c r="AE22" s="526"/>
      <c r="AF22" s="601"/>
      <c r="AG22" s="601"/>
      <c r="AH22" s="601"/>
      <c r="AI22" s="601"/>
      <c r="AJ22" s="601"/>
      <c r="AK22" s="601"/>
      <c r="AL22" s="601"/>
      <c r="AM22" s="601"/>
      <c r="AN22" s="601"/>
      <c r="AO22" s="601"/>
      <c r="AP22" s="601"/>
      <c r="AQ22" s="601"/>
      <c r="AR22" s="601"/>
      <c r="AS22" s="602"/>
      <c r="AW22" s="625"/>
      <c r="AX22" s="626"/>
      <c r="AY22" s="626"/>
      <c r="AZ22" s="626"/>
      <c r="BA22" s="626"/>
      <c r="BB22" s="626"/>
      <c r="BC22" s="626"/>
      <c r="BD22" s="626"/>
      <c r="BE22" s="626"/>
      <c r="BF22" s="627"/>
      <c r="BG22" s="594"/>
      <c r="BH22" s="595"/>
      <c r="BI22" s="595"/>
      <c r="BJ22" s="595"/>
      <c r="BK22" s="595"/>
      <c r="BL22" s="595"/>
      <c r="BM22" s="595"/>
      <c r="BN22" s="595"/>
      <c r="BO22" s="595"/>
      <c r="BP22" s="595"/>
      <c r="BQ22" s="595"/>
      <c r="BR22" s="595"/>
      <c r="BS22" s="595"/>
      <c r="BT22" s="595"/>
      <c r="BU22" s="595"/>
      <c r="BV22" s="632"/>
      <c r="BW22" s="585"/>
      <c r="BX22" s="586"/>
      <c r="BY22" s="586"/>
      <c r="BZ22" s="586"/>
      <c r="CA22" s="586"/>
      <c r="CB22" s="586"/>
      <c r="CC22" s="586"/>
      <c r="CD22" s="586"/>
      <c r="CE22" s="586"/>
      <c r="CF22" s="587"/>
      <c r="CG22" s="594"/>
      <c r="CH22" s="595"/>
      <c r="CI22" s="595"/>
      <c r="CJ22" s="595"/>
      <c r="CK22" s="595"/>
      <c r="CL22" s="595"/>
      <c r="CM22" s="595"/>
      <c r="CN22" s="595"/>
      <c r="CO22" s="595"/>
      <c r="CP22" s="595"/>
      <c r="CQ22" s="595"/>
      <c r="CR22" s="595"/>
      <c r="CS22" s="595"/>
      <c r="CT22" s="595"/>
      <c r="CU22" s="595"/>
      <c r="CV22" s="596"/>
      <c r="CW22" s="1">
        <v>1</v>
      </c>
    </row>
    <row r="23" spans="1:101" ht="7.5" customHeight="1" x14ac:dyDescent="0.15">
      <c r="A23" s="575"/>
      <c r="B23" s="576"/>
      <c r="C23" s="576"/>
      <c r="D23" s="528"/>
      <c r="E23" s="528"/>
      <c r="F23" s="528"/>
      <c r="G23" s="528"/>
      <c r="H23" s="528"/>
      <c r="I23" s="528"/>
      <c r="J23" s="528"/>
      <c r="K23" s="528"/>
      <c r="L23" s="617"/>
      <c r="M23" s="618"/>
      <c r="N23" s="618"/>
      <c r="O23" s="618"/>
      <c r="P23" s="618"/>
      <c r="Q23" s="618"/>
      <c r="R23" s="618"/>
      <c r="S23" s="618"/>
      <c r="T23" s="618"/>
      <c r="U23" s="618"/>
      <c r="V23" s="618"/>
      <c r="W23" s="618"/>
      <c r="X23" s="618"/>
      <c r="Y23" s="618"/>
      <c r="Z23" s="618"/>
      <c r="AA23" s="619"/>
      <c r="AB23" s="600" t="s">
        <v>75</v>
      </c>
      <c r="AC23" s="526"/>
      <c r="AD23" s="526"/>
      <c r="AE23" s="526"/>
      <c r="AF23" s="601" t="str">
        <f>IF(外国映画情報入力!N14="","",外国映画情報入力!N14)</f>
        <v/>
      </c>
      <c r="AG23" s="601"/>
      <c r="AH23" s="601"/>
      <c r="AI23" s="601"/>
      <c r="AJ23" s="601"/>
      <c r="AK23" s="601"/>
      <c r="AL23" s="601"/>
      <c r="AM23" s="601"/>
      <c r="AN23" s="601"/>
      <c r="AO23" s="601"/>
      <c r="AP23" s="601"/>
      <c r="AQ23" s="601"/>
      <c r="AR23" s="601"/>
      <c r="AS23" s="602"/>
      <c r="AW23" s="625"/>
      <c r="AX23" s="626"/>
      <c r="AY23" s="626"/>
      <c r="AZ23" s="626"/>
      <c r="BA23" s="626"/>
      <c r="BB23" s="626"/>
      <c r="BC23" s="626"/>
      <c r="BD23" s="626"/>
      <c r="BE23" s="626"/>
      <c r="BF23" s="627"/>
      <c r="BG23" s="594"/>
      <c r="BH23" s="595"/>
      <c r="BI23" s="595"/>
      <c r="BJ23" s="595"/>
      <c r="BK23" s="595"/>
      <c r="BL23" s="595"/>
      <c r="BM23" s="595"/>
      <c r="BN23" s="595"/>
      <c r="BO23" s="595"/>
      <c r="BP23" s="595"/>
      <c r="BQ23" s="595"/>
      <c r="BR23" s="595"/>
      <c r="BS23" s="595"/>
      <c r="BT23" s="595"/>
      <c r="BU23" s="595"/>
      <c r="BV23" s="632"/>
      <c r="BW23" s="585"/>
      <c r="BX23" s="586"/>
      <c r="BY23" s="586"/>
      <c r="BZ23" s="586"/>
      <c r="CA23" s="586"/>
      <c r="CB23" s="586"/>
      <c r="CC23" s="586"/>
      <c r="CD23" s="586"/>
      <c r="CE23" s="586"/>
      <c r="CF23" s="587"/>
      <c r="CG23" s="594"/>
      <c r="CH23" s="595"/>
      <c r="CI23" s="595"/>
      <c r="CJ23" s="595"/>
      <c r="CK23" s="595"/>
      <c r="CL23" s="595"/>
      <c r="CM23" s="595"/>
      <c r="CN23" s="595"/>
      <c r="CO23" s="595"/>
      <c r="CP23" s="595"/>
      <c r="CQ23" s="595"/>
      <c r="CR23" s="595"/>
      <c r="CS23" s="595"/>
      <c r="CT23" s="595"/>
      <c r="CU23" s="595"/>
      <c r="CV23" s="596"/>
      <c r="CW23" s="1">
        <v>1</v>
      </c>
    </row>
    <row r="24" spans="1:101" ht="7.5" customHeight="1" x14ac:dyDescent="0.15">
      <c r="A24" s="575"/>
      <c r="B24" s="576"/>
      <c r="C24" s="576"/>
      <c r="D24" s="528" t="s">
        <v>28</v>
      </c>
      <c r="E24" s="528"/>
      <c r="F24" s="528"/>
      <c r="G24" s="528"/>
      <c r="H24" s="528"/>
      <c r="I24" s="528"/>
      <c r="J24" s="528"/>
      <c r="K24" s="528"/>
      <c r="L24" s="717" t="str">
        <f>IF(外国映画情報入力!C13="","",外国映画情報入力!C13)</f>
        <v/>
      </c>
      <c r="M24" s="717"/>
      <c r="N24" s="717"/>
      <c r="O24" s="717"/>
      <c r="P24" s="717"/>
      <c r="Q24" s="717"/>
      <c r="R24" s="717"/>
      <c r="S24" s="717"/>
      <c r="T24" s="717"/>
      <c r="U24" s="717"/>
      <c r="V24" s="717"/>
      <c r="W24" s="717"/>
      <c r="X24" s="717"/>
      <c r="Y24" s="717"/>
      <c r="Z24" s="717"/>
      <c r="AA24" s="717"/>
      <c r="AB24" s="600"/>
      <c r="AC24" s="526"/>
      <c r="AD24" s="526"/>
      <c r="AE24" s="526"/>
      <c r="AF24" s="601"/>
      <c r="AG24" s="601"/>
      <c r="AH24" s="601"/>
      <c r="AI24" s="601"/>
      <c r="AJ24" s="601"/>
      <c r="AK24" s="601"/>
      <c r="AL24" s="601"/>
      <c r="AM24" s="601"/>
      <c r="AN24" s="601"/>
      <c r="AO24" s="601"/>
      <c r="AP24" s="601"/>
      <c r="AQ24" s="601"/>
      <c r="AR24" s="601"/>
      <c r="AS24" s="602"/>
      <c r="AW24" s="628"/>
      <c r="AX24" s="629"/>
      <c r="AY24" s="629"/>
      <c r="AZ24" s="629"/>
      <c r="BA24" s="629"/>
      <c r="BB24" s="629"/>
      <c r="BC24" s="629"/>
      <c r="BD24" s="629"/>
      <c r="BE24" s="629"/>
      <c r="BF24" s="630"/>
      <c r="BG24" s="597"/>
      <c r="BH24" s="598"/>
      <c r="BI24" s="598"/>
      <c r="BJ24" s="598"/>
      <c r="BK24" s="598"/>
      <c r="BL24" s="598"/>
      <c r="BM24" s="598"/>
      <c r="BN24" s="598"/>
      <c r="BO24" s="598"/>
      <c r="BP24" s="598"/>
      <c r="BQ24" s="598"/>
      <c r="BR24" s="598"/>
      <c r="BS24" s="598"/>
      <c r="BT24" s="598"/>
      <c r="BU24" s="598"/>
      <c r="BV24" s="633"/>
      <c r="BW24" s="588"/>
      <c r="BX24" s="589"/>
      <c r="BY24" s="589"/>
      <c r="BZ24" s="589"/>
      <c r="CA24" s="589"/>
      <c r="CB24" s="589"/>
      <c r="CC24" s="589"/>
      <c r="CD24" s="589"/>
      <c r="CE24" s="589"/>
      <c r="CF24" s="590"/>
      <c r="CG24" s="597"/>
      <c r="CH24" s="598"/>
      <c r="CI24" s="598"/>
      <c r="CJ24" s="598"/>
      <c r="CK24" s="598"/>
      <c r="CL24" s="598"/>
      <c r="CM24" s="598"/>
      <c r="CN24" s="598"/>
      <c r="CO24" s="598"/>
      <c r="CP24" s="598"/>
      <c r="CQ24" s="598"/>
      <c r="CR24" s="598"/>
      <c r="CS24" s="598"/>
      <c r="CT24" s="598"/>
      <c r="CU24" s="598"/>
      <c r="CV24" s="599"/>
      <c r="CW24" s="1">
        <v>1</v>
      </c>
    </row>
    <row r="25" spans="1:101" ht="7.5" customHeight="1" x14ac:dyDescent="0.15">
      <c r="A25" s="575"/>
      <c r="B25" s="576"/>
      <c r="C25" s="576"/>
      <c r="D25" s="528"/>
      <c r="E25" s="528"/>
      <c r="F25" s="528"/>
      <c r="G25" s="528"/>
      <c r="H25" s="528"/>
      <c r="I25" s="528"/>
      <c r="J25" s="528"/>
      <c r="K25" s="528"/>
      <c r="L25" s="717"/>
      <c r="M25" s="717"/>
      <c r="N25" s="717"/>
      <c r="O25" s="717"/>
      <c r="P25" s="717"/>
      <c r="Q25" s="717"/>
      <c r="R25" s="717"/>
      <c r="S25" s="717"/>
      <c r="T25" s="717"/>
      <c r="U25" s="717"/>
      <c r="V25" s="717"/>
      <c r="W25" s="717"/>
      <c r="X25" s="717"/>
      <c r="Y25" s="717"/>
      <c r="Z25" s="717"/>
      <c r="AA25" s="717"/>
      <c r="AB25" s="600" t="s">
        <v>30</v>
      </c>
      <c r="AC25" s="526"/>
      <c r="AD25" s="526"/>
      <c r="AE25" s="526"/>
      <c r="AF25" s="601" t="str">
        <f>IF(外国映画情報入力!C15="","",外国映画情報入力!C15)</f>
        <v/>
      </c>
      <c r="AG25" s="601"/>
      <c r="AH25" s="601"/>
      <c r="AI25" s="601"/>
      <c r="AJ25" s="601"/>
      <c r="AK25" s="601"/>
      <c r="AL25" s="601"/>
      <c r="AM25" s="601"/>
      <c r="AN25" s="601"/>
      <c r="AO25" s="601"/>
      <c r="AP25" s="601"/>
      <c r="AQ25" s="601"/>
      <c r="AR25" s="601"/>
      <c r="AS25" s="602"/>
      <c r="AW25" s="608" t="s">
        <v>162</v>
      </c>
      <c r="AX25" s="540"/>
      <c r="AY25" s="540"/>
      <c r="AZ25" s="540"/>
      <c r="BA25" s="540"/>
      <c r="BB25" s="540"/>
      <c r="BC25" s="540"/>
      <c r="BD25" s="540"/>
      <c r="BE25" s="540"/>
      <c r="BF25" s="541"/>
      <c r="BG25" s="609" t="str">
        <f>IF(外国映画情報入力!C27=BI25,"☑","☐")</f>
        <v>☐</v>
      </c>
      <c r="BH25" s="559"/>
      <c r="BI25" s="557" t="s">
        <v>59</v>
      </c>
      <c r="BJ25" s="557"/>
      <c r="BK25" s="559" t="str">
        <f>IF(外国映画情報入力!C27=BM25,"☑","☐")</f>
        <v>☐</v>
      </c>
      <c r="BL25" s="559"/>
      <c r="BM25" s="557" t="s">
        <v>24</v>
      </c>
      <c r="BN25" s="557"/>
      <c r="BO25" s="561" t="str">
        <f>IF(外国映画情報入力!C27=BQ25,"☑","☐")</f>
        <v>☐</v>
      </c>
      <c r="BP25" s="561"/>
      <c r="BQ25" s="564" t="s">
        <v>163</v>
      </c>
      <c r="BR25" s="564"/>
      <c r="BS25" s="564"/>
      <c r="BT25" s="564"/>
      <c r="BU25" s="564"/>
      <c r="BV25" s="564"/>
      <c r="BW25" s="567" t="s">
        <v>150</v>
      </c>
      <c r="BX25" s="567"/>
      <c r="BY25" s="567"/>
      <c r="BZ25" s="567"/>
      <c r="CA25" s="567"/>
      <c r="CB25" s="567"/>
      <c r="CC25" s="567"/>
      <c r="CD25" s="567"/>
      <c r="CE25" s="567"/>
      <c r="CF25" s="567"/>
      <c r="CG25" s="567"/>
      <c r="CH25" s="567"/>
      <c r="CI25" s="567"/>
      <c r="CJ25" s="567"/>
      <c r="CK25" s="567"/>
      <c r="CL25" s="567"/>
      <c r="CM25" s="567"/>
      <c r="CN25" s="567"/>
      <c r="CO25" s="567"/>
      <c r="CP25" s="567"/>
      <c r="CQ25" s="567"/>
      <c r="CR25" s="567"/>
      <c r="CS25" s="567"/>
      <c r="CT25" s="567"/>
      <c r="CU25" s="567"/>
      <c r="CV25" s="568"/>
      <c r="CW25" s="1">
        <v>1</v>
      </c>
    </row>
    <row r="26" spans="1:101" ht="7.5" customHeight="1" x14ac:dyDescent="0.15">
      <c r="A26" s="575"/>
      <c r="B26" s="576"/>
      <c r="C26" s="576"/>
      <c r="D26" s="528"/>
      <c r="E26" s="528"/>
      <c r="F26" s="528"/>
      <c r="G26" s="528"/>
      <c r="H26" s="528"/>
      <c r="I26" s="528"/>
      <c r="J26" s="528"/>
      <c r="K26" s="528"/>
      <c r="L26" s="717"/>
      <c r="M26" s="717"/>
      <c r="N26" s="717"/>
      <c r="O26" s="717"/>
      <c r="P26" s="717"/>
      <c r="Q26" s="717"/>
      <c r="R26" s="717"/>
      <c r="S26" s="717"/>
      <c r="T26" s="717"/>
      <c r="U26" s="717"/>
      <c r="V26" s="717"/>
      <c r="W26" s="717"/>
      <c r="X26" s="717"/>
      <c r="Y26" s="717"/>
      <c r="Z26" s="717"/>
      <c r="AA26" s="717"/>
      <c r="AB26" s="604"/>
      <c r="AC26" s="605"/>
      <c r="AD26" s="605"/>
      <c r="AE26" s="605"/>
      <c r="AF26" s="606"/>
      <c r="AG26" s="606"/>
      <c r="AH26" s="606"/>
      <c r="AI26" s="606"/>
      <c r="AJ26" s="606"/>
      <c r="AK26" s="606"/>
      <c r="AL26" s="606"/>
      <c r="AM26" s="606"/>
      <c r="AN26" s="606"/>
      <c r="AO26" s="606"/>
      <c r="AP26" s="606"/>
      <c r="AQ26" s="606"/>
      <c r="AR26" s="606"/>
      <c r="AS26" s="607"/>
      <c r="AW26" s="542"/>
      <c r="AX26" s="543"/>
      <c r="AY26" s="543"/>
      <c r="AZ26" s="543"/>
      <c r="BA26" s="543"/>
      <c r="BB26" s="543"/>
      <c r="BC26" s="543"/>
      <c r="BD26" s="543"/>
      <c r="BE26" s="543"/>
      <c r="BF26" s="544"/>
      <c r="BG26" s="610"/>
      <c r="BH26" s="560"/>
      <c r="BI26" s="558"/>
      <c r="BJ26" s="558"/>
      <c r="BK26" s="560"/>
      <c r="BL26" s="560"/>
      <c r="BM26" s="558"/>
      <c r="BN26" s="558"/>
      <c r="BO26" s="562"/>
      <c r="BP26" s="562"/>
      <c r="BQ26" s="565"/>
      <c r="BR26" s="565"/>
      <c r="BS26" s="565"/>
      <c r="BT26" s="565"/>
      <c r="BU26" s="565"/>
      <c r="BV26" s="565"/>
      <c r="BW26" s="569"/>
      <c r="BX26" s="569"/>
      <c r="BY26" s="569"/>
      <c r="BZ26" s="569"/>
      <c r="CA26" s="569"/>
      <c r="CB26" s="569"/>
      <c r="CC26" s="569"/>
      <c r="CD26" s="569"/>
      <c r="CE26" s="569"/>
      <c r="CF26" s="569"/>
      <c r="CG26" s="569"/>
      <c r="CH26" s="569"/>
      <c r="CI26" s="569"/>
      <c r="CJ26" s="569"/>
      <c r="CK26" s="569"/>
      <c r="CL26" s="569"/>
      <c r="CM26" s="569"/>
      <c r="CN26" s="569"/>
      <c r="CO26" s="569"/>
      <c r="CP26" s="569"/>
      <c r="CQ26" s="569"/>
      <c r="CR26" s="569"/>
      <c r="CS26" s="569"/>
      <c r="CT26" s="569"/>
      <c r="CU26" s="569"/>
      <c r="CV26" s="570"/>
      <c r="CW26" s="1">
        <v>1</v>
      </c>
    </row>
    <row r="27" spans="1:101" ht="7.5" customHeight="1" x14ac:dyDescent="0.15">
      <c r="A27" s="575"/>
      <c r="B27" s="576"/>
      <c r="C27" s="576"/>
      <c r="D27" s="529" t="s">
        <v>64</v>
      </c>
      <c r="E27" s="529"/>
      <c r="F27" s="529"/>
      <c r="G27" s="529"/>
      <c r="H27" s="529"/>
      <c r="I27" s="529"/>
      <c r="J27" s="529"/>
      <c r="K27" s="529"/>
      <c r="L27" s="611" t="str">
        <f>IF(外国映画情報入力!N15="","",外国映画情報入力!N15)</f>
        <v/>
      </c>
      <c r="M27" s="612"/>
      <c r="N27" s="612"/>
      <c r="O27" s="612"/>
      <c r="P27" s="612"/>
      <c r="Q27" s="612"/>
      <c r="R27" s="612"/>
      <c r="S27" s="612"/>
      <c r="T27" s="612"/>
      <c r="U27" s="612"/>
      <c r="V27" s="612"/>
      <c r="W27" s="612"/>
      <c r="X27" s="612"/>
      <c r="Y27" s="612"/>
      <c r="Z27" s="612"/>
      <c r="AA27" s="612"/>
      <c r="AB27" s="612"/>
      <c r="AC27" s="612"/>
      <c r="AD27" s="612"/>
      <c r="AE27" s="612"/>
      <c r="AF27" s="612"/>
      <c r="AG27" s="612"/>
      <c r="AH27" s="612"/>
      <c r="AI27" s="612"/>
      <c r="AJ27" s="612"/>
      <c r="AK27" s="612"/>
      <c r="AL27" s="612"/>
      <c r="AM27" s="612"/>
      <c r="AN27" s="612"/>
      <c r="AO27" s="612"/>
      <c r="AP27" s="612"/>
      <c r="AQ27" s="612"/>
      <c r="AR27" s="612"/>
      <c r="AS27" s="711"/>
      <c r="AW27" s="542"/>
      <c r="AX27" s="543"/>
      <c r="AY27" s="543"/>
      <c r="AZ27" s="543"/>
      <c r="BA27" s="543"/>
      <c r="BB27" s="543"/>
      <c r="BC27" s="543"/>
      <c r="BD27" s="543"/>
      <c r="BE27" s="543"/>
      <c r="BF27" s="544"/>
      <c r="BG27" s="610"/>
      <c r="BH27" s="560"/>
      <c r="BI27" s="558"/>
      <c r="BJ27" s="558"/>
      <c r="BK27" s="560"/>
      <c r="BL27" s="560"/>
      <c r="BM27" s="558"/>
      <c r="BN27" s="558"/>
      <c r="BO27" s="562"/>
      <c r="BP27" s="562"/>
      <c r="BQ27" s="565"/>
      <c r="BR27" s="565"/>
      <c r="BS27" s="565"/>
      <c r="BT27" s="565"/>
      <c r="BU27" s="565"/>
      <c r="BV27" s="565"/>
      <c r="BW27" s="569"/>
      <c r="BX27" s="569"/>
      <c r="BY27" s="569"/>
      <c r="BZ27" s="569"/>
      <c r="CA27" s="569"/>
      <c r="CB27" s="569"/>
      <c r="CC27" s="569"/>
      <c r="CD27" s="569"/>
      <c r="CE27" s="569"/>
      <c r="CF27" s="569"/>
      <c r="CG27" s="569"/>
      <c r="CH27" s="569"/>
      <c r="CI27" s="569"/>
      <c r="CJ27" s="569"/>
      <c r="CK27" s="569"/>
      <c r="CL27" s="569"/>
      <c r="CM27" s="569"/>
      <c r="CN27" s="569"/>
      <c r="CO27" s="569"/>
      <c r="CP27" s="569"/>
      <c r="CQ27" s="569"/>
      <c r="CR27" s="569"/>
      <c r="CS27" s="569"/>
      <c r="CT27" s="569"/>
      <c r="CU27" s="569"/>
      <c r="CV27" s="570"/>
      <c r="CW27" s="1">
        <v>1</v>
      </c>
    </row>
    <row r="28" spans="1:101" ht="7.5" customHeight="1" thickBot="1" x14ac:dyDescent="0.2">
      <c r="A28" s="577"/>
      <c r="B28" s="578"/>
      <c r="C28" s="578"/>
      <c r="D28" s="530"/>
      <c r="E28" s="530"/>
      <c r="F28" s="530"/>
      <c r="G28" s="530"/>
      <c r="H28" s="530"/>
      <c r="I28" s="530"/>
      <c r="J28" s="530"/>
      <c r="K28" s="530"/>
      <c r="L28" s="712"/>
      <c r="M28" s="713"/>
      <c r="N28" s="713"/>
      <c r="O28" s="713"/>
      <c r="P28" s="713"/>
      <c r="Q28" s="713"/>
      <c r="R28" s="713"/>
      <c r="S28" s="713"/>
      <c r="T28" s="713"/>
      <c r="U28" s="713"/>
      <c r="V28" s="713"/>
      <c r="W28" s="713"/>
      <c r="X28" s="713"/>
      <c r="Y28" s="713"/>
      <c r="Z28" s="713"/>
      <c r="AA28" s="713"/>
      <c r="AB28" s="713"/>
      <c r="AC28" s="713"/>
      <c r="AD28" s="713"/>
      <c r="AE28" s="713"/>
      <c r="AF28" s="713"/>
      <c r="AG28" s="713"/>
      <c r="AH28" s="713"/>
      <c r="AI28" s="713"/>
      <c r="AJ28" s="713"/>
      <c r="AK28" s="713"/>
      <c r="AL28" s="713"/>
      <c r="AM28" s="713"/>
      <c r="AN28" s="713"/>
      <c r="AO28" s="713"/>
      <c r="AP28" s="713"/>
      <c r="AQ28" s="713"/>
      <c r="AR28" s="713"/>
      <c r="AS28" s="714"/>
      <c r="AW28" s="542"/>
      <c r="AX28" s="543"/>
      <c r="AY28" s="543"/>
      <c r="AZ28" s="543"/>
      <c r="BA28" s="543"/>
      <c r="BB28" s="543"/>
      <c r="BC28" s="543"/>
      <c r="BD28" s="543"/>
      <c r="BE28" s="543"/>
      <c r="BF28" s="544"/>
      <c r="BG28" s="610"/>
      <c r="BH28" s="560"/>
      <c r="BI28" s="558"/>
      <c r="BJ28" s="558"/>
      <c r="BK28" s="560"/>
      <c r="BL28" s="560"/>
      <c r="BM28" s="558"/>
      <c r="BN28" s="558"/>
      <c r="BO28" s="563"/>
      <c r="BP28" s="563"/>
      <c r="BQ28" s="566"/>
      <c r="BR28" s="566"/>
      <c r="BS28" s="566"/>
      <c r="BT28" s="566"/>
      <c r="BU28" s="566"/>
      <c r="BV28" s="566"/>
      <c r="BW28" s="571"/>
      <c r="BX28" s="571"/>
      <c r="BY28" s="571"/>
      <c r="BZ28" s="571"/>
      <c r="CA28" s="571"/>
      <c r="CB28" s="571"/>
      <c r="CC28" s="571"/>
      <c r="CD28" s="571"/>
      <c r="CE28" s="571"/>
      <c r="CF28" s="571"/>
      <c r="CG28" s="571"/>
      <c r="CH28" s="571"/>
      <c r="CI28" s="571"/>
      <c r="CJ28" s="571"/>
      <c r="CK28" s="571"/>
      <c r="CL28" s="571"/>
      <c r="CM28" s="571"/>
      <c r="CN28" s="571"/>
      <c r="CO28" s="571"/>
      <c r="CP28" s="571"/>
      <c r="CQ28" s="571"/>
      <c r="CR28" s="571"/>
      <c r="CS28" s="571"/>
      <c r="CT28" s="571"/>
      <c r="CU28" s="571"/>
      <c r="CV28" s="572"/>
      <c r="CW28" s="1">
        <v>1</v>
      </c>
    </row>
    <row r="29" spans="1:101" ht="7.5" customHeight="1" x14ac:dyDescent="0.15">
      <c r="A29" s="537" t="str">
        <f>IF(収録楽曲情報!S2="外国映画","　私（申込者）は、本映画において固定されている管理著作物を上映利用することについて、協会の定める利用許諾条項（外国映画上映）に定める申込者の義務を完全に履行することを承諾のうえ申込みます。","　貴協会が管理する下記音楽著作物を、当該映画に利用することについて、貴協会の定める利用許諾契約の履行を承諾のうえ申し込みます。なお、外国曲利用については、添付の使用承諾書のコピー（または合意条件を転記した一覧表等）のとおり、すでに権利者の同意を得ています。")</f>
        <v>　私（申込者）は、本映画において固定されている管理著作物を上映利用することについて、協会の定める利用許諾条項（外国映画上映）に定める申込者の義務を完全に履行することを承諾のうえ申込みます。</v>
      </c>
      <c r="B29" s="537"/>
      <c r="C29" s="537"/>
      <c r="D29" s="537"/>
      <c r="E29" s="537"/>
      <c r="F29" s="537"/>
      <c r="G29" s="537"/>
      <c r="H29" s="537"/>
      <c r="I29" s="537"/>
      <c r="J29" s="537"/>
      <c r="K29" s="537"/>
      <c r="L29" s="537"/>
      <c r="M29" s="537"/>
      <c r="N29" s="537"/>
      <c r="O29" s="537"/>
      <c r="P29" s="537"/>
      <c r="Q29" s="537"/>
      <c r="R29" s="537"/>
      <c r="S29" s="537"/>
      <c r="T29" s="537"/>
      <c r="U29" s="537"/>
      <c r="V29" s="537"/>
      <c r="W29" s="537"/>
      <c r="X29" s="537"/>
      <c r="Y29" s="537"/>
      <c r="Z29" s="537"/>
      <c r="AA29" s="537"/>
      <c r="AB29" s="537"/>
      <c r="AC29" s="537"/>
      <c r="AD29" s="537"/>
      <c r="AE29" s="537"/>
      <c r="AF29" s="537"/>
      <c r="AG29" s="537"/>
      <c r="AH29" s="537"/>
      <c r="AI29" s="537"/>
      <c r="AJ29" s="537"/>
      <c r="AK29" s="537"/>
      <c r="AL29" s="537"/>
      <c r="AM29" s="537"/>
      <c r="AN29" s="537"/>
      <c r="AO29" s="537"/>
      <c r="AP29" s="537"/>
      <c r="AQ29" s="537"/>
      <c r="AR29" s="537"/>
      <c r="AS29" s="537"/>
      <c r="AW29" s="539" t="s">
        <v>36</v>
      </c>
      <c r="AX29" s="540"/>
      <c r="AY29" s="540"/>
      <c r="AZ29" s="540"/>
      <c r="BA29" s="540"/>
      <c r="BB29" s="540"/>
      <c r="BC29" s="540"/>
      <c r="BD29" s="540"/>
      <c r="BE29" s="540"/>
      <c r="BF29" s="541"/>
      <c r="BG29" s="548" t="str">
        <f>IF(外国映画情報入力!C28="","",外国映画情報入力!C28)</f>
        <v/>
      </c>
      <c r="BH29" s="549"/>
      <c r="BI29" s="549"/>
      <c r="BJ29" s="549"/>
      <c r="BK29" s="549"/>
      <c r="BL29" s="549"/>
      <c r="BM29" s="549"/>
      <c r="BN29" s="549"/>
      <c r="BO29" s="549"/>
      <c r="BP29" s="549"/>
      <c r="BQ29" s="549"/>
      <c r="BR29" s="549"/>
      <c r="BS29" s="549"/>
      <c r="BT29" s="549"/>
      <c r="BU29" s="549"/>
      <c r="BV29" s="549"/>
      <c r="BW29" s="549"/>
      <c r="BX29" s="549"/>
      <c r="BY29" s="549"/>
      <c r="BZ29" s="549"/>
      <c r="CA29" s="549"/>
      <c r="CB29" s="549"/>
      <c r="CC29" s="549"/>
      <c r="CD29" s="549"/>
      <c r="CE29" s="549"/>
      <c r="CF29" s="549"/>
      <c r="CG29" s="549"/>
      <c r="CH29" s="549"/>
      <c r="CI29" s="549"/>
      <c r="CJ29" s="549"/>
      <c r="CK29" s="549"/>
      <c r="CL29" s="549"/>
      <c r="CM29" s="549"/>
      <c r="CN29" s="549"/>
      <c r="CO29" s="549"/>
      <c r="CP29" s="549"/>
      <c r="CQ29" s="549"/>
      <c r="CR29" s="549"/>
      <c r="CS29" s="549"/>
      <c r="CT29" s="549"/>
      <c r="CU29" s="549"/>
      <c r="CV29" s="550"/>
      <c r="CW29" s="1">
        <v>1</v>
      </c>
    </row>
    <row r="30" spans="1:101" ht="7.5" customHeight="1" x14ac:dyDescent="0.15">
      <c r="A30" s="538"/>
      <c r="B30" s="538"/>
      <c r="C30" s="538"/>
      <c r="D30" s="538"/>
      <c r="E30" s="538"/>
      <c r="F30" s="538"/>
      <c r="G30" s="538"/>
      <c r="H30" s="538"/>
      <c r="I30" s="538"/>
      <c r="J30" s="538"/>
      <c r="K30" s="538"/>
      <c r="L30" s="538"/>
      <c r="M30" s="538"/>
      <c r="N30" s="538"/>
      <c r="O30" s="538"/>
      <c r="P30" s="538"/>
      <c r="Q30" s="538"/>
      <c r="R30" s="538"/>
      <c r="S30" s="538"/>
      <c r="T30" s="538"/>
      <c r="U30" s="538"/>
      <c r="V30" s="538"/>
      <c r="W30" s="538"/>
      <c r="X30" s="538"/>
      <c r="Y30" s="538"/>
      <c r="Z30" s="538"/>
      <c r="AA30" s="538"/>
      <c r="AB30" s="538"/>
      <c r="AC30" s="538"/>
      <c r="AD30" s="538"/>
      <c r="AE30" s="538"/>
      <c r="AF30" s="538"/>
      <c r="AG30" s="538"/>
      <c r="AH30" s="538"/>
      <c r="AI30" s="538"/>
      <c r="AJ30" s="538"/>
      <c r="AK30" s="538"/>
      <c r="AL30" s="538"/>
      <c r="AM30" s="538"/>
      <c r="AN30" s="538"/>
      <c r="AO30" s="538"/>
      <c r="AP30" s="538"/>
      <c r="AQ30" s="538"/>
      <c r="AR30" s="538"/>
      <c r="AS30" s="538"/>
      <c r="AW30" s="542"/>
      <c r="AX30" s="543"/>
      <c r="AY30" s="543"/>
      <c r="AZ30" s="543"/>
      <c r="BA30" s="543"/>
      <c r="BB30" s="543"/>
      <c r="BC30" s="543"/>
      <c r="BD30" s="543"/>
      <c r="BE30" s="543"/>
      <c r="BF30" s="544"/>
      <c r="BG30" s="551"/>
      <c r="BH30" s="552"/>
      <c r="BI30" s="552"/>
      <c r="BJ30" s="552"/>
      <c r="BK30" s="552"/>
      <c r="BL30" s="552"/>
      <c r="BM30" s="552"/>
      <c r="BN30" s="552"/>
      <c r="BO30" s="552"/>
      <c r="BP30" s="552"/>
      <c r="BQ30" s="552"/>
      <c r="BR30" s="552"/>
      <c r="BS30" s="552"/>
      <c r="BT30" s="552"/>
      <c r="BU30" s="552"/>
      <c r="BV30" s="552"/>
      <c r="BW30" s="552"/>
      <c r="BX30" s="552"/>
      <c r="BY30" s="552"/>
      <c r="BZ30" s="552"/>
      <c r="CA30" s="552"/>
      <c r="CB30" s="552"/>
      <c r="CC30" s="552"/>
      <c r="CD30" s="552"/>
      <c r="CE30" s="552"/>
      <c r="CF30" s="552"/>
      <c r="CG30" s="552"/>
      <c r="CH30" s="552"/>
      <c r="CI30" s="552"/>
      <c r="CJ30" s="552"/>
      <c r="CK30" s="552"/>
      <c r="CL30" s="552"/>
      <c r="CM30" s="552"/>
      <c r="CN30" s="552"/>
      <c r="CO30" s="552"/>
      <c r="CP30" s="552"/>
      <c r="CQ30" s="552"/>
      <c r="CR30" s="552"/>
      <c r="CS30" s="552"/>
      <c r="CT30" s="552"/>
      <c r="CU30" s="552"/>
      <c r="CV30" s="553"/>
      <c r="CW30" s="1">
        <v>1</v>
      </c>
    </row>
    <row r="31" spans="1:101" ht="7.5" customHeight="1" thickBot="1" x14ac:dyDescent="0.2">
      <c r="A31" s="538"/>
      <c r="B31" s="538"/>
      <c r="C31" s="538"/>
      <c r="D31" s="538"/>
      <c r="E31" s="538"/>
      <c r="F31" s="538"/>
      <c r="G31" s="538"/>
      <c r="H31" s="538"/>
      <c r="I31" s="538"/>
      <c r="J31" s="538"/>
      <c r="K31" s="538"/>
      <c r="L31" s="538"/>
      <c r="M31" s="538"/>
      <c r="N31" s="538"/>
      <c r="O31" s="538"/>
      <c r="P31" s="538"/>
      <c r="Q31" s="538"/>
      <c r="R31" s="538"/>
      <c r="S31" s="538"/>
      <c r="T31" s="538"/>
      <c r="U31" s="538"/>
      <c r="V31" s="538"/>
      <c r="W31" s="538"/>
      <c r="X31" s="538"/>
      <c r="Y31" s="538"/>
      <c r="Z31" s="538"/>
      <c r="AA31" s="538"/>
      <c r="AB31" s="538"/>
      <c r="AC31" s="538"/>
      <c r="AD31" s="538"/>
      <c r="AE31" s="538"/>
      <c r="AF31" s="538"/>
      <c r="AG31" s="538"/>
      <c r="AH31" s="538"/>
      <c r="AI31" s="538"/>
      <c r="AJ31" s="538"/>
      <c r="AK31" s="538"/>
      <c r="AL31" s="538"/>
      <c r="AM31" s="538"/>
      <c r="AN31" s="538"/>
      <c r="AO31" s="538"/>
      <c r="AP31" s="538"/>
      <c r="AQ31" s="538"/>
      <c r="AR31" s="538"/>
      <c r="AS31" s="538"/>
      <c r="AW31" s="545"/>
      <c r="AX31" s="546"/>
      <c r="AY31" s="546"/>
      <c r="AZ31" s="546"/>
      <c r="BA31" s="546"/>
      <c r="BB31" s="546"/>
      <c r="BC31" s="546"/>
      <c r="BD31" s="546"/>
      <c r="BE31" s="546"/>
      <c r="BF31" s="547"/>
      <c r="BG31" s="554"/>
      <c r="BH31" s="555"/>
      <c r="BI31" s="555"/>
      <c r="BJ31" s="555"/>
      <c r="BK31" s="555"/>
      <c r="BL31" s="555"/>
      <c r="BM31" s="555"/>
      <c r="BN31" s="555"/>
      <c r="BO31" s="555"/>
      <c r="BP31" s="555"/>
      <c r="BQ31" s="555"/>
      <c r="BR31" s="555"/>
      <c r="BS31" s="555"/>
      <c r="BT31" s="555"/>
      <c r="BU31" s="555"/>
      <c r="BV31" s="555"/>
      <c r="BW31" s="555"/>
      <c r="BX31" s="555"/>
      <c r="BY31" s="555"/>
      <c r="BZ31" s="555"/>
      <c r="CA31" s="555"/>
      <c r="CB31" s="555"/>
      <c r="CC31" s="555"/>
      <c r="CD31" s="555"/>
      <c r="CE31" s="555"/>
      <c r="CF31" s="555"/>
      <c r="CG31" s="555"/>
      <c r="CH31" s="555"/>
      <c r="CI31" s="555"/>
      <c r="CJ31" s="555"/>
      <c r="CK31" s="555"/>
      <c r="CL31" s="555"/>
      <c r="CM31" s="555"/>
      <c r="CN31" s="555"/>
      <c r="CO31" s="555"/>
      <c r="CP31" s="555"/>
      <c r="CQ31" s="555"/>
      <c r="CR31" s="555"/>
      <c r="CS31" s="555"/>
      <c r="CT31" s="555"/>
      <c r="CU31" s="555"/>
      <c r="CV31" s="556"/>
      <c r="CW31" s="1">
        <v>1</v>
      </c>
    </row>
    <row r="32" spans="1:101" ht="7.5" customHeight="1" x14ac:dyDescent="0.15">
      <c r="A32" s="538"/>
      <c r="B32" s="538"/>
      <c r="C32" s="538"/>
      <c r="D32" s="538"/>
      <c r="E32" s="538"/>
      <c r="F32" s="538"/>
      <c r="G32" s="538"/>
      <c r="H32" s="538"/>
      <c r="I32" s="538"/>
      <c r="J32" s="538"/>
      <c r="K32" s="538"/>
      <c r="L32" s="538"/>
      <c r="M32" s="538"/>
      <c r="N32" s="538"/>
      <c r="O32" s="538"/>
      <c r="P32" s="538"/>
      <c r="Q32" s="538"/>
      <c r="R32" s="538"/>
      <c r="S32" s="538"/>
      <c r="T32" s="538"/>
      <c r="U32" s="538"/>
      <c r="V32" s="538"/>
      <c r="W32" s="538"/>
      <c r="X32" s="538"/>
      <c r="Y32" s="538"/>
      <c r="Z32" s="538"/>
      <c r="AA32" s="538"/>
      <c r="AB32" s="538"/>
      <c r="AC32" s="538"/>
      <c r="AD32" s="538"/>
      <c r="AE32" s="538"/>
      <c r="AF32" s="538"/>
      <c r="AG32" s="538"/>
      <c r="AH32" s="538"/>
      <c r="AI32" s="538"/>
      <c r="AJ32" s="538"/>
      <c r="AK32" s="538"/>
      <c r="AL32" s="538"/>
      <c r="AM32" s="538"/>
      <c r="AN32" s="538"/>
      <c r="AO32" s="538"/>
      <c r="AP32" s="538"/>
      <c r="AQ32" s="538"/>
      <c r="AR32" s="538"/>
      <c r="AS32" s="538"/>
      <c r="CW32" s="1">
        <v>1</v>
      </c>
    </row>
    <row r="33" spans="1:101" ht="7.5" customHeight="1" thickBot="1" x14ac:dyDescent="0.2">
      <c r="A33" s="538"/>
      <c r="B33" s="538"/>
      <c r="C33" s="538"/>
      <c r="D33" s="538"/>
      <c r="E33" s="538"/>
      <c r="F33" s="538"/>
      <c r="G33" s="538"/>
      <c r="H33" s="538"/>
      <c r="I33" s="538"/>
      <c r="J33" s="538"/>
      <c r="K33" s="538"/>
      <c r="L33" s="538"/>
      <c r="M33" s="538"/>
      <c r="N33" s="538"/>
      <c r="O33" s="538"/>
      <c r="P33" s="538"/>
      <c r="Q33" s="538"/>
      <c r="R33" s="538"/>
      <c r="S33" s="538"/>
      <c r="T33" s="538"/>
      <c r="U33" s="538"/>
      <c r="V33" s="538"/>
      <c r="W33" s="538"/>
      <c r="X33" s="538"/>
      <c r="Y33" s="538"/>
      <c r="Z33" s="538"/>
      <c r="AA33" s="538"/>
      <c r="AB33" s="538"/>
      <c r="AC33" s="538"/>
      <c r="AD33" s="538"/>
      <c r="AE33" s="538"/>
      <c r="AF33" s="538"/>
      <c r="AG33" s="538"/>
      <c r="AH33" s="538"/>
      <c r="AI33" s="538"/>
      <c r="AJ33" s="538"/>
      <c r="AK33" s="538"/>
      <c r="AL33" s="538"/>
      <c r="AM33" s="538"/>
      <c r="AN33" s="538"/>
      <c r="AO33" s="538"/>
      <c r="AP33" s="538"/>
      <c r="AQ33" s="538"/>
      <c r="AR33" s="538"/>
      <c r="AS33" s="538"/>
      <c r="CW33" s="1">
        <v>1</v>
      </c>
    </row>
    <row r="34" spans="1:101" ht="7.5" customHeight="1" x14ac:dyDescent="0.15">
      <c r="A34" s="454"/>
      <c r="B34" s="455"/>
      <c r="C34" s="448" t="s">
        <v>37</v>
      </c>
      <c r="D34" s="448"/>
      <c r="E34" s="448"/>
      <c r="F34" s="448"/>
      <c r="G34" s="448"/>
      <c r="H34" s="448"/>
      <c r="I34" s="448"/>
      <c r="J34" s="448"/>
      <c r="K34" s="448"/>
      <c r="L34" s="448"/>
      <c r="M34" s="448"/>
      <c r="N34" s="448"/>
      <c r="O34" s="448"/>
      <c r="P34" s="448"/>
      <c r="Q34" s="448"/>
      <c r="R34" s="448"/>
      <c r="S34" s="448" t="s">
        <v>38</v>
      </c>
      <c r="T34" s="448"/>
      <c r="U34" s="448"/>
      <c r="V34" s="448"/>
      <c r="W34" s="448"/>
      <c r="X34" s="448"/>
      <c r="Y34" s="448"/>
      <c r="Z34" s="448"/>
      <c r="AA34" s="448"/>
      <c r="AB34" s="448"/>
      <c r="AC34" s="448"/>
      <c r="AD34" s="448"/>
      <c r="AE34" s="448"/>
      <c r="AF34" s="448"/>
      <c r="AG34" s="448"/>
      <c r="AH34" s="448"/>
      <c r="AI34" s="448"/>
      <c r="AJ34" s="448"/>
      <c r="AK34" s="458" t="s">
        <v>17</v>
      </c>
      <c r="AL34" s="458"/>
      <c r="AM34" s="458"/>
      <c r="AN34" s="458"/>
      <c r="AO34" s="458"/>
      <c r="AP34" s="458"/>
      <c r="AQ34" s="448" t="s">
        <v>41</v>
      </c>
      <c r="AR34" s="448"/>
      <c r="AS34" s="448"/>
      <c r="AT34" s="448"/>
      <c r="AU34" s="448"/>
      <c r="AV34" s="448" t="s">
        <v>42</v>
      </c>
      <c r="AW34" s="448"/>
      <c r="AX34" s="448"/>
      <c r="AY34" s="448"/>
      <c r="AZ34" s="448"/>
      <c r="BA34" s="448" t="s">
        <v>21</v>
      </c>
      <c r="BB34" s="449"/>
      <c r="BC34" s="452" t="s">
        <v>16</v>
      </c>
      <c r="BD34" s="450"/>
      <c r="BE34" s="450"/>
      <c r="BF34" s="450"/>
      <c r="BG34" s="450"/>
      <c r="BH34" s="450"/>
      <c r="BI34" s="450"/>
      <c r="BJ34" s="450"/>
      <c r="BK34" s="450"/>
      <c r="BL34" s="450"/>
      <c r="BM34" s="450" t="s">
        <v>43</v>
      </c>
      <c r="BN34" s="450"/>
      <c r="BO34" s="450"/>
      <c r="BP34" s="450"/>
      <c r="BQ34" s="450"/>
      <c r="BR34" s="450"/>
      <c r="BS34" s="450"/>
      <c r="BT34" s="450"/>
      <c r="BU34" s="450"/>
      <c r="BV34" s="450"/>
      <c r="BW34" s="450"/>
      <c r="BX34" s="450"/>
      <c r="BY34" s="450"/>
      <c r="BZ34" s="450"/>
      <c r="CA34" s="450"/>
      <c r="CB34" s="450"/>
      <c r="CC34" s="450"/>
      <c r="CD34" s="450"/>
      <c r="CE34" s="450" t="s">
        <v>22</v>
      </c>
      <c r="CF34" s="450"/>
      <c r="CG34" s="450"/>
      <c r="CH34" s="450"/>
      <c r="CI34" s="450"/>
      <c r="CJ34" s="450"/>
      <c r="CK34" s="450"/>
      <c r="CL34" s="450"/>
      <c r="CM34" s="450"/>
      <c r="CN34" s="450"/>
      <c r="CO34" s="450"/>
      <c r="CP34" s="450"/>
      <c r="CQ34" s="450"/>
      <c r="CR34" s="450"/>
      <c r="CS34" s="450"/>
      <c r="CT34" s="450"/>
      <c r="CU34" s="450" t="s">
        <v>65</v>
      </c>
      <c r="CV34" s="450"/>
      <c r="CW34" s="1">
        <v>1</v>
      </c>
    </row>
    <row r="35" spans="1:101" ht="7.5" customHeight="1" x14ac:dyDescent="0.15">
      <c r="A35" s="456"/>
      <c r="B35" s="457"/>
      <c r="C35" s="450"/>
      <c r="D35" s="450"/>
      <c r="E35" s="450"/>
      <c r="F35" s="450"/>
      <c r="G35" s="450"/>
      <c r="H35" s="450"/>
      <c r="I35" s="450"/>
      <c r="J35" s="450"/>
      <c r="K35" s="450"/>
      <c r="L35" s="450"/>
      <c r="M35" s="450"/>
      <c r="N35" s="450"/>
      <c r="O35" s="450"/>
      <c r="P35" s="450"/>
      <c r="Q35" s="450"/>
      <c r="R35" s="450"/>
      <c r="S35" s="450"/>
      <c r="T35" s="450"/>
      <c r="U35" s="450"/>
      <c r="V35" s="450"/>
      <c r="W35" s="450"/>
      <c r="X35" s="450"/>
      <c r="Y35" s="450"/>
      <c r="Z35" s="450"/>
      <c r="AA35" s="450"/>
      <c r="AB35" s="450"/>
      <c r="AC35" s="450"/>
      <c r="AD35" s="450"/>
      <c r="AE35" s="450"/>
      <c r="AF35" s="450"/>
      <c r="AG35" s="450"/>
      <c r="AH35" s="450"/>
      <c r="AI35" s="450"/>
      <c r="AJ35" s="450"/>
      <c r="AK35" s="453" t="s">
        <v>39</v>
      </c>
      <c r="AL35" s="453"/>
      <c r="AM35" s="453"/>
      <c r="AN35" s="453" t="s">
        <v>40</v>
      </c>
      <c r="AO35" s="453"/>
      <c r="AP35" s="453"/>
      <c r="AQ35" s="450"/>
      <c r="AR35" s="450"/>
      <c r="AS35" s="450"/>
      <c r="AT35" s="450"/>
      <c r="AU35" s="450"/>
      <c r="AV35" s="450"/>
      <c r="AW35" s="450"/>
      <c r="AX35" s="450"/>
      <c r="AY35" s="450"/>
      <c r="AZ35" s="450"/>
      <c r="BA35" s="450"/>
      <c r="BB35" s="451"/>
      <c r="BC35" s="452"/>
      <c r="BD35" s="450"/>
      <c r="BE35" s="450"/>
      <c r="BF35" s="450"/>
      <c r="BG35" s="450"/>
      <c r="BH35" s="450"/>
      <c r="BI35" s="450"/>
      <c r="BJ35" s="450"/>
      <c r="BK35" s="450"/>
      <c r="BL35" s="450"/>
      <c r="BM35" s="450"/>
      <c r="BN35" s="450"/>
      <c r="BO35" s="450"/>
      <c r="BP35" s="450"/>
      <c r="BQ35" s="450"/>
      <c r="BR35" s="450"/>
      <c r="BS35" s="450"/>
      <c r="BT35" s="450"/>
      <c r="BU35" s="450"/>
      <c r="BV35" s="450"/>
      <c r="BW35" s="450"/>
      <c r="BX35" s="450"/>
      <c r="BY35" s="450"/>
      <c r="BZ35" s="450"/>
      <c r="CA35" s="450"/>
      <c r="CB35" s="450"/>
      <c r="CC35" s="450"/>
      <c r="CD35" s="450"/>
      <c r="CE35" s="450"/>
      <c r="CF35" s="450"/>
      <c r="CG35" s="450"/>
      <c r="CH35" s="450"/>
      <c r="CI35" s="450"/>
      <c r="CJ35" s="450"/>
      <c r="CK35" s="450"/>
      <c r="CL35" s="450"/>
      <c r="CM35" s="450"/>
      <c r="CN35" s="450"/>
      <c r="CO35" s="450"/>
      <c r="CP35" s="450"/>
      <c r="CQ35" s="450"/>
      <c r="CR35" s="450"/>
      <c r="CS35" s="450"/>
      <c r="CT35" s="450"/>
      <c r="CU35" s="450"/>
      <c r="CV35" s="450"/>
      <c r="CW35" s="1">
        <v>1</v>
      </c>
    </row>
    <row r="36" spans="1:101" ht="30" customHeight="1" x14ac:dyDescent="0.15">
      <c r="A36" s="435">
        <v>1</v>
      </c>
      <c r="B36" s="423"/>
      <c r="C36" s="436" t="str">
        <f>IF(収録楽曲情報!D2="","",収録楽曲情報!D2&amp;収録楽曲情報!Q2)</f>
        <v/>
      </c>
      <c r="D36" s="436"/>
      <c r="E36" s="436"/>
      <c r="F36" s="436"/>
      <c r="G36" s="436"/>
      <c r="H36" s="436"/>
      <c r="I36" s="436"/>
      <c r="J36" s="436"/>
      <c r="K36" s="436"/>
      <c r="L36" s="436"/>
      <c r="M36" s="436"/>
      <c r="N36" s="436"/>
      <c r="O36" s="436"/>
      <c r="P36" s="436"/>
      <c r="Q36" s="436"/>
      <c r="R36" s="436"/>
      <c r="S36" s="436" t="str">
        <f>IF(収録楽曲情報!E2="","",収録楽曲情報!E2 &amp; " ・ ") &amp; IF(収録楽曲情報!F2="","",収録楽曲情報!F2)</f>
        <v/>
      </c>
      <c r="T36" s="436"/>
      <c r="U36" s="436"/>
      <c r="V36" s="436"/>
      <c r="W36" s="436"/>
      <c r="X36" s="436"/>
      <c r="Y36" s="436"/>
      <c r="Z36" s="436"/>
      <c r="AA36" s="436"/>
      <c r="AB36" s="436"/>
      <c r="AC36" s="436"/>
      <c r="AD36" s="436"/>
      <c r="AE36" s="436"/>
      <c r="AF36" s="436"/>
      <c r="AG36" s="436"/>
      <c r="AH36" s="436"/>
      <c r="AI36" s="436"/>
      <c r="AJ36" s="436"/>
      <c r="AK36" s="437" t="str">
        <f>IF(算定シミュレーション!AO13=0,"",算定シミュレーション!AO13)</f>
        <v/>
      </c>
      <c r="AL36" s="437"/>
      <c r="AM36" s="437"/>
      <c r="AN36" s="437" t="str">
        <f>IF(算定シミュレーション!AP13=0,"",算定シミュレーション!AP13)</f>
        <v/>
      </c>
      <c r="AO36" s="437"/>
      <c r="AP36" s="437"/>
      <c r="AQ36" s="438" t="str">
        <f>IF(収録楽曲情報!J2="","",収録楽曲情報!J2)</f>
        <v/>
      </c>
      <c r="AR36" s="438"/>
      <c r="AS36" s="438"/>
      <c r="AT36" s="438"/>
      <c r="AU36" s="438"/>
      <c r="AV36" s="423" t="str">
        <f>IF(収録楽曲情報!K2="","",収録楽曲情報!K2)</f>
        <v/>
      </c>
      <c r="AW36" s="423"/>
      <c r="AX36" s="423"/>
      <c r="AY36" s="423"/>
      <c r="AZ36" s="423"/>
      <c r="BA36" s="423" t="str">
        <f>IF(収録楽曲情報!L2="","",収録楽曲情報!L2)</f>
        <v/>
      </c>
      <c r="BB36" s="434"/>
      <c r="BC36" s="443" t="str">
        <f>IF(収録楽曲情報!G2="","",収録楽曲情報!G2)</f>
        <v/>
      </c>
      <c r="BD36" s="444"/>
      <c r="BE36" s="444"/>
      <c r="BF36" s="444"/>
      <c r="BG36" s="444"/>
      <c r="BH36" s="444"/>
      <c r="BI36" s="444"/>
      <c r="BJ36" s="444"/>
      <c r="BK36" s="444"/>
      <c r="BL36" s="444"/>
      <c r="BM36" s="428"/>
      <c r="BN36" s="426"/>
      <c r="BO36" s="426"/>
      <c r="BP36" s="426"/>
      <c r="BQ36" s="426" t="str">
        <f>算定シミュレーション!AD13</f>
        <v/>
      </c>
      <c r="BR36" s="427"/>
      <c r="BS36" s="418" t="str">
        <f>算定シミュレーション!AE13</f>
        <v/>
      </c>
      <c r="BT36" s="419"/>
      <c r="BU36" s="420" t="str">
        <f>算定シミュレーション!AF13</f>
        <v/>
      </c>
      <c r="BV36" s="419"/>
      <c r="BW36" s="420" t="str">
        <f>算定シミュレーション!AG13</f>
        <v/>
      </c>
      <c r="BX36" s="421"/>
      <c r="BY36" s="418" t="str">
        <f>算定シミュレーション!AH13</f>
        <v/>
      </c>
      <c r="BZ36" s="419"/>
      <c r="CA36" s="420" t="str">
        <f>算定シミュレーション!AI13</f>
        <v/>
      </c>
      <c r="CB36" s="419"/>
      <c r="CC36" s="420" t="str">
        <f>IF(算定シミュレーション!AJ13="算","算",IF(LEFT(収録楽曲情報!Q2,2)="【委",0,算定シミュレーション!AJ13))</f>
        <v>―</v>
      </c>
      <c r="CD36" s="421"/>
      <c r="CE36" s="423" t="str">
        <f>LEFT(収録楽曲情報!C2,1)</f>
        <v/>
      </c>
      <c r="CF36" s="423"/>
      <c r="CG36" s="423" t="str">
        <f>MID(収録楽曲情報!C2,2,1)</f>
        <v/>
      </c>
      <c r="CH36" s="423"/>
      <c r="CI36" s="423" t="str">
        <f>MID(収録楽曲情報!C2,3,1)</f>
        <v/>
      </c>
      <c r="CJ36" s="423"/>
      <c r="CK36" s="423" t="str">
        <f>MID(収録楽曲情報!C2,4,1)</f>
        <v/>
      </c>
      <c r="CL36" s="423"/>
      <c r="CM36" s="423" t="str">
        <f>MID(収録楽曲情報!C2,5,1)</f>
        <v/>
      </c>
      <c r="CN36" s="423"/>
      <c r="CO36" s="423" t="str">
        <f>MID(収録楽曲情報!C2,6,1)</f>
        <v/>
      </c>
      <c r="CP36" s="423"/>
      <c r="CQ36" s="423" t="str">
        <f>MID(収録楽曲情報!C2,7,1)</f>
        <v/>
      </c>
      <c r="CR36" s="423"/>
      <c r="CS36" s="423" t="str">
        <f>MID(収録楽曲情報!C2,8,1)</f>
        <v/>
      </c>
      <c r="CT36" s="423"/>
      <c r="CU36" s="423"/>
      <c r="CV36" s="423"/>
      <c r="CW36" s="1">
        <v>1</v>
      </c>
    </row>
    <row r="37" spans="1:101" ht="30" customHeight="1" x14ac:dyDescent="0.15">
      <c r="A37" s="435">
        <v>2</v>
      </c>
      <c r="B37" s="423"/>
      <c r="C37" s="436" t="str">
        <f>IF(収録楽曲情報!D3="","",収録楽曲情報!D3&amp;収録楽曲情報!Q3)</f>
        <v/>
      </c>
      <c r="D37" s="436"/>
      <c r="E37" s="436"/>
      <c r="F37" s="436"/>
      <c r="G37" s="436"/>
      <c r="H37" s="436"/>
      <c r="I37" s="436"/>
      <c r="J37" s="436"/>
      <c r="K37" s="436"/>
      <c r="L37" s="436"/>
      <c r="M37" s="436"/>
      <c r="N37" s="436"/>
      <c r="O37" s="436"/>
      <c r="P37" s="436"/>
      <c r="Q37" s="436"/>
      <c r="R37" s="436"/>
      <c r="S37" s="436" t="str">
        <f>IF(収録楽曲情報!E3="","",収録楽曲情報!E3 &amp; " ・ ") &amp; IF(収録楽曲情報!F3="","",収録楽曲情報!F3)</f>
        <v/>
      </c>
      <c r="T37" s="436"/>
      <c r="U37" s="436"/>
      <c r="V37" s="436"/>
      <c r="W37" s="436"/>
      <c r="X37" s="436"/>
      <c r="Y37" s="436"/>
      <c r="Z37" s="436"/>
      <c r="AA37" s="436"/>
      <c r="AB37" s="436"/>
      <c r="AC37" s="436"/>
      <c r="AD37" s="436"/>
      <c r="AE37" s="436"/>
      <c r="AF37" s="436"/>
      <c r="AG37" s="436"/>
      <c r="AH37" s="436"/>
      <c r="AI37" s="436"/>
      <c r="AJ37" s="436"/>
      <c r="AK37" s="437" t="str">
        <f>IF(算定シミュレーション!AO14=0,"",算定シミュレーション!AO14)</f>
        <v/>
      </c>
      <c r="AL37" s="437"/>
      <c r="AM37" s="437"/>
      <c r="AN37" s="437" t="str">
        <f>IF(算定シミュレーション!AP14=0,"",算定シミュレーション!AP14)</f>
        <v/>
      </c>
      <c r="AO37" s="437"/>
      <c r="AP37" s="437"/>
      <c r="AQ37" s="492" t="str">
        <f>IF(収録楽曲情報!J3="","",収録楽曲情報!J3)</f>
        <v/>
      </c>
      <c r="AR37" s="493"/>
      <c r="AS37" s="493"/>
      <c r="AT37" s="493"/>
      <c r="AU37" s="446"/>
      <c r="AV37" s="418" t="str">
        <f>IF(収録楽曲情報!K3="","",収録楽曲情報!K3)</f>
        <v/>
      </c>
      <c r="AW37" s="487"/>
      <c r="AX37" s="487"/>
      <c r="AY37" s="487"/>
      <c r="AZ37" s="421"/>
      <c r="BA37" s="418" t="str">
        <f>IF(収録楽曲情報!L3="","",収録楽曲情報!L3)</f>
        <v/>
      </c>
      <c r="BB37" s="488"/>
      <c r="BC37" s="443" t="str">
        <f>IF(収録楽曲情報!G3="","",収録楽曲情報!G3)</f>
        <v/>
      </c>
      <c r="BD37" s="444"/>
      <c r="BE37" s="444"/>
      <c r="BF37" s="444"/>
      <c r="BG37" s="444"/>
      <c r="BH37" s="444"/>
      <c r="BI37" s="444"/>
      <c r="BJ37" s="444"/>
      <c r="BK37" s="444"/>
      <c r="BL37" s="444"/>
      <c r="BM37" s="428"/>
      <c r="BN37" s="426"/>
      <c r="BO37" s="426"/>
      <c r="BP37" s="426"/>
      <c r="BQ37" s="420" t="str">
        <f>算定シミュレーション!AD14</f>
        <v/>
      </c>
      <c r="BR37" s="421"/>
      <c r="BS37" s="418" t="str">
        <f>算定シミュレーション!AE14</f>
        <v/>
      </c>
      <c r="BT37" s="419"/>
      <c r="BU37" s="420" t="str">
        <f>算定シミュレーション!AF14</f>
        <v/>
      </c>
      <c r="BV37" s="419"/>
      <c r="BW37" s="420" t="str">
        <f>算定シミュレーション!AG14</f>
        <v/>
      </c>
      <c r="BX37" s="421"/>
      <c r="BY37" s="418" t="str">
        <f>算定シミュレーション!AH14</f>
        <v/>
      </c>
      <c r="BZ37" s="419"/>
      <c r="CA37" s="420" t="str">
        <f>算定シミュレーション!AI14</f>
        <v/>
      </c>
      <c r="CB37" s="419"/>
      <c r="CC37" s="420" t="str">
        <f>IF(算定シミュレーション!AJ14="算","算",IF(LEFT(収録楽曲情報!Q3,2)="【委",0,算定シミュレーション!AJ14))</f>
        <v>―</v>
      </c>
      <c r="CD37" s="421"/>
      <c r="CE37" s="418" t="str">
        <f>LEFT(収録楽曲情報!C3,1)</f>
        <v/>
      </c>
      <c r="CF37" s="421"/>
      <c r="CG37" s="423" t="str">
        <f>MID(収録楽曲情報!C3,2,1)</f>
        <v/>
      </c>
      <c r="CH37" s="423"/>
      <c r="CI37" s="423" t="str">
        <f>MID(収録楽曲情報!C3,3,1)</f>
        <v/>
      </c>
      <c r="CJ37" s="423"/>
      <c r="CK37" s="423" t="str">
        <f>MID(収録楽曲情報!C3,4,1)</f>
        <v/>
      </c>
      <c r="CL37" s="423"/>
      <c r="CM37" s="423" t="str">
        <f>MID(収録楽曲情報!C3,5,1)</f>
        <v/>
      </c>
      <c r="CN37" s="423"/>
      <c r="CO37" s="423" t="str">
        <f>MID(収録楽曲情報!C3,6,1)</f>
        <v/>
      </c>
      <c r="CP37" s="423"/>
      <c r="CQ37" s="423" t="str">
        <f>MID(収録楽曲情報!C3,7,1)</f>
        <v/>
      </c>
      <c r="CR37" s="423"/>
      <c r="CS37" s="423" t="str">
        <f>MID(収録楽曲情報!C3,8,1)</f>
        <v/>
      </c>
      <c r="CT37" s="423"/>
      <c r="CU37" s="423"/>
      <c r="CV37" s="423"/>
      <c r="CW37" s="1">
        <v>1</v>
      </c>
    </row>
    <row r="38" spans="1:101" ht="30" customHeight="1" x14ac:dyDescent="0.15">
      <c r="A38" s="435">
        <v>3</v>
      </c>
      <c r="B38" s="423"/>
      <c r="C38" s="436" t="str">
        <f>IF(収録楽曲情報!D4="","",収録楽曲情報!D4&amp;収録楽曲情報!Q4)</f>
        <v/>
      </c>
      <c r="D38" s="436"/>
      <c r="E38" s="436"/>
      <c r="F38" s="436"/>
      <c r="G38" s="436"/>
      <c r="H38" s="436"/>
      <c r="I38" s="436"/>
      <c r="J38" s="436"/>
      <c r="K38" s="436"/>
      <c r="L38" s="436"/>
      <c r="M38" s="436"/>
      <c r="N38" s="436"/>
      <c r="O38" s="436"/>
      <c r="P38" s="436"/>
      <c r="Q38" s="436"/>
      <c r="R38" s="436"/>
      <c r="S38" s="436" t="str">
        <f>IF(収録楽曲情報!E4="","",収録楽曲情報!E4 &amp; " ・ ") &amp; IF(収録楽曲情報!F4="","",収録楽曲情報!F4)</f>
        <v/>
      </c>
      <c r="T38" s="436"/>
      <c r="U38" s="436"/>
      <c r="V38" s="436"/>
      <c r="W38" s="436"/>
      <c r="X38" s="436"/>
      <c r="Y38" s="436"/>
      <c r="Z38" s="436"/>
      <c r="AA38" s="436"/>
      <c r="AB38" s="436"/>
      <c r="AC38" s="436"/>
      <c r="AD38" s="436"/>
      <c r="AE38" s="436"/>
      <c r="AF38" s="436"/>
      <c r="AG38" s="436"/>
      <c r="AH38" s="436"/>
      <c r="AI38" s="436"/>
      <c r="AJ38" s="436"/>
      <c r="AK38" s="437" t="str">
        <f>IF(算定シミュレーション!AO15=0,"",算定シミュレーション!AO15)</f>
        <v/>
      </c>
      <c r="AL38" s="437"/>
      <c r="AM38" s="437"/>
      <c r="AN38" s="437" t="str">
        <f>IF(算定シミュレーション!AP15=0,"",算定シミュレーション!AP15)</f>
        <v/>
      </c>
      <c r="AO38" s="437"/>
      <c r="AP38" s="437"/>
      <c r="AQ38" s="492" t="str">
        <f>IF(収録楽曲情報!J4="","",収録楽曲情報!J4)</f>
        <v/>
      </c>
      <c r="AR38" s="493"/>
      <c r="AS38" s="493"/>
      <c r="AT38" s="493"/>
      <c r="AU38" s="446"/>
      <c r="AV38" s="418" t="str">
        <f>IF(収録楽曲情報!K4="","",収録楽曲情報!K4)</f>
        <v/>
      </c>
      <c r="AW38" s="487"/>
      <c r="AX38" s="487"/>
      <c r="AY38" s="487"/>
      <c r="AZ38" s="421"/>
      <c r="BA38" s="418" t="str">
        <f>IF(収録楽曲情報!L4="","",収録楽曲情報!L4)</f>
        <v/>
      </c>
      <c r="BB38" s="488"/>
      <c r="BC38" s="443" t="str">
        <f>IF(収録楽曲情報!G4="","",収録楽曲情報!G4)</f>
        <v/>
      </c>
      <c r="BD38" s="444"/>
      <c r="BE38" s="444"/>
      <c r="BF38" s="444"/>
      <c r="BG38" s="444"/>
      <c r="BH38" s="444"/>
      <c r="BI38" s="444"/>
      <c r="BJ38" s="444"/>
      <c r="BK38" s="444"/>
      <c r="BL38" s="444"/>
      <c r="BM38" s="428"/>
      <c r="BN38" s="426"/>
      <c r="BO38" s="426"/>
      <c r="BP38" s="426"/>
      <c r="BQ38" s="420" t="str">
        <f>算定シミュレーション!AD15</f>
        <v/>
      </c>
      <c r="BR38" s="421"/>
      <c r="BS38" s="418" t="str">
        <f>算定シミュレーション!AE15</f>
        <v/>
      </c>
      <c r="BT38" s="419"/>
      <c r="BU38" s="420" t="str">
        <f>算定シミュレーション!AF15</f>
        <v/>
      </c>
      <c r="BV38" s="419"/>
      <c r="BW38" s="420" t="str">
        <f>算定シミュレーション!AG15</f>
        <v/>
      </c>
      <c r="BX38" s="421"/>
      <c r="BY38" s="418" t="str">
        <f>算定シミュレーション!AH15</f>
        <v/>
      </c>
      <c r="BZ38" s="419"/>
      <c r="CA38" s="420" t="str">
        <f>算定シミュレーション!AI15</f>
        <v/>
      </c>
      <c r="CB38" s="419"/>
      <c r="CC38" s="420" t="str">
        <f>IF(算定シミュレーション!AJ15="算","算",IF(LEFT(収録楽曲情報!Q4,2)="【委",0,算定シミュレーション!AJ15))</f>
        <v>―</v>
      </c>
      <c r="CD38" s="421"/>
      <c r="CE38" s="418" t="str">
        <f>LEFT(収録楽曲情報!C4,1)</f>
        <v/>
      </c>
      <c r="CF38" s="421"/>
      <c r="CG38" s="423" t="str">
        <f>MID(収録楽曲情報!C4,2,1)</f>
        <v/>
      </c>
      <c r="CH38" s="423"/>
      <c r="CI38" s="423" t="str">
        <f>MID(収録楽曲情報!C4,3,1)</f>
        <v/>
      </c>
      <c r="CJ38" s="423"/>
      <c r="CK38" s="423" t="str">
        <f>MID(収録楽曲情報!C4,4,1)</f>
        <v/>
      </c>
      <c r="CL38" s="423"/>
      <c r="CM38" s="423" t="str">
        <f>MID(収録楽曲情報!C4,5,1)</f>
        <v/>
      </c>
      <c r="CN38" s="423"/>
      <c r="CO38" s="423" t="str">
        <f>MID(収録楽曲情報!C4,6,1)</f>
        <v/>
      </c>
      <c r="CP38" s="423"/>
      <c r="CQ38" s="423" t="str">
        <f>MID(収録楽曲情報!C4,7,1)</f>
        <v/>
      </c>
      <c r="CR38" s="423"/>
      <c r="CS38" s="423" t="str">
        <f>MID(収録楽曲情報!C4,8,1)</f>
        <v/>
      </c>
      <c r="CT38" s="423"/>
      <c r="CU38" s="423"/>
      <c r="CV38" s="423"/>
      <c r="CW38" s="1">
        <v>1</v>
      </c>
    </row>
    <row r="39" spans="1:101" ht="30" customHeight="1" x14ac:dyDescent="0.15">
      <c r="A39" s="435">
        <v>4</v>
      </c>
      <c r="B39" s="423"/>
      <c r="C39" s="436" t="str">
        <f>IF(収録楽曲情報!D5="","",収録楽曲情報!D5&amp;収録楽曲情報!Q5)</f>
        <v/>
      </c>
      <c r="D39" s="436"/>
      <c r="E39" s="436"/>
      <c r="F39" s="436"/>
      <c r="G39" s="436"/>
      <c r="H39" s="436"/>
      <c r="I39" s="436"/>
      <c r="J39" s="436"/>
      <c r="K39" s="436"/>
      <c r="L39" s="436"/>
      <c r="M39" s="436"/>
      <c r="N39" s="436"/>
      <c r="O39" s="436"/>
      <c r="P39" s="436"/>
      <c r="Q39" s="436"/>
      <c r="R39" s="436"/>
      <c r="S39" s="436" t="str">
        <f>IF(収録楽曲情報!E5="","",収録楽曲情報!E5 &amp; " ・ ") &amp; IF(収録楽曲情報!F5="","",収録楽曲情報!F5)</f>
        <v/>
      </c>
      <c r="T39" s="436"/>
      <c r="U39" s="436"/>
      <c r="V39" s="436"/>
      <c r="W39" s="436"/>
      <c r="X39" s="436"/>
      <c r="Y39" s="436"/>
      <c r="Z39" s="436"/>
      <c r="AA39" s="436"/>
      <c r="AB39" s="436"/>
      <c r="AC39" s="436"/>
      <c r="AD39" s="436"/>
      <c r="AE39" s="436"/>
      <c r="AF39" s="436"/>
      <c r="AG39" s="436"/>
      <c r="AH39" s="436"/>
      <c r="AI39" s="436"/>
      <c r="AJ39" s="436"/>
      <c r="AK39" s="437" t="str">
        <f>IF(算定シミュレーション!AO16=0,"",算定シミュレーション!AO16)</f>
        <v/>
      </c>
      <c r="AL39" s="437"/>
      <c r="AM39" s="437"/>
      <c r="AN39" s="437" t="str">
        <f>IF(算定シミュレーション!AP16=0,"",算定シミュレーション!AP16)</f>
        <v/>
      </c>
      <c r="AO39" s="437"/>
      <c r="AP39" s="437"/>
      <c r="AQ39" s="492" t="str">
        <f>IF(収録楽曲情報!J5="","",収録楽曲情報!J5)</f>
        <v/>
      </c>
      <c r="AR39" s="493"/>
      <c r="AS39" s="493"/>
      <c r="AT39" s="493"/>
      <c r="AU39" s="446"/>
      <c r="AV39" s="418" t="str">
        <f>IF(収録楽曲情報!K5="","",収録楽曲情報!K5)</f>
        <v/>
      </c>
      <c r="AW39" s="487"/>
      <c r="AX39" s="487"/>
      <c r="AY39" s="487"/>
      <c r="AZ39" s="421"/>
      <c r="BA39" s="418" t="str">
        <f>IF(収録楽曲情報!L5="","",収録楽曲情報!L5)</f>
        <v/>
      </c>
      <c r="BB39" s="488"/>
      <c r="BC39" s="443" t="str">
        <f>IF(収録楽曲情報!G5="","",収録楽曲情報!G5)</f>
        <v/>
      </c>
      <c r="BD39" s="444"/>
      <c r="BE39" s="444"/>
      <c r="BF39" s="444"/>
      <c r="BG39" s="444"/>
      <c r="BH39" s="444"/>
      <c r="BI39" s="444"/>
      <c r="BJ39" s="444"/>
      <c r="BK39" s="444"/>
      <c r="BL39" s="444"/>
      <c r="BM39" s="428"/>
      <c r="BN39" s="426"/>
      <c r="BO39" s="426"/>
      <c r="BP39" s="426"/>
      <c r="BQ39" s="420" t="str">
        <f>算定シミュレーション!AD16</f>
        <v/>
      </c>
      <c r="BR39" s="421"/>
      <c r="BS39" s="418" t="str">
        <f>算定シミュレーション!AE16</f>
        <v/>
      </c>
      <c r="BT39" s="419"/>
      <c r="BU39" s="420" t="str">
        <f>算定シミュレーション!AF16</f>
        <v/>
      </c>
      <c r="BV39" s="419"/>
      <c r="BW39" s="420" t="str">
        <f>算定シミュレーション!AG16</f>
        <v/>
      </c>
      <c r="BX39" s="421"/>
      <c r="BY39" s="418" t="str">
        <f>算定シミュレーション!AH16</f>
        <v/>
      </c>
      <c r="BZ39" s="419"/>
      <c r="CA39" s="420" t="str">
        <f>算定シミュレーション!AI16</f>
        <v/>
      </c>
      <c r="CB39" s="419"/>
      <c r="CC39" s="420" t="str">
        <f>IF(算定シミュレーション!AJ16="算","算",IF(LEFT(収録楽曲情報!Q5,2)="【委",0,算定シミュレーション!AJ16))</f>
        <v>―</v>
      </c>
      <c r="CD39" s="421"/>
      <c r="CE39" s="418" t="str">
        <f>LEFT(収録楽曲情報!C5,1)</f>
        <v/>
      </c>
      <c r="CF39" s="421"/>
      <c r="CG39" s="423" t="str">
        <f>MID(収録楽曲情報!C5,2,1)</f>
        <v/>
      </c>
      <c r="CH39" s="423"/>
      <c r="CI39" s="423" t="str">
        <f>MID(収録楽曲情報!C5,3,1)</f>
        <v/>
      </c>
      <c r="CJ39" s="423"/>
      <c r="CK39" s="423" t="str">
        <f>MID(収録楽曲情報!C5,4,1)</f>
        <v/>
      </c>
      <c r="CL39" s="423"/>
      <c r="CM39" s="423" t="str">
        <f>MID(収録楽曲情報!C5,5,1)</f>
        <v/>
      </c>
      <c r="CN39" s="423"/>
      <c r="CO39" s="423" t="str">
        <f>MID(収録楽曲情報!C5,6,1)</f>
        <v/>
      </c>
      <c r="CP39" s="423"/>
      <c r="CQ39" s="423" t="str">
        <f>MID(収録楽曲情報!C5,7,1)</f>
        <v/>
      </c>
      <c r="CR39" s="423"/>
      <c r="CS39" s="423" t="str">
        <f>MID(収録楽曲情報!C5,8,1)</f>
        <v/>
      </c>
      <c r="CT39" s="423"/>
      <c r="CU39" s="423"/>
      <c r="CV39" s="423"/>
      <c r="CW39" s="1">
        <v>1</v>
      </c>
    </row>
    <row r="40" spans="1:101" ht="30" customHeight="1" thickBot="1" x14ac:dyDescent="0.2">
      <c r="A40" s="439">
        <v>5</v>
      </c>
      <c r="B40" s="429"/>
      <c r="C40" s="436" t="str">
        <f>IF(収録楽曲情報!D6="","",収録楽曲情報!D6&amp;収録楽曲情報!Q6)</f>
        <v/>
      </c>
      <c r="D40" s="436"/>
      <c r="E40" s="436"/>
      <c r="F40" s="436"/>
      <c r="G40" s="436"/>
      <c r="H40" s="436"/>
      <c r="I40" s="436"/>
      <c r="J40" s="436"/>
      <c r="K40" s="436"/>
      <c r="L40" s="436"/>
      <c r="M40" s="436"/>
      <c r="N40" s="436"/>
      <c r="O40" s="436"/>
      <c r="P40" s="436"/>
      <c r="Q40" s="436"/>
      <c r="R40" s="436"/>
      <c r="S40" s="436" t="str">
        <f>IF(収録楽曲情報!E6="","",収録楽曲情報!E6 &amp; " ・ ") &amp; IF(収録楽曲情報!F6="","",収録楽曲情報!F6)</f>
        <v/>
      </c>
      <c r="T40" s="436"/>
      <c r="U40" s="436"/>
      <c r="V40" s="436"/>
      <c r="W40" s="436"/>
      <c r="X40" s="436"/>
      <c r="Y40" s="436"/>
      <c r="Z40" s="436"/>
      <c r="AA40" s="436"/>
      <c r="AB40" s="436"/>
      <c r="AC40" s="436"/>
      <c r="AD40" s="436"/>
      <c r="AE40" s="436"/>
      <c r="AF40" s="436"/>
      <c r="AG40" s="436"/>
      <c r="AH40" s="436"/>
      <c r="AI40" s="436"/>
      <c r="AJ40" s="436"/>
      <c r="AK40" s="437" t="str">
        <f>IF(算定シミュレーション!AO17=0,"",算定シミュレーション!AO17)</f>
        <v/>
      </c>
      <c r="AL40" s="437"/>
      <c r="AM40" s="437"/>
      <c r="AN40" s="437" t="str">
        <f>IF(算定シミュレーション!AP17=0,"",算定シミュレーション!AP17)</f>
        <v/>
      </c>
      <c r="AO40" s="437"/>
      <c r="AP40" s="437"/>
      <c r="AQ40" s="483" t="str">
        <f>IF(収録楽曲情報!J6="","",収録楽曲情報!J6)</f>
        <v/>
      </c>
      <c r="AR40" s="484"/>
      <c r="AS40" s="484"/>
      <c r="AT40" s="484"/>
      <c r="AU40" s="479"/>
      <c r="AV40" s="476" t="str">
        <f>IF(収録楽曲情報!K6="","",収録楽曲情報!K6)</f>
        <v/>
      </c>
      <c r="AW40" s="485"/>
      <c r="AX40" s="485"/>
      <c r="AY40" s="485"/>
      <c r="AZ40" s="486"/>
      <c r="BA40" s="476" t="str">
        <f>IF(収録楽曲情報!L6="","",収録楽曲情報!L6)</f>
        <v/>
      </c>
      <c r="BB40" s="477"/>
      <c r="BC40" s="443" t="str">
        <f>IF(収録楽曲情報!G6="","",収録楽曲情報!G6)</f>
        <v/>
      </c>
      <c r="BD40" s="444"/>
      <c r="BE40" s="444"/>
      <c r="BF40" s="444"/>
      <c r="BG40" s="444"/>
      <c r="BH40" s="444"/>
      <c r="BI40" s="444"/>
      <c r="BJ40" s="444"/>
      <c r="BK40" s="444"/>
      <c r="BL40" s="444"/>
      <c r="BM40" s="428"/>
      <c r="BN40" s="426"/>
      <c r="BO40" s="426"/>
      <c r="BP40" s="426"/>
      <c r="BQ40" s="420" t="str">
        <f>算定シミュレーション!AD17</f>
        <v/>
      </c>
      <c r="BR40" s="421"/>
      <c r="BS40" s="418" t="str">
        <f>算定シミュレーション!AE17</f>
        <v/>
      </c>
      <c r="BT40" s="419"/>
      <c r="BU40" s="420" t="str">
        <f>算定シミュレーション!AF17</f>
        <v/>
      </c>
      <c r="BV40" s="419"/>
      <c r="BW40" s="420" t="str">
        <f>算定シミュレーション!AG17</f>
        <v/>
      </c>
      <c r="BX40" s="421"/>
      <c r="BY40" s="418" t="str">
        <f>算定シミュレーション!AH17</f>
        <v/>
      </c>
      <c r="BZ40" s="419"/>
      <c r="CA40" s="420" t="str">
        <f>算定シミュレーション!AI17</f>
        <v/>
      </c>
      <c r="CB40" s="419"/>
      <c r="CC40" s="420" t="str">
        <f>IF(算定シミュレーション!AJ17="算","算",IF(LEFT(収録楽曲情報!Q6,2)="【委",0,算定シミュレーション!AJ17))</f>
        <v>―</v>
      </c>
      <c r="CD40" s="421"/>
      <c r="CE40" s="418" t="str">
        <f>LEFT(収録楽曲情報!C6,1)</f>
        <v/>
      </c>
      <c r="CF40" s="421"/>
      <c r="CG40" s="423" t="str">
        <f>MID(収録楽曲情報!C6,2,1)</f>
        <v/>
      </c>
      <c r="CH40" s="423"/>
      <c r="CI40" s="423" t="str">
        <f>MID(収録楽曲情報!C6,3,1)</f>
        <v/>
      </c>
      <c r="CJ40" s="423"/>
      <c r="CK40" s="423" t="str">
        <f>MID(収録楽曲情報!C6,4,1)</f>
        <v/>
      </c>
      <c r="CL40" s="423"/>
      <c r="CM40" s="423" t="str">
        <f>MID(収録楽曲情報!C6,5,1)</f>
        <v/>
      </c>
      <c r="CN40" s="423"/>
      <c r="CO40" s="423" t="str">
        <f>MID(収録楽曲情報!C6,6,1)</f>
        <v/>
      </c>
      <c r="CP40" s="423"/>
      <c r="CQ40" s="423" t="str">
        <f>MID(収録楽曲情報!C6,7,1)</f>
        <v/>
      </c>
      <c r="CR40" s="423"/>
      <c r="CS40" s="423" t="str">
        <f>MID(収録楽曲情報!C6,8,1)</f>
        <v/>
      </c>
      <c r="CT40" s="423"/>
      <c r="CU40" s="423"/>
      <c r="CV40" s="423"/>
      <c r="CW40" s="1">
        <v>1</v>
      </c>
    </row>
    <row r="41" spans="1:101" ht="6" customHeight="1" x14ac:dyDescent="0.15">
      <c r="A41" s="514" t="s">
        <v>66</v>
      </c>
      <c r="B41" s="514"/>
      <c r="C41" s="514"/>
      <c r="D41" s="514"/>
      <c r="E41" s="514"/>
      <c r="F41" s="514"/>
      <c r="G41" s="514"/>
      <c r="H41" s="514"/>
      <c r="I41" s="514"/>
      <c r="J41" s="514"/>
      <c r="K41" s="514"/>
      <c r="L41" s="514"/>
      <c r="M41" s="514"/>
      <c r="N41" s="514"/>
      <c r="O41" s="514"/>
      <c r="P41" s="514"/>
      <c r="Q41" s="514"/>
      <c r="R41" s="514"/>
      <c r="S41" s="514"/>
      <c r="T41" s="514"/>
      <c r="U41" s="514"/>
      <c r="V41" s="514"/>
      <c r="W41" s="514"/>
      <c r="X41" s="514"/>
      <c r="Y41" s="514"/>
      <c r="Z41" s="514"/>
      <c r="AA41" s="514"/>
      <c r="AB41" s="514"/>
      <c r="AC41" s="514"/>
      <c r="AD41" s="514"/>
      <c r="AE41" s="514"/>
      <c r="AF41" s="514"/>
      <c r="AG41" s="514"/>
      <c r="AH41" s="514"/>
      <c r="AI41" s="514"/>
      <c r="AJ41" s="514"/>
      <c r="AK41" s="514"/>
      <c r="AL41" s="514"/>
      <c r="AM41" s="514"/>
      <c r="AN41" s="514"/>
      <c r="AO41" s="514"/>
      <c r="AP41" s="514"/>
      <c r="BE41" s="417" t="s">
        <v>44</v>
      </c>
      <c r="BF41" s="417"/>
      <c r="BG41" s="417"/>
      <c r="BH41" s="417"/>
      <c r="BI41" s="417"/>
      <c r="BJ41" s="417"/>
      <c r="BK41" s="417"/>
      <c r="BL41" s="516"/>
      <c r="BM41" s="428" t="str">
        <f>IF(算定シミュレーション!$BK$2=1,算定シミュレーション!$AB$113,"")</f>
        <v/>
      </c>
      <c r="BN41" s="426"/>
      <c r="BO41" s="505" t="str">
        <f>IF(算定シミュレーション!$BK$2=1,算定シミュレーション!$AC$113,"")</f>
        <v/>
      </c>
      <c r="BP41" s="500"/>
      <c r="BQ41" s="505" t="str">
        <f>IF(算定シミュレーション!$BK$2=1,算定シミュレーション!$AD$113,"")</f>
        <v/>
      </c>
      <c r="BR41" s="508"/>
      <c r="BS41" s="499" t="str">
        <f>IF(算定シミュレーション!$BK$2=1,算定シミュレーション!$AE$113,"")</f>
        <v/>
      </c>
      <c r="BT41" s="500"/>
      <c r="BU41" s="505" t="str">
        <f>IF(算定シミュレーション!$BK$2=1,算定シミュレーション!$AF$113,"")</f>
        <v/>
      </c>
      <c r="BV41" s="500"/>
      <c r="BW41" s="505" t="str">
        <f>IF(算定シミュレーション!$BK$2=1,算定シミュレーション!$AG$113,"")</f>
        <v/>
      </c>
      <c r="BX41" s="508"/>
      <c r="BY41" s="499" t="str">
        <f>IF(算定シミュレーション!$BK$2=1,算定シミュレーション!$AH$113,"")</f>
        <v/>
      </c>
      <c r="BZ41" s="500"/>
      <c r="CA41" s="505" t="str">
        <f>IF(算定シミュレーション!$BK$2=1,算定シミュレーション!$AI$113,"")</f>
        <v/>
      </c>
      <c r="CB41" s="500"/>
      <c r="CC41" s="505" t="str">
        <f>IF(算定シミュレーション!$BK$2=1,算定シミュレーション!$AJ$113,"")</f>
        <v/>
      </c>
      <c r="CD41" s="508"/>
      <c r="CE41" s="499">
        <f>IF(CC51="",9,IF(収録楽曲情報!$V$4=0,9,""))</f>
        <v>9</v>
      </c>
      <c r="CF41" s="508"/>
      <c r="CG41" s="499">
        <f>IF(CC51="",9,IF(収録楽曲情報!$V$4=0,9,""))</f>
        <v>9</v>
      </c>
      <c r="CH41" s="508"/>
      <c r="CI41" s="499">
        <f>IF(CC51="",9,IF(収録楽曲情報!$V$4=0,9,RIGHT(LEFT(収録楽曲情報!$V$4,1),1)))</f>
        <v>9</v>
      </c>
      <c r="CJ41" s="508"/>
      <c r="CK41" s="499">
        <f>IF(CC51="",9,IF(収録楽曲情報!$V$4=0,9,RIGHT(LEFT(収録楽曲情報!$V$4,2),1)))</f>
        <v>9</v>
      </c>
      <c r="CL41" s="508"/>
      <c r="CM41" s="499">
        <f>IF(CC51="",9,IF(収録楽曲情報!$V$4=0,9,RIGHT(LEFT(収録楽曲情報!$V$4,3),1)))</f>
        <v>9</v>
      </c>
      <c r="CN41" s="508"/>
      <c r="CO41" s="499">
        <f>IF(CC51="",9,IF(収録楽曲情報!$V$4=0,9,RIGHT(LEFT(収録楽曲情報!$V$4,4),1)))</f>
        <v>9</v>
      </c>
      <c r="CP41" s="508"/>
      <c r="CQ41" s="499">
        <f>IF(CC51="",9,IF(収録楽曲情報!$V$4=0,9,RIGHT(LEFT(収録楽曲情報!$V$4,5),1)))</f>
        <v>9</v>
      </c>
      <c r="CR41" s="508"/>
      <c r="CS41" s="499">
        <f>IF(CC51="",9,IF(収録楽曲情報!$V$4=0,9,RIGHT(LEFT(収録楽曲情報!$V$4,6),1)))</f>
        <v>9</v>
      </c>
      <c r="CT41" s="508"/>
      <c r="CU41" s="499">
        <f>IF(CC51="",9,IF(収録楽曲情報!$V$4=0,9,""))</f>
        <v>9</v>
      </c>
      <c r="CV41" s="508"/>
      <c r="CW41" s="1">
        <v>1</v>
      </c>
    </row>
    <row r="42" spans="1:101" ht="6" customHeight="1" x14ac:dyDescent="0.15">
      <c r="A42" s="515"/>
      <c r="B42" s="515"/>
      <c r="C42" s="515"/>
      <c r="D42" s="515"/>
      <c r="E42" s="515"/>
      <c r="F42" s="515"/>
      <c r="G42" s="515"/>
      <c r="H42" s="515"/>
      <c r="I42" s="515"/>
      <c r="J42" s="515"/>
      <c r="K42" s="515"/>
      <c r="L42" s="515"/>
      <c r="M42" s="515"/>
      <c r="N42" s="515"/>
      <c r="O42" s="515"/>
      <c r="P42" s="515"/>
      <c r="Q42" s="515"/>
      <c r="R42" s="515"/>
      <c r="S42" s="515"/>
      <c r="T42" s="515"/>
      <c r="U42" s="515"/>
      <c r="V42" s="515"/>
      <c r="W42" s="515"/>
      <c r="X42" s="515"/>
      <c r="Y42" s="515"/>
      <c r="Z42" s="515"/>
      <c r="AA42" s="515"/>
      <c r="AB42" s="515"/>
      <c r="AC42" s="515"/>
      <c r="AD42" s="515"/>
      <c r="AE42" s="515"/>
      <c r="AF42" s="515"/>
      <c r="AG42" s="515"/>
      <c r="AH42" s="515"/>
      <c r="AI42" s="515"/>
      <c r="AJ42" s="515"/>
      <c r="AK42" s="515"/>
      <c r="AL42" s="515"/>
      <c r="AM42" s="515"/>
      <c r="AN42" s="515"/>
      <c r="AO42" s="515"/>
      <c r="AP42" s="515"/>
      <c r="BE42" s="516"/>
      <c r="BF42" s="516"/>
      <c r="BG42" s="516"/>
      <c r="BH42" s="516"/>
      <c r="BI42" s="516"/>
      <c r="BJ42" s="516"/>
      <c r="BK42" s="516"/>
      <c r="BL42" s="516"/>
      <c r="BM42" s="428"/>
      <c r="BN42" s="426"/>
      <c r="BO42" s="506"/>
      <c r="BP42" s="502"/>
      <c r="BQ42" s="506"/>
      <c r="BR42" s="509"/>
      <c r="BS42" s="501"/>
      <c r="BT42" s="502"/>
      <c r="BU42" s="506"/>
      <c r="BV42" s="502"/>
      <c r="BW42" s="506"/>
      <c r="BX42" s="509"/>
      <c r="BY42" s="501"/>
      <c r="BZ42" s="502"/>
      <c r="CA42" s="506"/>
      <c r="CB42" s="502"/>
      <c r="CC42" s="506"/>
      <c r="CD42" s="509"/>
      <c r="CE42" s="501"/>
      <c r="CF42" s="509"/>
      <c r="CG42" s="501"/>
      <c r="CH42" s="509"/>
      <c r="CI42" s="501"/>
      <c r="CJ42" s="509"/>
      <c r="CK42" s="501"/>
      <c r="CL42" s="509"/>
      <c r="CM42" s="501"/>
      <c r="CN42" s="509"/>
      <c r="CO42" s="501"/>
      <c r="CP42" s="509"/>
      <c r="CQ42" s="501"/>
      <c r="CR42" s="509"/>
      <c r="CS42" s="501"/>
      <c r="CT42" s="509"/>
      <c r="CU42" s="501"/>
      <c r="CV42" s="509"/>
      <c r="CW42" s="1">
        <v>1</v>
      </c>
    </row>
    <row r="43" spans="1:101" ht="6" customHeight="1" x14ac:dyDescent="0.15">
      <c r="A43" s="11"/>
      <c r="B43" s="525" t="s">
        <v>67</v>
      </c>
      <c r="C43" s="525"/>
      <c r="D43" s="525"/>
      <c r="E43" s="525"/>
      <c r="F43" s="525"/>
      <c r="G43" s="525"/>
      <c r="H43" s="525"/>
      <c r="I43" s="525"/>
      <c r="J43" s="525"/>
      <c r="K43" s="525"/>
      <c r="L43" s="525"/>
      <c r="M43" s="525"/>
      <c r="N43" s="525"/>
      <c r="O43" s="525"/>
      <c r="P43" s="525"/>
      <c r="Q43" s="525"/>
      <c r="R43" s="525"/>
      <c r="S43" s="525"/>
      <c r="T43" s="525"/>
      <c r="U43" s="11"/>
      <c r="W43" s="86"/>
      <c r="X43" s="86"/>
      <c r="Y43" s="730">
        <f>IF(収録楽曲情報!$S$6="","",収録楽曲情報!$S$6)</f>
        <v>0</v>
      </c>
      <c r="Z43" s="730"/>
      <c r="AA43" s="730"/>
      <c r="AB43" s="730"/>
      <c r="AC43" s="730"/>
      <c r="AD43" s="730"/>
      <c r="AE43" s="730"/>
      <c r="AF43" s="730"/>
      <c r="AG43" s="730"/>
      <c r="AH43" s="730"/>
      <c r="AI43" s="730"/>
      <c r="AJ43" s="730"/>
      <c r="AK43" s="730"/>
      <c r="AL43" s="730"/>
      <c r="AM43" s="730"/>
      <c r="AN43" s="86"/>
      <c r="AO43" s="86"/>
      <c r="BE43" s="516"/>
      <c r="BF43" s="516"/>
      <c r="BG43" s="516"/>
      <c r="BH43" s="516"/>
      <c r="BI43" s="516"/>
      <c r="BJ43" s="516"/>
      <c r="BK43" s="516"/>
      <c r="BL43" s="516"/>
      <c r="BM43" s="428"/>
      <c r="BN43" s="426"/>
      <c r="BO43" s="506"/>
      <c r="BP43" s="502"/>
      <c r="BQ43" s="506"/>
      <c r="BR43" s="509"/>
      <c r="BS43" s="501"/>
      <c r="BT43" s="502"/>
      <c r="BU43" s="506"/>
      <c r="BV43" s="502"/>
      <c r="BW43" s="506"/>
      <c r="BX43" s="509"/>
      <c r="BY43" s="501"/>
      <c r="BZ43" s="502"/>
      <c r="CA43" s="506"/>
      <c r="CB43" s="502"/>
      <c r="CC43" s="506"/>
      <c r="CD43" s="509"/>
      <c r="CE43" s="501"/>
      <c r="CF43" s="509"/>
      <c r="CG43" s="501"/>
      <c r="CH43" s="509"/>
      <c r="CI43" s="501"/>
      <c r="CJ43" s="509"/>
      <c r="CK43" s="501"/>
      <c r="CL43" s="509"/>
      <c r="CM43" s="501"/>
      <c r="CN43" s="509"/>
      <c r="CO43" s="501"/>
      <c r="CP43" s="509"/>
      <c r="CQ43" s="501"/>
      <c r="CR43" s="509"/>
      <c r="CS43" s="501"/>
      <c r="CT43" s="509"/>
      <c r="CU43" s="501"/>
      <c r="CV43" s="509"/>
      <c r="CW43" s="1">
        <v>1</v>
      </c>
    </row>
    <row r="44" spans="1:101" ht="6" customHeight="1" x14ac:dyDescent="0.15">
      <c r="A44" s="11"/>
      <c r="B44" s="525"/>
      <c r="C44" s="525"/>
      <c r="D44" s="525"/>
      <c r="E44" s="525"/>
      <c r="F44" s="525"/>
      <c r="G44" s="525"/>
      <c r="H44" s="525"/>
      <c r="I44" s="525"/>
      <c r="J44" s="525"/>
      <c r="K44" s="525"/>
      <c r="L44" s="525"/>
      <c r="M44" s="525"/>
      <c r="N44" s="525"/>
      <c r="O44" s="525"/>
      <c r="P44" s="525"/>
      <c r="Q44" s="525"/>
      <c r="R44" s="525"/>
      <c r="S44" s="525"/>
      <c r="T44" s="525"/>
      <c r="U44" s="11"/>
      <c r="W44" s="86"/>
      <c r="X44" s="86"/>
      <c r="Y44" s="730"/>
      <c r="Z44" s="730"/>
      <c r="AA44" s="730"/>
      <c r="AB44" s="730"/>
      <c r="AC44" s="730"/>
      <c r="AD44" s="730"/>
      <c r="AE44" s="730"/>
      <c r="AF44" s="730"/>
      <c r="AG44" s="730"/>
      <c r="AH44" s="730"/>
      <c r="AI44" s="730"/>
      <c r="AJ44" s="730"/>
      <c r="AK44" s="730"/>
      <c r="AL44" s="730"/>
      <c r="AM44" s="730"/>
      <c r="AN44" s="86"/>
      <c r="AO44" s="86"/>
      <c r="BE44" s="516"/>
      <c r="BF44" s="516"/>
      <c r="BG44" s="516"/>
      <c r="BH44" s="516"/>
      <c r="BI44" s="516"/>
      <c r="BJ44" s="516"/>
      <c r="BK44" s="516"/>
      <c r="BL44" s="516"/>
      <c r="BM44" s="428"/>
      <c r="BN44" s="426"/>
      <c r="BO44" s="506"/>
      <c r="BP44" s="502"/>
      <c r="BQ44" s="506"/>
      <c r="BR44" s="509"/>
      <c r="BS44" s="501"/>
      <c r="BT44" s="502"/>
      <c r="BU44" s="506"/>
      <c r="BV44" s="502"/>
      <c r="BW44" s="506"/>
      <c r="BX44" s="509"/>
      <c r="BY44" s="501"/>
      <c r="BZ44" s="502"/>
      <c r="CA44" s="506"/>
      <c r="CB44" s="502"/>
      <c r="CC44" s="506"/>
      <c r="CD44" s="509"/>
      <c r="CE44" s="501"/>
      <c r="CF44" s="509"/>
      <c r="CG44" s="501"/>
      <c r="CH44" s="509"/>
      <c r="CI44" s="501"/>
      <c r="CJ44" s="509"/>
      <c r="CK44" s="501"/>
      <c r="CL44" s="509"/>
      <c r="CM44" s="501"/>
      <c r="CN44" s="509"/>
      <c r="CO44" s="501"/>
      <c r="CP44" s="509"/>
      <c r="CQ44" s="501"/>
      <c r="CR44" s="509"/>
      <c r="CS44" s="501"/>
      <c r="CT44" s="509"/>
      <c r="CU44" s="501"/>
      <c r="CV44" s="509"/>
      <c r="CW44" s="1">
        <v>1</v>
      </c>
    </row>
    <row r="45" spans="1:101" ht="6" customHeight="1" x14ac:dyDescent="0.15">
      <c r="A45" s="11"/>
      <c r="B45" s="525"/>
      <c r="C45" s="525"/>
      <c r="D45" s="525"/>
      <c r="E45" s="525"/>
      <c r="F45" s="525"/>
      <c r="G45" s="525"/>
      <c r="H45" s="525"/>
      <c r="I45" s="525"/>
      <c r="J45" s="525"/>
      <c r="K45" s="525"/>
      <c r="L45" s="525"/>
      <c r="M45" s="525"/>
      <c r="N45" s="525"/>
      <c r="O45" s="525"/>
      <c r="P45" s="525"/>
      <c r="Q45" s="525"/>
      <c r="R45" s="525"/>
      <c r="S45" s="525"/>
      <c r="T45" s="525"/>
      <c r="U45" s="11"/>
      <c r="W45" s="86"/>
      <c r="X45" s="86"/>
      <c r="Y45" s="730"/>
      <c r="Z45" s="730"/>
      <c r="AA45" s="730"/>
      <c r="AB45" s="730"/>
      <c r="AC45" s="730"/>
      <c r="AD45" s="730"/>
      <c r="AE45" s="730"/>
      <c r="AF45" s="730"/>
      <c r="AG45" s="730"/>
      <c r="AH45" s="730"/>
      <c r="AI45" s="730"/>
      <c r="AJ45" s="730"/>
      <c r="AK45" s="730"/>
      <c r="AL45" s="730"/>
      <c r="AM45" s="730"/>
      <c r="AN45" s="86"/>
      <c r="AO45" s="86"/>
      <c r="AQ45" s="423" t="s">
        <v>46</v>
      </c>
      <c r="AR45" s="423"/>
      <c r="AS45" s="423"/>
      <c r="AT45" s="423"/>
      <c r="AU45" s="423"/>
      <c r="AV45" s="423"/>
      <c r="AW45" s="423" t="s">
        <v>47</v>
      </c>
      <c r="AX45" s="423"/>
      <c r="AY45" s="423"/>
      <c r="AZ45" s="423"/>
      <c r="BA45" s="423"/>
      <c r="BB45" s="423"/>
      <c r="BE45" s="516"/>
      <c r="BF45" s="516"/>
      <c r="BG45" s="516"/>
      <c r="BH45" s="516"/>
      <c r="BI45" s="516"/>
      <c r="BJ45" s="516"/>
      <c r="BK45" s="516"/>
      <c r="BL45" s="516"/>
      <c r="BM45" s="428"/>
      <c r="BN45" s="426"/>
      <c r="BO45" s="507"/>
      <c r="BP45" s="504"/>
      <c r="BQ45" s="507"/>
      <c r="BR45" s="510"/>
      <c r="BS45" s="503"/>
      <c r="BT45" s="504"/>
      <c r="BU45" s="507"/>
      <c r="BV45" s="504"/>
      <c r="BW45" s="507"/>
      <c r="BX45" s="510"/>
      <c r="BY45" s="503"/>
      <c r="BZ45" s="504"/>
      <c r="CA45" s="507"/>
      <c r="CB45" s="504"/>
      <c r="CC45" s="507"/>
      <c r="CD45" s="510"/>
      <c r="CE45" s="503"/>
      <c r="CF45" s="510"/>
      <c r="CG45" s="503"/>
      <c r="CH45" s="510"/>
      <c r="CI45" s="503"/>
      <c r="CJ45" s="510"/>
      <c r="CK45" s="503"/>
      <c r="CL45" s="510"/>
      <c r="CM45" s="503"/>
      <c r="CN45" s="510"/>
      <c r="CO45" s="503"/>
      <c r="CP45" s="510"/>
      <c r="CQ45" s="503"/>
      <c r="CR45" s="510"/>
      <c r="CS45" s="503"/>
      <c r="CT45" s="510"/>
      <c r="CU45" s="503"/>
      <c r="CV45" s="510"/>
      <c r="CW45" s="1">
        <v>1</v>
      </c>
    </row>
    <row r="46" spans="1:101" ht="6" customHeight="1" x14ac:dyDescent="0.15">
      <c r="A46" s="11"/>
      <c r="B46" s="11"/>
      <c r="C46" s="526" t="str">
        <f>IF(収録楽曲情報!S2="外国映画","外国映画上映","映画録音 ・ 映画上映")</f>
        <v>外国映画上映</v>
      </c>
      <c r="D46" s="526"/>
      <c r="E46" s="526"/>
      <c r="F46" s="526"/>
      <c r="G46" s="526"/>
      <c r="H46" s="526"/>
      <c r="I46" s="526"/>
      <c r="J46" s="526"/>
      <c r="K46" s="526"/>
      <c r="L46" s="526"/>
      <c r="M46" s="526"/>
      <c r="N46" s="526"/>
      <c r="O46" s="526"/>
      <c r="P46" s="526"/>
      <c r="Q46" s="526"/>
      <c r="R46" s="526"/>
      <c r="S46" s="526"/>
      <c r="T46" s="11"/>
      <c r="U46" s="11"/>
      <c r="W46" s="527" t="s">
        <v>52</v>
      </c>
      <c r="X46" s="527"/>
      <c r="Y46" s="527"/>
      <c r="Z46" s="527"/>
      <c r="AA46" s="527"/>
      <c r="AB46" s="527"/>
      <c r="AC46" s="527"/>
      <c r="AD46" s="527"/>
      <c r="AE46" s="527"/>
      <c r="AF46" s="527"/>
      <c r="AG46" s="527"/>
      <c r="AH46" s="527"/>
      <c r="AI46" s="527"/>
      <c r="AJ46" s="527"/>
      <c r="AK46" s="527"/>
      <c r="AL46" s="527"/>
      <c r="AM46" s="527"/>
      <c r="AN46" s="527"/>
      <c r="AO46" s="527"/>
      <c r="AQ46" s="423"/>
      <c r="AR46" s="423"/>
      <c r="AS46" s="423"/>
      <c r="AT46" s="423"/>
      <c r="AU46" s="423"/>
      <c r="AV46" s="423"/>
      <c r="AW46" s="423"/>
      <c r="AX46" s="423"/>
      <c r="AY46" s="423"/>
      <c r="AZ46" s="423"/>
      <c r="BA46" s="423"/>
      <c r="BB46" s="423"/>
      <c r="BE46" s="516" t="str">
        <f>算定シミュレーション!BM4</f>
        <v>消費税相当額（5%）</v>
      </c>
      <c r="BF46" s="516"/>
      <c r="BG46" s="516"/>
      <c r="BH46" s="516"/>
      <c r="BI46" s="516"/>
      <c r="BJ46" s="516"/>
      <c r="BK46" s="516"/>
      <c r="BL46" s="516"/>
      <c r="BM46" s="428" t="str">
        <f>IF(算定シミュレーション!$BK$2=1,算定シミュレーション!$AB$114,"")</f>
        <v/>
      </c>
      <c r="BN46" s="426"/>
      <c r="BO46" s="505" t="str">
        <f>IF(算定シミュレーション!$BK$2=1,算定シミュレーション!$AC$114,"")</f>
        <v/>
      </c>
      <c r="BP46" s="500"/>
      <c r="BQ46" s="505" t="str">
        <f>IF(算定シミュレーション!$BK$2=1,算定シミュレーション!$AD$114,"")</f>
        <v/>
      </c>
      <c r="BR46" s="508"/>
      <c r="BS46" s="499" t="str">
        <f>IF(算定シミュレーション!$BK$2=1,算定シミュレーション!$AE$114,"")</f>
        <v/>
      </c>
      <c r="BT46" s="500"/>
      <c r="BU46" s="505" t="str">
        <f>IF(算定シミュレーション!$BK$2=1,算定シミュレーション!$AF$114,"")</f>
        <v/>
      </c>
      <c r="BV46" s="500"/>
      <c r="BW46" s="505" t="str">
        <f>IF(算定シミュレーション!$BK$2=1,算定シミュレーション!$AG$114,"")</f>
        <v/>
      </c>
      <c r="BX46" s="508"/>
      <c r="BY46" s="499" t="str">
        <f>IF(算定シミュレーション!$BK$2=1,算定シミュレーション!$AH$114,"")</f>
        <v/>
      </c>
      <c r="BZ46" s="500"/>
      <c r="CA46" s="505" t="str">
        <f>IF(算定シミュレーション!$BK$2=1,算定シミュレーション!$AI$114,"")</f>
        <v/>
      </c>
      <c r="CB46" s="500"/>
      <c r="CC46" s="505" t="str">
        <f>IF(算定シミュレーション!$BK$2=1,算定シミュレーション!$AJ$114,"")</f>
        <v/>
      </c>
      <c r="CD46" s="508"/>
      <c r="CE46" s="422" t="str">
        <f>IF(CC51="","",IF(収録楽曲情報!$V$4=0,"",""))</f>
        <v/>
      </c>
      <c r="CF46" s="422"/>
      <c r="CG46" s="422" t="str">
        <f>IF(CC51="","",IF(収録楽曲情報!$V$4=0,"",""))</f>
        <v/>
      </c>
      <c r="CH46" s="422"/>
      <c r="CI46" s="422" t="str">
        <f>IF(CC51="","",IF(収録楽曲情報!$V$4=0,"",IF(LEN(収録楽曲情報!$W$3)=5,"",LEFT(収録楽曲情報!$W$3,1))))</f>
        <v/>
      </c>
      <c r="CJ46" s="422"/>
      <c r="CK46" s="422" t="str">
        <f>IF(CC51="","",IF(収録楽曲情報!$V$4=0,"",IF(LEN(収録楽曲情報!$W$3)=5,LEFT(収録楽曲情報!$W$3,1),RIGHT(LEFT(収録楽曲情報!$W$3,2),1))))</f>
        <v/>
      </c>
      <c r="CL46" s="422"/>
      <c r="CM46" s="422" t="str">
        <f>IF(CC51="","",IF(収録楽曲情報!$V$4=0,"",IF(LEN(収録楽曲情報!$W$3)=5,RIGHT(LEFT(収録楽曲情報!$W$3,2),1),RIGHT(LEFT(収録楽曲情報!$W$3,3),1))))</f>
        <v/>
      </c>
      <c r="CN46" s="422"/>
      <c r="CO46" s="422" t="str">
        <f>IF(CC51="","",IF(収録楽曲情報!$V$4=0,"",IF(LEN(収録楽曲情報!$W$3)=5,RIGHT(LEFT(収録楽曲情報!$W$3,3),1),RIGHT(LEFT(収録楽曲情報!$W$3,4),1))))</f>
        <v/>
      </c>
      <c r="CP46" s="422"/>
      <c r="CQ46" s="422" t="str">
        <f>IF(CC51="","",IF(収録楽曲情報!$V$4=0,"",IF(LEN(収録楽曲情報!$W$3)=5,RIGHT(LEFT(収録楽曲情報!$W$3,4),1),RIGHT(LEFT(収録楽曲情報!$W$3,4),1))))</f>
        <v/>
      </c>
      <c r="CR46" s="422"/>
      <c r="CS46" s="422" t="str">
        <f>IF(CC51="","",IF(収録楽曲情報!$V$4=0,"",IF(LEN(収録楽曲情報!$W$3)=5,RIGHT(LEFT(収録楽曲情報!$W$3,5),1),RIGHT(LEFT(収録楽曲情報!$W$3,4),1))))</f>
        <v/>
      </c>
      <c r="CT46" s="422"/>
      <c r="CW46" s="1">
        <v>1</v>
      </c>
    </row>
    <row r="47" spans="1:101" ht="6" customHeight="1" x14ac:dyDescent="0.15">
      <c r="C47" s="526"/>
      <c r="D47" s="526"/>
      <c r="E47" s="526"/>
      <c r="F47" s="526"/>
      <c r="G47" s="526"/>
      <c r="H47" s="526"/>
      <c r="I47" s="526"/>
      <c r="J47" s="526"/>
      <c r="K47" s="526"/>
      <c r="L47" s="526"/>
      <c r="M47" s="526"/>
      <c r="N47" s="526"/>
      <c r="O47" s="526"/>
      <c r="P47" s="526"/>
      <c r="Q47" s="526"/>
      <c r="R47" s="526"/>
      <c r="S47" s="526"/>
      <c r="W47" s="527"/>
      <c r="X47" s="527"/>
      <c r="Y47" s="527"/>
      <c r="Z47" s="527"/>
      <c r="AA47" s="527"/>
      <c r="AB47" s="527"/>
      <c r="AC47" s="527"/>
      <c r="AD47" s="527"/>
      <c r="AE47" s="527"/>
      <c r="AF47" s="527"/>
      <c r="AG47" s="527"/>
      <c r="AH47" s="527"/>
      <c r="AI47" s="527"/>
      <c r="AJ47" s="527"/>
      <c r="AK47" s="527"/>
      <c r="AL47" s="527"/>
      <c r="AM47" s="527"/>
      <c r="AN47" s="527"/>
      <c r="AO47" s="527"/>
      <c r="AQ47" s="423"/>
      <c r="AR47" s="423"/>
      <c r="AS47" s="423"/>
      <c r="AT47" s="423"/>
      <c r="AU47" s="423"/>
      <c r="AV47" s="423"/>
      <c r="AW47" s="721" t="str">
        <f ca="1">CONCATENATE(RIGHT(YEAR(TODAY()),2),".",TEXT(MONTH(TODAY()),"00"),".",TEXT(DAY(TODAY()),"00"))</f>
        <v>25.03.25</v>
      </c>
      <c r="AX47" s="722"/>
      <c r="AY47" s="722"/>
      <c r="AZ47" s="722"/>
      <c r="BA47" s="722"/>
      <c r="BB47" s="723"/>
      <c r="BE47" s="516"/>
      <c r="BF47" s="516"/>
      <c r="BG47" s="516"/>
      <c r="BH47" s="516"/>
      <c r="BI47" s="516"/>
      <c r="BJ47" s="516"/>
      <c r="BK47" s="516"/>
      <c r="BL47" s="516"/>
      <c r="BM47" s="428"/>
      <c r="BN47" s="426"/>
      <c r="BO47" s="506"/>
      <c r="BP47" s="502"/>
      <c r="BQ47" s="506"/>
      <c r="BR47" s="509"/>
      <c r="BS47" s="501"/>
      <c r="BT47" s="502"/>
      <c r="BU47" s="506"/>
      <c r="BV47" s="502"/>
      <c r="BW47" s="506"/>
      <c r="BX47" s="509"/>
      <c r="BY47" s="501"/>
      <c r="BZ47" s="502"/>
      <c r="CA47" s="506"/>
      <c r="CB47" s="502"/>
      <c r="CC47" s="506"/>
      <c r="CD47" s="509"/>
      <c r="CE47" s="422"/>
      <c r="CF47" s="422"/>
      <c r="CG47" s="422"/>
      <c r="CH47" s="422"/>
      <c r="CI47" s="422"/>
      <c r="CJ47" s="422"/>
      <c r="CK47" s="422"/>
      <c r="CL47" s="422"/>
      <c r="CM47" s="422"/>
      <c r="CN47" s="422"/>
      <c r="CO47" s="422"/>
      <c r="CP47" s="422"/>
      <c r="CQ47" s="422"/>
      <c r="CR47" s="422"/>
      <c r="CS47" s="422"/>
      <c r="CT47" s="422"/>
      <c r="CW47" s="1">
        <v>1</v>
      </c>
    </row>
    <row r="48" spans="1:101" ht="6" customHeight="1" x14ac:dyDescent="0.15">
      <c r="C48" s="526"/>
      <c r="D48" s="526"/>
      <c r="E48" s="526"/>
      <c r="F48" s="526"/>
      <c r="G48" s="526"/>
      <c r="H48" s="526"/>
      <c r="I48" s="526"/>
      <c r="J48" s="526"/>
      <c r="K48" s="526"/>
      <c r="L48" s="526"/>
      <c r="M48" s="526"/>
      <c r="N48" s="526"/>
      <c r="O48" s="526"/>
      <c r="P48" s="526"/>
      <c r="Q48" s="526"/>
      <c r="R48" s="526"/>
      <c r="S48" s="526"/>
      <c r="W48" s="511" t="s">
        <v>53</v>
      </c>
      <c r="X48" s="511"/>
      <c r="Y48" s="511"/>
      <c r="Z48" s="511"/>
      <c r="AA48" s="511"/>
      <c r="AB48" s="511"/>
      <c r="AC48" s="511"/>
      <c r="AD48" s="511"/>
      <c r="AE48" s="511"/>
      <c r="AF48" s="511"/>
      <c r="AG48" s="511"/>
      <c r="AH48" s="511"/>
      <c r="AI48" s="511"/>
      <c r="AJ48" s="511"/>
      <c r="AK48" s="511"/>
      <c r="AL48" s="511"/>
      <c r="AM48" s="511"/>
      <c r="AN48" s="511"/>
      <c r="AO48" s="511"/>
      <c r="AQ48" s="423"/>
      <c r="AR48" s="423"/>
      <c r="AS48" s="423"/>
      <c r="AT48" s="423"/>
      <c r="AU48" s="423"/>
      <c r="AV48" s="423"/>
      <c r="AW48" s="724"/>
      <c r="AX48" s="725"/>
      <c r="AY48" s="725"/>
      <c r="AZ48" s="725"/>
      <c r="BA48" s="725"/>
      <c r="BB48" s="726"/>
      <c r="BE48" s="516"/>
      <c r="BF48" s="516"/>
      <c r="BG48" s="516"/>
      <c r="BH48" s="516"/>
      <c r="BI48" s="516"/>
      <c r="BJ48" s="516"/>
      <c r="BK48" s="516"/>
      <c r="BL48" s="516"/>
      <c r="BM48" s="428"/>
      <c r="BN48" s="426"/>
      <c r="BO48" s="506"/>
      <c r="BP48" s="502"/>
      <c r="BQ48" s="506"/>
      <c r="BR48" s="509"/>
      <c r="BS48" s="501"/>
      <c r="BT48" s="502"/>
      <c r="BU48" s="506"/>
      <c r="BV48" s="502"/>
      <c r="BW48" s="506"/>
      <c r="BX48" s="509"/>
      <c r="BY48" s="501"/>
      <c r="BZ48" s="502"/>
      <c r="CA48" s="506"/>
      <c r="CB48" s="502"/>
      <c r="CC48" s="506"/>
      <c r="CD48" s="509"/>
      <c r="CE48" s="422"/>
      <c r="CF48" s="422"/>
      <c r="CG48" s="422"/>
      <c r="CH48" s="422"/>
      <c r="CI48" s="422"/>
      <c r="CJ48" s="422"/>
      <c r="CK48" s="422"/>
      <c r="CL48" s="422"/>
      <c r="CM48" s="422"/>
      <c r="CN48" s="422"/>
      <c r="CO48" s="422"/>
      <c r="CP48" s="422"/>
      <c r="CQ48" s="422"/>
      <c r="CR48" s="422"/>
      <c r="CS48" s="422"/>
      <c r="CT48" s="422"/>
      <c r="CW48" s="1">
        <v>1</v>
      </c>
    </row>
    <row r="49" spans="1:101" ht="6" customHeight="1" x14ac:dyDescent="0.15">
      <c r="C49" s="422" t="s">
        <v>48</v>
      </c>
      <c r="D49" s="422"/>
      <c r="E49" s="422"/>
      <c r="F49" s="422" t="s">
        <v>49</v>
      </c>
      <c r="G49" s="422"/>
      <c r="H49" s="460">
        <f>IF(収録楽曲情報!T2="","",収録楽曲情報!T2)</f>
        <v>0</v>
      </c>
      <c r="I49" s="460"/>
      <c r="J49" s="460"/>
      <c r="K49" s="460"/>
      <c r="L49" s="460"/>
      <c r="M49" s="460"/>
      <c r="N49" s="460"/>
      <c r="O49" s="460"/>
      <c r="P49" s="460"/>
      <c r="Q49" s="460"/>
      <c r="R49" s="422" t="s">
        <v>50</v>
      </c>
      <c r="S49" s="422"/>
      <c r="W49" s="512"/>
      <c r="X49" s="512"/>
      <c r="Y49" s="512"/>
      <c r="Z49" s="512"/>
      <c r="AA49" s="512"/>
      <c r="AB49" s="512"/>
      <c r="AC49" s="512"/>
      <c r="AD49" s="512"/>
      <c r="AE49" s="512"/>
      <c r="AF49" s="512"/>
      <c r="AG49" s="512"/>
      <c r="AH49" s="512"/>
      <c r="AI49" s="512"/>
      <c r="AJ49" s="512"/>
      <c r="AK49" s="512"/>
      <c r="AL49" s="512"/>
      <c r="AM49" s="512"/>
      <c r="AN49" s="512"/>
      <c r="AO49" s="512"/>
      <c r="AQ49" s="423"/>
      <c r="AR49" s="423"/>
      <c r="AS49" s="423"/>
      <c r="AT49" s="423"/>
      <c r="AU49" s="423"/>
      <c r="AV49" s="423"/>
      <c r="AW49" s="724"/>
      <c r="AX49" s="725"/>
      <c r="AY49" s="725"/>
      <c r="AZ49" s="725"/>
      <c r="BA49" s="725"/>
      <c r="BB49" s="726"/>
      <c r="BE49" s="516"/>
      <c r="BF49" s="516"/>
      <c r="BG49" s="516"/>
      <c r="BH49" s="516"/>
      <c r="BI49" s="516"/>
      <c r="BJ49" s="516"/>
      <c r="BK49" s="516"/>
      <c r="BL49" s="516"/>
      <c r="BM49" s="428"/>
      <c r="BN49" s="426"/>
      <c r="BO49" s="506"/>
      <c r="BP49" s="502"/>
      <c r="BQ49" s="506"/>
      <c r="BR49" s="509"/>
      <c r="BS49" s="501"/>
      <c r="BT49" s="502"/>
      <c r="BU49" s="506"/>
      <c r="BV49" s="502"/>
      <c r="BW49" s="506"/>
      <c r="BX49" s="509"/>
      <c r="BY49" s="501"/>
      <c r="BZ49" s="502"/>
      <c r="CA49" s="506"/>
      <c r="CB49" s="502"/>
      <c r="CC49" s="506"/>
      <c r="CD49" s="509"/>
      <c r="CE49" s="422"/>
      <c r="CF49" s="422"/>
      <c r="CG49" s="422"/>
      <c r="CH49" s="422"/>
      <c r="CI49" s="422"/>
      <c r="CJ49" s="422"/>
      <c r="CK49" s="422"/>
      <c r="CL49" s="422"/>
      <c r="CM49" s="422"/>
      <c r="CN49" s="422"/>
      <c r="CO49" s="422"/>
      <c r="CP49" s="422"/>
      <c r="CQ49" s="422"/>
      <c r="CR49" s="422"/>
      <c r="CS49" s="422"/>
      <c r="CT49" s="422"/>
      <c r="CW49" s="1">
        <v>1</v>
      </c>
    </row>
    <row r="50" spans="1:101" ht="6" customHeight="1" x14ac:dyDescent="0.15">
      <c r="C50" s="422"/>
      <c r="D50" s="422"/>
      <c r="E50" s="422"/>
      <c r="F50" s="422"/>
      <c r="G50" s="422"/>
      <c r="H50" s="460"/>
      <c r="I50" s="460"/>
      <c r="J50" s="460"/>
      <c r="K50" s="460"/>
      <c r="L50" s="460"/>
      <c r="M50" s="460"/>
      <c r="N50" s="460"/>
      <c r="O50" s="460"/>
      <c r="P50" s="460"/>
      <c r="Q50" s="460"/>
      <c r="R50" s="422"/>
      <c r="S50" s="422"/>
      <c r="AQ50" s="423"/>
      <c r="AR50" s="423"/>
      <c r="AS50" s="423"/>
      <c r="AT50" s="423"/>
      <c r="AU50" s="423"/>
      <c r="AV50" s="423"/>
      <c r="AW50" s="724"/>
      <c r="AX50" s="725"/>
      <c r="AY50" s="725"/>
      <c r="AZ50" s="725"/>
      <c r="BA50" s="725"/>
      <c r="BB50" s="726"/>
      <c r="BE50" s="516"/>
      <c r="BF50" s="516"/>
      <c r="BG50" s="516"/>
      <c r="BH50" s="516"/>
      <c r="BI50" s="516"/>
      <c r="BJ50" s="516"/>
      <c r="BK50" s="516"/>
      <c r="BL50" s="516"/>
      <c r="BM50" s="428"/>
      <c r="BN50" s="426"/>
      <c r="BO50" s="507"/>
      <c r="BP50" s="504"/>
      <c r="BQ50" s="507"/>
      <c r="BR50" s="510"/>
      <c r="BS50" s="503"/>
      <c r="BT50" s="504"/>
      <c r="BU50" s="507"/>
      <c r="BV50" s="504"/>
      <c r="BW50" s="507"/>
      <c r="BX50" s="510"/>
      <c r="BY50" s="503"/>
      <c r="BZ50" s="504"/>
      <c r="CA50" s="507"/>
      <c r="CB50" s="504"/>
      <c r="CC50" s="507"/>
      <c r="CD50" s="510"/>
      <c r="CE50" s="422"/>
      <c r="CF50" s="422"/>
      <c r="CG50" s="422"/>
      <c r="CH50" s="422"/>
      <c r="CI50" s="422"/>
      <c r="CJ50" s="422"/>
      <c r="CK50" s="422"/>
      <c r="CL50" s="422"/>
      <c r="CM50" s="422"/>
      <c r="CN50" s="422"/>
      <c r="CO50" s="422"/>
      <c r="CP50" s="422"/>
      <c r="CQ50" s="422"/>
      <c r="CR50" s="422"/>
      <c r="CS50" s="422"/>
      <c r="CT50" s="422"/>
      <c r="CW50" s="1">
        <v>1</v>
      </c>
    </row>
    <row r="51" spans="1:101" ht="6" customHeight="1" x14ac:dyDescent="0.15">
      <c r="C51" s="422"/>
      <c r="D51" s="422"/>
      <c r="E51" s="422"/>
      <c r="F51" s="422"/>
      <c r="G51" s="422"/>
      <c r="H51" s="460"/>
      <c r="I51" s="460"/>
      <c r="J51" s="460"/>
      <c r="K51" s="460"/>
      <c r="L51" s="460"/>
      <c r="M51" s="460"/>
      <c r="N51" s="460"/>
      <c r="O51" s="460"/>
      <c r="P51" s="460"/>
      <c r="Q51" s="460"/>
      <c r="R51" s="422"/>
      <c r="S51" s="422"/>
      <c r="W51" s="494" t="s">
        <v>54</v>
      </c>
      <c r="X51" s="513"/>
      <c r="Y51" s="513"/>
      <c r="Z51" s="513"/>
      <c r="AA51" s="513"/>
      <c r="AB51" s="513"/>
      <c r="AC51" s="513"/>
      <c r="AD51" s="513"/>
      <c r="AE51" s="513"/>
      <c r="AF51" s="513"/>
      <c r="AG51" s="513"/>
      <c r="AH51" s="513"/>
      <c r="AI51" s="513"/>
      <c r="AJ51" s="513"/>
      <c r="AK51" s="513"/>
      <c r="AL51" s="513"/>
      <c r="AM51" s="513"/>
      <c r="AN51" s="513"/>
      <c r="AO51" s="513"/>
      <c r="AQ51" s="423"/>
      <c r="AR51" s="423"/>
      <c r="AS51" s="423"/>
      <c r="AT51" s="423"/>
      <c r="AU51" s="423"/>
      <c r="AV51" s="423"/>
      <c r="AW51" s="724"/>
      <c r="AX51" s="725"/>
      <c r="AY51" s="725"/>
      <c r="AZ51" s="725"/>
      <c r="BA51" s="725"/>
      <c r="BB51" s="726"/>
      <c r="BE51" s="516" t="s">
        <v>45</v>
      </c>
      <c r="BF51" s="516"/>
      <c r="BG51" s="516"/>
      <c r="BH51" s="516"/>
      <c r="BI51" s="516"/>
      <c r="BJ51" s="516"/>
      <c r="BK51" s="516"/>
      <c r="BL51" s="516"/>
      <c r="BM51" s="428" t="str">
        <f>IF(算定シミュレーション!$BK$2=1,算定シミュレーション!$AB$115,"")</f>
        <v/>
      </c>
      <c r="BN51" s="426"/>
      <c r="BO51" s="505" t="str">
        <f>IF(算定シミュレーション!$BK$2=1,算定シミュレーション!$AC$115,"")</f>
        <v/>
      </c>
      <c r="BP51" s="500"/>
      <c r="BQ51" s="505" t="str">
        <f>IF(算定シミュレーション!$BK$2=1,算定シミュレーション!$AD$115,"")</f>
        <v/>
      </c>
      <c r="BR51" s="508"/>
      <c r="BS51" s="499" t="str">
        <f>IF(算定シミュレーション!$BK$2=1,算定シミュレーション!$AE$115,"")</f>
        <v/>
      </c>
      <c r="BT51" s="500"/>
      <c r="BU51" s="505" t="str">
        <f>IF(算定シミュレーション!$BK$2=1,算定シミュレーション!$AF$115,"")</f>
        <v/>
      </c>
      <c r="BV51" s="500"/>
      <c r="BW51" s="505" t="str">
        <f>IF(算定シミュレーション!$BK$2=1,算定シミュレーション!$AG$115,"")</f>
        <v/>
      </c>
      <c r="BX51" s="508"/>
      <c r="BY51" s="499" t="str">
        <f>IF(算定シミュレーション!$BK$2=1,算定シミュレーション!$AH$115,"")</f>
        <v/>
      </c>
      <c r="BZ51" s="500"/>
      <c r="CA51" s="505" t="str">
        <f>IF(算定シミュレーション!$BK$2=1,算定シミュレーション!$AI$115,"")</f>
        <v/>
      </c>
      <c r="CB51" s="500"/>
      <c r="CC51" s="505" t="str">
        <f>IF(算定シミュレーション!$BK$2=1,算定シミュレーション!$AJ$115,"")</f>
        <v/>
      </c>
      <c r="CD51" s="508"/>
      <c r="CE51" s="422" t="str">
        <f>IF(CC51="","",IF(収録楽曲情報!$V$4=0,"",""))</f>
        <v/>
      </c>
      <c r="CF51" s="422"/>
      <c r="CG51" s="422" t="str">
        <f>IF(CC51="","",IF(収録楽曲情報!$V$4=0,"","\"))</f>
        <v/>
      </c>
      <c r="CH51" s="422"/>
      <c r="CI51" s="422" t="str">
        <f>IF(CC51="","",IF(収録楽曲情報!$V$4=0,"",IF(LEN(収録楽曲情報!$W$4)=5,"",LEFT(収録楽曲情報!$W$4,1))))</f>
        <v/>
      </c>
      <c r="CJ51" s="422"/>
      <c r="CK51" s="422" t="str">
        <f>IF(CC51="","",IF(収録楽曲情報!$V$4=0,"",IF(LEN(収録楽曲情報!$W$4)=5,LEFT(収録楽曲情報!$W$4,1),RIGHT(LEFT(収録楽曲情報!$W$4,2),1))))</f>
        <v/>
      </c>
      <c r="CL51" s="422"/>
      <c r="CM51" s="422" t="str">
        <f>IF(CC51="","",IF(収録楽曲情報!$V$4=0,"",IF(LEN(収録楽曲情報!$W$4)=5,RIGHT(LEFT(収録楽曲情報!$W$4,2),1),RIGHT(LEFT(収録楽曲情報!$W$4,3),1))))</f>
        <v/>
      </c>
      <c r="CN51" s="422"/>
      <c r="CO51" s="422" t="str">
        <f>IF(CC51="","",IF(収録楽曲情報!$V$4=0,"",IF(LEN(収録楽曲情報!$W$4)=5,RIGHT(LEFT(収録楽曲情報!$W$4,3),1),RIGHT(LEFT(収録楽曲情報!$W$4,4),1))))</f>
        <v/>
      </c>
      <c r="CP51" s="422"/>
      <c r="CQ51" s="422" t="str">
        <f>IF(CC51="","",IF(収録楽曲情報!$V$4=0,"",IF(LEN(収録楽曲情報!$W$4)=5,RIGHT(LEFT(収録楽曲情報!$W$4,4),1),LEFT(RIGHT(収録楽曲情報!$W$4,2),1))))</f>
        <v/>
      </c>
      <c r="CR51" s="422"/>
      <c r="CS51" s="422" t="str">
        <f>IF(CC51="","",IF(収録楽曲情報!$V$4=0,"",IF(LEN(収録楽曲情報!$W$4)=5,RIGHT(LEFT(収録楽曲情報!$W$4,5),1),RIGHT(収録楽曲情報!$W$4,1))))</f>
        <v/>
      </c>
      <c r="CT51" s="422"/>
      <c r="CW51" s="1">
        <v>1</v>
      </c>
    </row>
    <row r="52" spans="1:101" ht="6" customHeight="1" x14ac:dyDescent="0.15">
      <c r="A52" s="497" t="str">
        <f>IF(収録楽曲情報!S2="外国映画","　協会は、お申込者が、本書記載の内容に従い、管理著作物を映画上映利用することにつき、協会の定める利用許諾条項（外国映画上映）を順守することを条件に許諾します。","　本協会は、上記お申込者が、本書記載の内容に従い、本協会が管理する音楽著作物を映画録音利用または映画上映利用することにつき、本協会の定める「利用許諾条項」を順守することを条件に許諾します。なお、個人情報の利用目的については利用許諾条項に記載のとおりです。")</f>
        <v>　協会は、お申込者が、本書記載の内容に従い、管理著作物を映画上映利用することにつき、協会の定める利用許諾条項（外国映画上映）を順守することを条件に許諾します。</v>
      </c>
      <c r="B52" s="497"/>
      <c r="C52" s="497"/>
      <c r="D52" s="497"/>
      <c r="E52" s="497"/>
      <c r="F52" s="497"/>
      <c r="G52" s="497"/>
      <c r="H52" s="497"/>
      <c r="I52" s="497"/>
      <c r="J52" s="497"/>
      <c r="K52" s="497"/>
      <c r="L52" s="497"/>
      <c r="M52" s="497"/>
      <c r="N52" s="497"/>
      <c r="O52" s="497"/>
      <c r="P52" s="497"/>
      <c r="Q52" s="497"/>
      <c r="R52" s="497"/>
      <c r="S52" s="497"/>
      <c r="T52" s="497"/>
      <c r="U52" s="497"/>
      <c r="V52" s="497"/>
      <c r="W52" s="494" t="s">
        <v>68</v>
      </c>
      <c r="X52" s="494"/>
      <c r="Y52" s="494"/>
      <c r="Z52" s="498" t="s">
        <v>69</v>
      </c>
      <c r="AA52" s="498"/>
      <c r="AB52" s="498"/>
      <c r="AC52" s="498"/>
      <c r="AD52" s="498"/>
      <c r="AE52" s="498"/>
      <c r="AF52" s="498"/>
      <c r="AG52" s="498"/>
      <c r="AH52" s="498"/>
      <c r="AI52" s="498"/>
      <c r="AJ52" s="498"/>
      <c r="AK52" s="494" t="s">
        <v>55</v>
      </c>
      <c r="AL52" s="494"/>
      <c r="AM52" s="494"/>
      <c r="AN52" s="494"/>
      <c r="AO52" s="494"/>
      <c r="AQ52" s="423"/>
      <c r="AR52" s="423"/>
      <c r="AS52" s="423"/>
      <c r="AT52" s="423"/>
      <c r="AU52" s="423"/>
      <c r="AV52" s="423"/>
      <c r="AW52" s="724"/>
      <c r="AX52" s="725"/>
      <c r="AY52" s="725"/>
      <c r="AZ52" s="725"/>
      <c r="BA52" s="725"/>
      <c r="BB52" s="726"/>
      <c r="BE52" s="516"/>
      <c r="BF52" s="516"/>
      <c r="BG52" s="516"/>
      <c r="BH52" s="516"/>
      <c r="BI52" s="516"/>
      <c r="BJ52" s="516"/>
      <c r="BK52" s="516"/>
      <c r="BL52" s="516"/>
      <c r="BM52" s="428"/>
      <c r="BN52" s="426"/>
      <c r="BO52" s="506"/>
      <c r="BP52" s="502"/>
      <c r="BQ52" s="506"/>
      <c r="BR52" s="509"/>
      <c r="BS52" s="501"/>
      <c r="BT52" s="502"/>
      <c r="BU52" s="506"/>
      <c r="BV52" s="502"/>
      <c r="BW52" s="506"/>
      <c r="BX52" s="509"/>
      <c r="BY52" s="501"/>
      <c r="BZ52" s="502"/>
      <c r="CA52" s="506"/>
      <c r="CB52" s="502"/>
      <c r="CC52" s="506"/>
      <c r="CD52" s="509"/>
      <c r="CE52" s="422"/>
      <c r="CF52" s="422"/>
      <c r="CG52" s="422"/>
      <c r="CH52" s="422"/>
      <c r="CI52" s="422"/>
      <c r="CJ52" s="422"/>
      <c r="CK52" s="422"/>
      <c r="CL52" s="422"/>
      <c r="CM52" s="422"/>
      <c r="CN52" s="422"/>
      <c r="CO52" s="422"/>
      <c r="CP52" s="422"/>
      <c r="CQ52" s="422"/>
      <c r="CR52" s="422"/>
      <c r="CS52" s="422"/>
      <c r="CT52" s="422"/>
      <c r="CW52" s="1">
        <v>1</v>
      </c>
    </row>
    <row r="53" spans="1:101" ht="6" customHeight="1" x14ac:dyDescent="0.15">
      <c r="A53" s="497"/>
      <c r="B53" s="497"/>
      <c r="C53" s="497"/>
      <c r="D53" s="497"/>
      <c r="E53" s="497"/>
      <c r="F53" s="497"/>
      <c r="G53" s="497"/>
      <c r="H53" s="497"/>
      <c r="I53" s="497"/>
      <c r="J53" s="497"/>
      <c r="K53" s="497"/>
      <c r="L53" s="497"/>
      <c r="M53" s="497"/>
      <c r="N53" s="497"/>
      <c r="O53" s="497"/>
      <c r="P53" s="497"/>
      <c r="Q53" s="497"/>
      <c r="R53" s="497"/>
      <c r="S53" s="497"/>
      <c r="T53" s="497"/>
      <c r="U53" s="497"/>
      <c r="V53" s="497"/>
      <c r="W53" s="12"/>
      <c r="X53" s="12"/>
      <c r="Y53" s="12"/>
      <c r="Z53" s="494" t="s">
        <v>70</v>
      </c>
      <c r="AA53" s="494"/>
      <c r="AB53" s="494"/>
      <c r="AC53" s="494"/>
      <c r="AD53" s="494"/>
      <c r="AE53" s="494"/>
      <c r="AF53" s="494"/>
      <c r="AG53" s="494"/>
      <c r="AH53" s="494"/>
      <c r="AI53" s="494"/>
      <c r="AJ53" s="494"/>
      <c r="AK53" s="494" t="s">
        <v>71</v>
      </c>
      <c r="AL53" s="494"/>
      <c r="AM53" s="494"/>
      <c r="AN53" s="494"/>
      <c r="AO53" s="494"/>
      <c r="AQ53" s="423"/>
      <c r="AR53" s="423"/>
      <c r="AS53" s="423"/>
      <c r="AT53" s="423"/>
      <c r="AU53" s="423"/>
      <c r="AV53" s="423"/>
      <c r="AW53" s="724"/>
      <c r="AX53" s="725"/>
      <c r="AY53" s="725"/>
      <c r="AZ53" s="725"/>
      <c r="BA53" s="725"/>
      <c r="BB53" s="726"/>
      <c r="BE53" s="516"/>
      <c r="BF53" s="516"/>
      <c r="BG53" s="516"/>
      <c r="BH53" s="516"/>
      <c r="BI53" s="516"/>
      <c r="BJ53" s="516"/>
      <c r="BK53" s="516"/>
      <c r="BL53" s="516"/>
      <c r="BM53" s="428"/>
      <c r="BN53" s="426"/>
      <c r="BO53" s="506"/>
      <c r="BP53" s="502"/>
      <c r="BQ53" s="506"/>
      <c r="BR53" s="509"/>
      <c r="BS53" s="501"/>
      <c r="BT53" s="502"/>
      <c r="BU53" s="506"/>
      <c r="BV53" s="502"/>
      <c r="BW53" s="506"/>
      <c r="BX53" s="509"/>
      <c r="BY53" s="501"/>
      <c r="BZ53" s="502"/>
      <c r="CA53" s="506"/>
      <c r="CB53" s="502"/>
      <c r="CC53" s="506"/>
      <c r="CD53" s="509"/>
      <c r="CE53" s="422"/>
      <c r="CF53" s="422"/>
      <c r="CG53" s="422"/>
      <c r="CH53" s="422"/>
      <c r="CI53" s="422"/>
      <c r="CJ53" s="422"/>
      <c r="CK53" s="422"/>
      <c r="CL53" s="422"/>
      <c r="CM53" s="422"/>
      <c r="CN53" s="422"/>
      <c r="CO53" s="422"/>
      <c r="CP53" s="422"/>
      <c r="CQ53" s="422"/>
      <c r="CR53" s="422"/>
      <c r="CS53" s="422"/>
      <c r="CT53" s="422"/>
      <c r="CW53" s="1">
        <v>1</v>
      </c>
    </row>
    <row r="54" spans="1:101" ht="6" customHeight="1" x14ac:dyDescent="0.15">
      <c r="A54" s="497"/>
      <c r="B54" s="497"/>
      <c r="C54" s="497"/>
      <c r="D54" s="497"/>
      <c r="E54" s="497"/>
      <c r="F54" s="497"/>
      <c r="G54" s="497"/>
      <c r="H54" s="497"/>
      <c r="I54" s="497"/>
      <c r="J54" s="497"/>
      <c r="K54" s="497"/>
      <c r="L54" s="497"/>
      <c r="M54" s="497"/>
      <c r="N54" s="497"/>
      <c r="O54" s="497"/>
      <c r="P54" s="497"/>
      <c r="Q54" s="497"/>
      <c r="R54" s="497"/>
      <c r="S54" s="497"/>
      <c r="T54" s="497"/>
      <c r="U54" s="497"/>
      <c r="V54" s="497"/>
      <c r="W54" s="494" t="s">
        <v>72</v>
      </c>
      <c r="X54" s="494"/>
      <c r="Y54" s="494"/>
      <c r="Z54" s="494" t="s">
        <v>73</v>
      </c>
      <c r="AA54" s="494"/>
      <c r="AB54" s="494"/>
      <c r="AC54" s="494"/>
      <c r="AD54" s="494"/>
      <c r="AE54" s="494"/>
      <c r="AF54" s="494"/>
      <c r="AG54" s="494"/>
      <c r="AH54" s="494"/>
      <c r="AI54" s="494"/>
      <c r="AJ54" s="494"/>
      <c r="AK54" s="494" t="s">
        <v>56</v>
      </c>
      <c r="AL54" s="494"/>
      <c r="AM54" s="494"/>
      <c r="AN54" s="494"/>
      <c r="AO54" s="494"/>
      <c r="AQ54" s="423"/>
      <c r="AR54" s="423"/>
      <c r="AS54" s="423"/>
      <c r="AT54" s="423"/>
      <c r="AU54" s="423"/>
      <c r="AV54" s="423"/>
      <c r="AW54" s="724"/>
      <c r="AX54" s="725"/>
      <c r="AY54" s="725"/>
      <c r="AZ54" s="725"/>
      <c r="BA54" s="725"/>
      <c r="BB54" s="726"/>
      <c r="BE54" s="516"/>
      <c r="BF54" s="516"/>
      <c r="BG54" s="516"/>
      <c r="BH54" s="516"/>
      <c r="BI54" s="516"/>
      <c r="BJ54" s="516"/>
      <c r="BK54" s="516"/>
      <c r="BL54" s="516"/>
      <c r="BM54" s="428"/>
      <c r="BN54" s="426"/>
      <c r="BO54" s="506"/>
      <c r="BP54" s="502"/>
      <c r="BQ54" s="506"/>
      <c r="BR54" s="509"/>
      <c r="BS54" s="501"/>
      <c r="BT54" s="502"/>
      <c r="BU54" s="506"/>
      <c r="BV54" s="502"/>
      <c r="BW54" s="506"/>
      <c r="BX54" s="509"/>
      <c r="BY54" s="501"/>
      <c r="BZ54" s="502"/>
      <c r="CA54" s="506"/>
      <c r="CB54" s="502"/>
      <c r="CC54" s="506"/>
      <c r="CD54" s="509"/>
      <c r="CE54" s="422"/>
      <c r="CF54" s="422"/>
      <c r="CG54" s="422"/>
      <c r="CH54" s="422"/>
      <c r="CI54" s="422"/>
      <c r="CJ54" s="422"/>
      <c r="CK54" s="422"/>
      <c r="CL54" s="422"/>
      <c r="CM54" s="422"/>
      <c r="CN54" s="422"/>
      <c r="CO54" s="422"/>
      <c r="CP54" s="422"/>
      <c r="CQ54" s="422"/>
      <c r="CR54" s="422"/>
      <c r="CS54" s="422"/>
      <c r="CT54" s="422"/>
      <c r="CW54" s="1">
        <v>1</v>
      </c>
    </row>
    <row r="55" spans="1:101" ht="6" customHeight="1" x14ac:dyDescent="0.15">
      <c r="A55" s="497"/>
      <c r="B55" s="497"/>
      <c r="C55" s="497"/>
      <c r="D55" s="497"/>
      <c r="E55" s="497"/>
      <c r="F55" s="497"/>
      <c r="G55" s="497"/>
      <c r="H55" s="497"/>
      <c r="I55" s="497"/>
      <c r="J55" s="497"/>
      <c r="K55" s="497"/>
      <c r="L55" s="497"/>
      <c r="M55" s="497"/>
      <c r="N55" s="497"/>
      <c r="O55" s="497"/>
      <c r="P55" s="497"/>
      <c r="Q55" s="497"/>
      <c r="R55" s="497"/>
      <c r="S55" s="497"/>
      <c r="T55" s="497"/>
      <c r="U55" s="497"/>
      <c r="V55" s="497"/>
      <c r="W55" s="495" t="s">
        <v>74</v>
      </c>
      <c r="X55" s="495"/>
      <c r="Y55" s="495"/>
      <c r="Z55" s="495"/>
      <c r="AA55" s="496" t="s">
        <v>386</v>
      </c>
      <c r="AB55" s="496"/>
      <c r="AC55" s="496"/>
      <c r="AD55" s="496"/>
      <c r="AE55" s="496"/>
      <c r="AF55" s="496"/>
      <c r="AG55" s="496"/>
      <c r="AH55" s="496"/>
      <c r="AI55" s="496"/>
      <c r="AJ55" s="496"/>
      <c r="AK55" s="496"/>
      <c r="AL55" s="496"/>
      <c r="AM55" s="496"/>
      <c r="AN55" s="496"/>
      <c r="AO55" s="496"/>
      <c r="AQ55" s="423"/>
      <c r="AR55" s="423"/>
      <c r="AS55" s="423"/>
      <c r="AT55" s="423"/>
      <c r="AU55" s="423"/>
      <c r="AV55" s="423"/>
      <c r="AW55" s="727"/>
      <c r="AX55" s="728"/>
      <c r="AY55" s="728"/>
      <c r="AZ55" s="728"/>
      <c r="BA55" s="728"/>
      <c r="BB55" s="729"/>
      <c r="BE55" s="516"/>
      <c r="BF55" s="516"/>
      <c r="BG55" s="516"/>
      <c r="BH55" s="516"/>
      <c r="BI55" s="516"/>
      <c r="BJ55" s="516"/>
      <c r="BK55" s="516"/>
      <c r="BL55" s="516"/>
      <c r="BM55" s="428"/>
      <c r="BN55" s="426"/>
      <c r="BO55" s="507"/>
      <c r="BP55" s="504"/>
      <c r="BQ55" s="507"/>
      <c r="BR55" s="510"/>
      <c r="BS55" s="503"/>
      <c r="BT55" s="504"/>
      <c r="BU55" s="507"/>
      <c r="BV55" s="504"/>
      <c r="BW55" s="507"/>
      <c r="BX55" s="510"/>
      <c r="BY55" s="503"/>
      <c r="BZ55" s="504"/>
      <c r="CA55" s="507"/>
      <c r="CB55" s="504"/>
      <c r="CC55" s="507"/>
      <c r="CD55" s="510"/>
      <c r="CE55" s="422"/>
      <c r="CF55" s="422"/>
      <c r="CG55" s="422"/>
      <c r="CH55" s="422"/>
      <c r="CI55" s="422"/>
      <c r="CJ55" s="422"/>
      <c r="CK55" s="422"/>
      <c r="CL55" s="422"/>
      <c r="CM55" s="422"/>
      <c r="CN55" s="422"/>
      <c r="CO55" s="422"/>
      <c r="CP55" s="422"/>
      <c r="CQ55" s="422"/>
      <c r="CR55" s="422"/>
      <c r="CS55" s="422"/>
      <c r="CT55" s="422"/>
      <c r="CW55" s="1">
        <v>1</v>
      </c>
    </row>
    <row r="56" spans="1:101" ht="6" customHeight="1" x14ac:dyDescent="0.15">
      <c r="A56" s="497"/>
      <c r="B56" s="497"/>
      <c r="C56" s="497"/>
      <c r="D56" s="497"/>
      <c r="E56" s="497"/>
      <c r="F56" s="497"/>
      <c r="G56" s="497"/>
      <c r="H56" s="497"/>
      <c r="I56" s="497"/>
      <c r="J56" s="497"/>
      <c r="K56" s="497"/>
      <c r="L56" s="497"/>
      <c r="M56" s="497"/>
      <c r="N56" s="497"/>
      <c r="O56" s="497"/>
      <c r="P56" s="497"/>
      <c r="Q56" s="497"/>
      <c r="R56" s="497"/>
      <c r="S56" s="497"/>
      <c r="T56" s="497"/>
      <c r="U56" s="497"/>
      <c r="V56" s="497"/>
      <c r="CW56" s="1">
        <v>1</v>
      </c>
    </row>
    <row r="57" spans="1:101" ht="6" customHeight="1" x14ac:dyDescent="0.15">
      <c r="A57" s="497"/>
      <c r="B57" s="497"/>
      <c r="C57" s="497"/>
      <c r="D57" s="497"/>
      <c r="E57" s="497"/>
      <c r="F57" s="497"/>
      <c r="G57" s="497"/>
      <c r="H57" s="497"/>
      <c r="I57" s="497"/>
      <c r="J57" s="497"/>
      <c r="K57" s="497"/>
      <c r="L57" s="497"/>
      <c r="M57" s="497"/>
      <c r="N57" s="497"/>
      <c r="O57" s="497"/>
      <c r="P57" s="497"/>
      <c r="Q57" s="497"/>
      <c r="R57" s="497"/>
      <c r="S57" s="497"/>
      <c r="T57" s="497"/>
      <c r="U57" s="497"/>
      <c r="V57" s="497"/>
      <c r="CW57" s="1">
        <v>1</v>
      </c>
    </row>
    <row r="58" spans="1:101" ht="7.5" customHeight="1" x14ac:dyDescent="0.15">
      <c r="CW58" s="1">
        <f t="shared" ref="CW58:CW63" si="0">IF($A$73="","",1)</f>
        <v>1</v>
      </c>
    </row>
    <row r="59" spans="1:101" ht="7.5" customHeight="1" x14ac:dyDescent="0.15">
      <c r="CW59" s="1">
        <f t="shared" si="0"/>
        <v>1</v>
      </c>
    </row>
    <row r="60" spans="1:101" ht="7.5" customHeight="1" x14ac:dyDescent="0.15">
      <c r="CW60" s="1">
        <f t="shared" si="0"/>
        <v>1</v>
      </c>
    </row>
    <row r="61" spans="1:101" ht="7.5" customHeight="1" x14ac:dyDescent="0.15">
      <c r="CW61" s="1">
        <f t="shared" si="0"/>
        <v>1</v>
      </c>
    </row>
    <row r="62" spans="1:101" ht="7.5" customHeight="1" x14ac:dyDescent="0.15">
      <c r="CW62" s="1">
        <f t="shared" si="0"/>
        <v>1</v>
      </c>
    </row>
    <row r="63" spans="1:101" ht="7.5" customHeight="1" x14ac:dyDescent="0.15">
      <c r="CW63" s="1">
        <f t="shared" si="0"/>
        <v>1</v>
      </c>
    </row>
    <row r="64" spans="1:101" ht="6" customHeight="1" x14ac:dyDescent="0.15">
      <c r="CW64" s="1">
        <f>IF($A$102="","",1)</f>
        <v>1</v>
      </c>
    </row>
    <row r="65" spans="1:101" ht="13.5" x14ac:dyDescent="0.15">
      <c r="A65" s="1" t="s">
        <v>29</v>
      </c>
      <c r="CW65" s="1">
        <f t="shared" ref="CW65:CW92" si="1">IF($A$73="","",1)</f>
        <v>1</v>
      </c>
    </row>
    <row r="66" spans="1:101" ht="27" customHeight="1" x14ac:dyDescent="0.15">
      <c r="A66" s="459" t="str">
        <f>IF(収録楽曲情報!S2="外国映画","外国映画上映利用申込書","映画（録音・上映）利用申込書")</f>
        <v>外国映画上映利用申込書</v>
      </c>
      <c r="B66" s="459"/>
      <c r="C66" s="459"/>
      <c r="D66" s="459"/>
      <c r="E66" s="459"/>
      <c r="F66" s="459"/>
      <c r="G66" s="459"/>
      <c r="H66" s="459"/>
      <c r="I66" s="459"/>
      <c r="J66" s="459"/>
      <c r="K66" s="459"/>
      <c r="L66" s="459"/>
      <c r="M66" s="459"/>
      <c r="N66" s="459"/>
      <c r="O66" s="459"/>
      <c r="P66" s="459"/>
      <c r="Q66" s="459"/>
      <c r="R66" s="459"/>
      <c r="S66" s="459"/>
      <c r="T66" s="459"/>
      <c r="U66" s="459"/>
      <c r="V66" s="459"/>
      <c r="W66" s="459"/>
      <c r="X66" s="459"/>
      <c r="Y66" s="459"/>
      <c r="Z66" s="459"/>
      <c r="AA66" s="459"/>
      <c r="AB66" s="459"/>
      <c r="AC66" s="459"/>
      <c r="AD66" s="459"/>
      <c r="AE66" s="459"/>
      <c r="AF66" s="459"/>
      <c r="AG66" s="459"/>
      <c r="AH66" s="459"/>
      <c r="AI66" s="459"/>
      <c r="AJ66" s="459"/>
      <c r="AK66" s="459"/>
      <c r="AL66" s="459"/>
      <c r="AM66" s="459"/>
      <c r="AN66" s="459"/>
      <c r="AO66" s="459"/>
      <c r="AP66" s="459"/>
      <c r="AQ66" s="459"/>
      <c r="AR66" s="459"/>
      <c r="AS66" s="459"/>
      <c r="AT66" s="459"/>
      <c r="AU66" s="459"/>
      <c r="AV66" s="459"/>
      <c r="AW66" s="459"/>
      <c r="AX66" s="459"/>
      <c r="AY66" s="459"/>
      <c r="AZ66" s="459"/>
      <c r="BA66" s="459"/>
      <c r="BB66" s="459"/>
      <c r="BC66" s="459"/>
      <c r="BD66" s="459"/>
      <c r="BE66" s="459"/>
      <c r="BF66" s="459"/>
      <c r="BG66" s="459"/>
      <c r="BH66" s="459"/>
      <c r="BI66" s="459"/>
      <c r="BJ66" s="459"/>
      <c r="BK66" s="459"/>
      <c r="BL66" s="459"/>
      <c r="BM66" s="459"/>
      <c r="BN66" s="459"/>
      <c r="BO66" s="459"/>
      <c r="BP66" s="459"/>
      <c r="BQ66" s="459"/>
      <c r="BR66" s="459"/>
      <c r="BS66" s="459"/>
      <c r="BT66" s="459"/>
      <c r="BU66" s="459"/>
      <c r="BV66" s="459"/>
      <c r="BW66" s="459"/>
      <c r="BX66" s="459"/>
      <c r="BY66" s="459"/>
      <c r="BZ66" s="459"/>
      <c r="CA66" s="459"/>
      <c r="CB66" s="459"/>
      <c r="CC66" s="459"/>
      <c r="CD66" s="459"/>
      <c r="CE66" s="459"/>
      <c r="CF66" s="459"/>
      <c r="CG66" s="459"/>
      <c r="CH66" s="459"/>
      <c r="CI66" s="459"/>
      <c r="CJ66" s="459"/>
      <c r="CK66" s="459"/>
      <c r="CL66" s="459"/>
      <c r="CM66" s="459"/>
      <c r="CN66" s="459"/>
      <c r="CO66" s="459"/>
      <c r="CP66" s="459"/>
      <c r="CQ66" s="459"/>
      <c r="CR66" s="459"/>
      <c r="CS66" s="459"/>
      <c r="CT66" s="459"/>
      <c r="CU66" s="459"/>
      <c r="CV66" s="459"/>
      <c r="CW66" s="1">
        <f t="shared" si="1"/>
        <v>1</v>
      </c>
    </row>
    <row r="67" spans="1:101" ht="17.25" x14ac:dyDescent="0.15">
      <c r="A67" s="460" t="str">
        <f>"許諾　第　"&amp;収録楽曲情報!$T$2&amp;"　号&lt;続き&gt;"</f>
        <v>許諾　第　0　号&lt;続き&gt;</v>
      </c>
      <c r="B67" s="460"/>
      <c r="C67" s="460"/>
      <c r="D67" s="460"/>
      <c r="E67" s="460"/>
      <c r="F67" s="460"/>
      <c r="G67" s="460"/>
      <c r="H67" s="460"/>
      <c r="I67" s="460"/>
      <c r="J67" s="460"/>
      <c r="K67" s="460"/>
      <c r="L67" s="460"/>
      <c r="M67" s="460"/>
      <c r="N67" s="460"/>
      <c r="O67" s="460"/>
      <c r="P67" s="460"/>
      <c r="Q67" s="460"/>
      <c r="R67" s="460"/>
      <c r="S67" s="460"/>
      <c r="T67" s="460"/>
      <c r="U67" s="460"/>
      <c r="V67" s="460"/>
      <c r="W67" s="460"/>
      <c r="X67" s="460"/>
      <c r="Y67" s="460"/>
      <c r="Z67" s="460"/>
      <c r="AA67" s="460"/>
      <c r="AB67" s="460"/>
      <c r="AC67" s="460"/>
      <c r="AD67" s="460"/>
      <c r="AE67" s="460"/>
      <c r="AF67" s="460"/>
      <c r="AG67" s="460"/>
      <c r="AH67" s="460"/>
      <c r="AI67" s="460"/>
      <c r="AJ67" s="460"/>
      <c r="AK67" s="460"/>
      <c r="AL67" s="460"/>
      <c r="AM67" s="460"/>
      <c r="AN67" s="460"/>
      <c r="AO67" s="460"/>
      <c r="AP67" s="460"/>
      <c r="AQ67" s="460"/>
      <c r="AR67" s="460"/>
      <c r="AS67" s="460"/>
      <c r="AT67" s="460"/>
      <c r="AU67" s="460"/>
      <c r="AV67" s="460"/>
      <c r="AW67" s="460"/>
      <c r="AX67" s="460"/>
      <c r="AY67" s="460"/>
      <c r="AZ67" s="460"/>
      <c r="BA67" s="460"/>
      <c r="BB67" s="460"/>
      <c r="BC67" s="460"/>
      <c r="BD67" s="460"/>
      <c r="BE67" s="460"/>
      <c r="BF67" s="460"/>
      <c r="BG67" s="460"/>
      <c r="BH67" s="460"/>
      <c r="BI67" s="460"/>
      <c r="BJ67" s="460"/>
      <c r="BK67" s="460"/>
      <c r="BL67" s="460"/>
      <c r="BM67" s="460"/>
      <c r="BN67" s="460"/>
      <c r="BO67" s="460"/>
      <c r="BP67" s="460"/>
      <c r="BQ67" s="460"/>
      <c r="BR67" s="460"/>
      <c r="BS67" s="460"/>
      <c r="BT67" s="460"/>
      <c r="BU67" s="460"/>
      <c r="BV67" s="460"/>
      <c r="BW67" s="460"/>
      <c r="BX67" s="460"/>
      <c r="BY67" s="460"/>
      <c r="BZ67" s="460"/>
      <c r="CA67" s="460"/>
      <c r="CB67" s="460"/>
      <c r="CC67" s="460"/>
      <c r="CD67" s="460"/>
      <c r="CE67" s="460"/>
      <c r="CF67" s="460"/>
      <c r="CG67" s="460"/>
      <c r="CH67" s="460"/>
      <c r="CI67" s="460"/>
      <c r="CJ67" s="460"/>
      <c r="CK67" s="460"/>
      <c r="CL67" s="460"/>
      <c r="CM67" s="460"/>
      <c r="CN67" s="460"/>
      <c r="CO67" s="460"/>
      <c r="CP67" s="460"/>
      <c r="CQ67" s="460"/>
      <c r="CR67" s="460"/>
      <c r="CS67" s="460"/>
      <c r="CT67" s="460"/>
      <c r="CU67" s="460"/>
      <c r="CV67" s="460"/>
      <c r="CW67" s="1">
        <f t="shared" si="1"/>
        <v>1</v>
      </c>
    </row>
    <row r="68" spans="1:101" ht="15" customHeight="1" x14ac:dyDescent="0.15">
      <c r="A68" s="13"/>
      <c r="B68" s="13"/>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c r="AQ68" s="13"/>
      <c r="AR68" s="13"/>
      <c r="AS68" s="13"/>
      <c r="AT68" s="13"/>
      <c r="AU68" s="13"/>
      <c r="AV68" s="13"/>
      <c r="AW68" s="731" t="s">
        <v>507</v>
      </c>
      <c r="AX68" s="732"/>
      <c r="AY68" s="732"/>
      <c r="AZ68" s="732"/>
      <c r="BA68" s="732"/>
      <c r="BB68" s="732"/>
      <c r="BC68" s="732"/>
      <c r="BD68" s="732"/>
      <c r="BE68" s="732"/>
      <c r="BF68" s="733"/>
      <c r="BG68"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68" s="735"/>
      <c r="BI68" s="735"/>
      <c r="BJ68" s="735"/>
      <c r="BK68" s="735"/>
      <c r="BL68" s="735"/>
      <c r="BM68" s="735"/>
      <c r="BN68" s="735"/>
      <c r="BO68" s="735"/>
      <c r="BP68" s="735"/>
      <c r="BQ68" s="735"/>
      <c r="BR68" s="735"/>
      <c r="BS68" s="735"/>
      <c r="BT68" s="735"/>
      <c r="BU68" s="735"/>
      <c r="BV68" s="735"/>
      <c r="BW68" s="735"/>
      <c r="BX68" s="735"/>
      <c r="BY68" s="735"/>
      <c r="BZ68" s="736"/>
      <c r="CA68" s="731" t="s">
        <v>508</v>
      </c>
      <c r="CB68" s="732"/>
      <c r="CC68" s="732"/>
      <c r="CD68" s="732"/>
      <c r="CE68" s="732"/>
      <c r="CF68" s="732"/>
      <c r="CG68" s="732"/>
      <c r="CH68" s="732"/>
      <c r="CI68" s="732"/>
      <c r="CJ68" s="733"/>
      <c r="CK68" s="737">
        <f>IF(収録楽曲情報!$T$4="","",収録楽曲情報!$T$4)</f>
        <v>0</v>
      </c>
      <c r="CL68" s="487"/>
      <c r="CM68" s="487"/>
      <c r="CN68" s="487"/>
      <c r="CO68" s="487"/>
      <c r="CP68" s="487"/>
      <c r="CQ68" s="487"/>
      <c r="CR68" s="487"/>
      <c r="CS68" s="487"/>
      <c r="CT68" s="487"/>
      <c r="CU68" s="487"/>
      <c r="CV68" s="738"/>
      <c r="CW68" s="1">
        <f t="shared" si="1"/>
        <v>1</v>
      </c>
    </row>
    <row r="69" spans="1:101" ht="15" customHeight="1" thickBot="1" x14ac:dyDescent="0.2">
      <c r="A69" s="13"/>
      <c r="B69" s="13"/>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739" t="s">
        <v>509</v>
      </c>
      <c r="AX69" s="739"/>
      <c r="AY69" s="739"/>
      <c r="AZ69" s="739"/>
      <c r="BA69" s="739"/>
      <c r="BB69" s="739"/>
      <c r="BC69" s="739"/>
      <c r="BD69" s="739"/>
      <c r="BE69" s="739"/>
      <c r="BF69" s="739"/>
      <c r="BG69" s="740">
        <f>IF(収録楽曲情報!$S$6="","",収録楽曲情報!$S$6)</f>
        <v>0</v>
      </c>
      <c r="BH69" s="741"/>
      <c r="BI69" s="741"/>
      <c r="BJ69" s="741"/>
      <c r="BK69" s="741"/>
      <c r="BL69" s="741"/>
      <c r="BM69" s="741"/>
      <c r="BN69" s="741"/>
      <c r="BO69" s="741"/>
      <c r="BP69" s="741"/>
      <c r="BQ69" s="741"/>
      <c r="BR69" s="739" t="s">
        <v>510</v>
      </c>
      <c r="BS69" s="739"/>
      <c r="BT69" s="739"/>
      <c r="BU69" s="739"/>
      <c r="BV69" s="739"/>
      <c r="BW69" s="739"/>
      <c r="BX69" s="739"/>
      <c r="BY69" s="739"/>
      <c r="BZ69" s="739"/>
      <c r="CA69" s="762" t="str">
        <f>LEFT(RIGHT(収録楽曲情報!$X$2,10))</f>
        <v>0</v>
      </c>
      <c r="CB69" s="763"/>
      <c r="CC69" s="757" t="str">
        <f>LEFT(RIGHT(収録楽曲情報!$X$2,9))</f>
        <v>0</v>
      </c>
      <c r="CD69" s="758"/>
      <c r="CE69" s="757" t="str">
        <f>LEFT(RIGHT(収録楽曲情報!$X$2,8))</f>
        <v>0</v>
      </c>
      <c r="CF69" s="758"/>
      <c r="CG69" s="759" t="s">
        <v>57</v>
      </c>
      <c r="CH69" s="759"/>
      <c r="CI69" s="760" t="str">
        <f>LEFT(RIGHT(収録楽曲情報!$X$2,7))</f>
        <v>0</v>
      </c>
      <c r="CJ69" s="760"/>
      <c r="CK69" s="760" t="str">
        <f>LEFT(RIGHT(収録楽曲情報!$X$2,6))</f>
        <v>0</v>
      </c>
      <c r="CL69" s="760"/>
      <c r="CM69" s="760" t="str">
        <f>LEFT(RIGHT(収録楽曲情報!$X$2,5))</f>
        <v>0</v>
      </c>
      <c r="CN69" s="760"/>
      <c r="CO69" s="760" t="str">
        <f>LEFT(RIGHT(収録楽曲情報!$X$2,4))</f>
        <v>0</v>
      </c>
      <c r="CP69" s="760"/>
      <c r="CQ69" s="760" t="str">
        <f>LEFT(RIGHT(収録楽曲情報!$X$2,3))</f>
        <v>0</v>
      </c>
      <c r="CR69" s="760"/>
      <c r="CS69" s="760" t="str">
        <f>LEFT(RIGHT(収録楽曲情報!$X$2,2))</f>
        <v>0</v>
      </c>
      <c r="CT69" s="760"/>
      <c r="CU69" s="760" t="str">
        <f>LEFT(RIGHT(収録楽曲情報!$X$2,1))</f>
        <v>0</v>
      </c>
      <c r="CV69" s="761"/>
    </row>
    <row r="70" spans="1:101" ht="13.5" customHeight="1" thickBot="1" x14ac:dyDescent="0.2">
      <c r="A70" s="461" t="s">
        <v>25</v>
      </c>
      <c r="B70" s="462"/>
      <c r="C70" s="462"/>
      <c r="D70" s="462"/>
      <c r="E70" s="462"/>
      <c r="F70" s="462"/>
      <c r="G70" s="463" t="str">
        <f>IF(外国映画情報入力!C6="","",外国映画情報入力!C6)</f>
        <v/>
      </c>
      <c r="H70" s="463"/>
      <c r="I70" s="463"/>
      <c r="J70" s="463"/>
      <c r="K70" s="463"/>
      <c r="L70" s="463"/>
      <c r="M70" s="463"/>
      <c r="N70" s="463"/>
      <c r="O70" s="463"/>
      <c r="P70" s="463"/>
      <c r="Q70" s="463"/>
      <c r="R70" s="464"/>
      <c r="CW70" s="1">
        <f t="shared" si="1"/>
        <v>1</v>
      </c>
    </row>
    <row r="71" spans="1:101" ht="7.5" customHeight="1" x14ac:dyDescent="0.15">
      <c r="A71" s="454"/>
      <c r="B71" s="455"/>
      <c r="C71" s="448" t="s">
        <v>37</v>
      </c>
      <c r="D71" s="448"/>
      <c r="E71" s="448"/>
      <c r="F71" s="448"/>
      <c r="G71" s="448"/>
      <c r="H71" s="448"/>
      <c r="I71" s="448"/>
      <c r="J71" s="448"/>
      <c r="K71" s="448"/>
      <c r="L71" s="448"/>
      <c r="M71" s="448"/>
      <c r="N71" s="448"/>
      <c r="O71" s="448"/>
      <c r="P71" s="448"/>
      <c r="Q71" s="448"/>
      <c r="R71" s="448"/>
      <c r="S71" s="448" t="s">
        <v>38</v>
      </c>
      <c r="T71" s="448"/>
      <c r="U71" s="448"/>
      <c r="V71" s="448"/>
      <c r="W71" s="448"/>
      <c r="X71" s="448"/>
      <c r="Y71" s="448"/>
      <c r="Z71" s="448"/>
      <c r="AA71" s="448"/>
      <c r="AB71" s="448"/>
      <c r="AC71" s="448"/>
      <c r="AD71" s="448"/>
      <c r="AE71" s="448"/>
      <c r="AF71" s="448"/>
      <c r="AG71" s="448"/>
      <c r="AH71" s="448"/>
      <c r="AI71" s="448"/>
      <c r="AJ71" s="448"/>
      <c r="AK71" s="458" t="s">
        <v>17</v>
      </c>
      <c r="AL71" s="458"/>
      <c r="AM71" s="458"/>
      <c r="AN71" s="458"/>
      <c r="AO71" s="458"/>
      <c r="AP71" s="458"/>
      <c r="AQ71" s="448" t="s">
        <v>41</v>
      </c>
      <c r="AR71" s="448"/>
      <c r="AS71" s="448"/>
      <c r="AT71" s="448"/>
      <c r="AU71" s="448"/>
      <c r="AV71" s="448" t="s">
        <v>42</v>
      </c>
      <c r="AW71" s="448"/>
      <c r="AX71" s="448"/>
      <c r="AY71" s="448"/>
      <c r="AZ71" s="448"/>
      <c r="BA71" s="448" t="s">
        <v>21</v>
      </c>
      <c r="BB71" s="449"/>
      <c r="BC71" s="452" t="s">
        <v>16</v>
      </c>
      <c r="BD71" s="450"/>
      <c r="BE71" s="450"/>
      <c r="BF71" s="450"/>
      <c r="BG71" s="450"/>
      <c r="BH71" s="450"/>
      <c r="BI71" s="450"/>
      <c r="BJ71" s="450"/>
      <c r="BK71" s="450"/>
      <c r="BL71" s="450"/>
      <c r="BM71" s="450" t="s">
        <v>43</v>
      </c>
      <c r="BN71" s="450"/>
      <c r="BO71" s="450"/>
      <c r="BP71" s="450"/>
      <c r="BQ71" s="450"/>
      <c r="BR71" s="450"/>
      <c r="BS71" s="450"/>
      <c r="BT71" s="450"/>
      <c r="BU71" s="450"/>
      <c r="BV71" s="450"/>
      <c r="BW71" s="450"/>
      <c r="BX71" s="450"/>
      <c r="BY71" s="450"/>
      <c r="BZ71" s="450"/>
      <c r="CA71" s="450"/>
      <c r="CB71" s="450"/>
      <c r="CC71" s="450"/>
      <c r="CD71" s="450"/>
      <c r="CE71" s="450" t="s">
        <v>22</v>
      </c>
      <c r="CF71" s="450"/>
      <c r="CG71" s="450"/>
      <c r="CH71" s="450"/>
      <c r="CI71" s="450"/>
      <c r="CJ71" s="450"/>
      <c r="CK71" s="450"/>
      <c r="CL71" s="450"/>
      <c r="CM71" s="450"/>
      <c r="CN71" s="450"/>
      <c r="CO71" s="450"/>
      <c r="CP71" s="450"/>
      <c r="CQ71" s="450"/>
      <c r="CR71" s="450"/>
      <c r="CS71" s="450"/>
      <c r="CT71" s="450"/>
      <c r="CU71" s="450" t="s">
        <v>65</v>
      </c>
      <c r="CV71" s="450"/>
      <c r="CW71" s="1">
        <f t="shared" si="1"/>
        <v>1</v>
      </c>
    </row>
    <row r="72" spans="1:101" ht="7.5" customHeight="1" x14ac:dyDescent="0.15">
      <c r="A72" s="456"/>
      <c r="B72" s="457"/>
      <c r="C72" s="450"/>
      <c r="D72" s="450"/>
      <c r="E72" s="450"/>
      <c r="F72" s="450"/>
      <c r="G72" s="450"/>
      <c r="H72" s="450"/>
      <c r="I72" s="450"/>
      <c r="J72" s="450"/>
      <c r="K72" s="450"/>
      <c r="L72" s="450"/>
      <c r="M72" s="450"/>
      <c r="N72" s="450"/>
      <c r="O72" s="450"/>
      <c r="P72" s="450"/>
      <c r="Q72" s="450"/>
      <c r="R72" s="450"/>
      <c r="S72" s="450"/>
      <c r="T72" s="450"/>
      <c r="U72" s="450"/>
      <c r="V72" s="450"/>
      <c r="W72" s="450"/>
      <c r="X72" s="450"/>
      <c r="Y72" s="450"/>
      <c r="Z72" s="450"/>
      <c r="AA72" s="450"/>
      <c r="AB72" s="450"/>
      <c r="AC72" s="450"/>
      <c r="AD72" s="450"/>
      <c r="AE72" s="450"/>
      <c r="AF72" s="450"/>
      <c r="AG72" s="450"/>
      <c r="AH72" s="450"/>
      <c r="AI72" s="450"/>
      <c r="AJ72" s="450"/>
      <c r="AK72" s="453" t="s">
        <v>39</v>
      </c>
      <c r="AL72" s="453"/>
      <c r="AM72" s="453"/>
      <c r="AN72" s="453" t="s">
        <v>40</v>
      </c>
      <c r="AO72" s="453"/>
      <c r="AP72" s="453"/>
      <c r="AQ72" s="450"/>
      <c r="AR72" s="450"/>
      <c r="AS72" s="450"/>
      <c r="AT72" s="450"/>
      <c r="AU72" s="450"/>
      <c r="AV72" s="450"/>
      <c r="AW72" s="450"/>
      <c r="AX72" s="450"/>
      <c r="AY72" s="450"/>
      <c r="AZ72" s="450"/>
      <c r="BA72" s="450"/>
      <c r="BB72" s="451"/>
      <c r="BC72" s="452"/>
      <c r="BD72" s="450"/>
      <c r="BE72" s="450"/>
      <c r="BF72" s="450"/>
      <c r="BG72" s="450"/>
      <c r="BH72" s="450"/>
      <c r="BI72" s="450"/>
      <c r="BJ72" s="450"/>
      <c r="BK72" s="450"/>
      <c r="BL72" s="450"/>
      <c r="BM72" s="450"/>
      <c r="BN72" s="450"/>
      <c r="BO72" s="450"/>
      <c r="BP72" s="450"/>
      <c r="BQ72" s="450"/>
      <c r="BR72" s="450"/>
      <c r="BS72" s="450"/>
      <c r="BT72" s="450"/>
      <c r="BU72" s="450"/>
      <c r="BV72" s="450"/>
      <c r="BW72" s="450"/>
      <c r="BX72" s="450"/>
      <c r="BY72" s="450"/>
      <c r="BZ72" s="450"/>
      <c r="CA72" s="450"/>
      <c r="CB72" s="450"/>
      <c r="CC72" s="450"/>
      <c r="CD72" s="450"/>
      <c r="CE72" s="450"/>
      <c r="CF72" s="450"/>
      <c r="CG72" s="450"/>
      <c r="CH72" s="450"/>
      <c r="CI72" s="450"/>
      <c r="CJ72" s="450"/>
      <c r="CK72" s="450"/>
      <c r="CL72" s="450"/>
      <c r="CM72" s="450"/>
      <c r="CN72" s="450"/>
      <c r="CO72" s="450"/>
      <c r="CP72" s="450"/>
      <c r="CQ72" s="450"/>
      <c r="CR72" s="450"/>
      <c r="CS72" s="450"/>
      <c r="CT72" s="450"/>
      <c r="CU72" s="450"/>
      <c r="CV72" s="450"/>
      <c r="CW72" s="1">
        <f t="shared" si="1"/>
        <v>1</v>
      </c>
    </row>
    <row r="73" spans="1:101" ht="30" customHeight="1" x14ac:dyDescent="0.15">
      <c r="A73" s="447">
        <f>IF(収録楽曲情報!B7="","",収録楽曲情報!B7)</f>
        <v>6</v>
      </c>
      <c r="B73" s="438"/>
      <c r="C73" s="436" t="str">
        <f>IF(収録楽曲情報!D7="","",収録楽曲情報!D7&amp;収録楽曲情報!Q7)</f>
        <v/>
      </c>
      <c r="D73" s="436"/>
      <c r="E73" s="436"/>
      <c r="F73" s="436"/>
      <c r="G73" s="436"/>
      <c r="H73" s="436"/>
      <c r="I73" s="436"/>
      <c r="J73" s="436"/>
      <c r="K73" s="436"/>
      <c r="L73" s="436"/>
      <c r="M73" s="436"/>
      <c r="N73" s="436"/>
      <c r="O73" s="436"/>
      <c r="P73" s="436"/>
      <c r="Q73" s="436"/>
      <c r="R73" s="436"/>
      <c r="S73" s="436" t="str">
        <f>IF(収録楽曲情報!E7="","",収録楽曲情報!E7 &amp; " ・ ") &amp; IF(収録楽曲情報!F7="","",収録楽曲情報!F7)</f>
        <v/>
      </c>
      <c r="T73" s="436"/>
      <c r="U73" s="436"/>
      <c r="V73" s="436"/>
      <c r="W73" s="436"/>
      <c r="X73" s="436"/>
      <c r="Y73" s="436"/>
      <c r="Z73" s="436"/>
      <c r="AA73" s="436"/>
      <c r="AB73" s="436"/>
      <c r="AC73" s="436"/>
      <c r="AD73" s="436"/>
      <c r="AE73" s="436"/>
      <c r="AF73" s="436"/>
      <c r="AG73" s="436"/>
      <c r="AH73" s="436"/>
      <c r="AI73" s="436"/>
      <c r="AJ73" s="436"/>
      <c r="AK73" s="437" t="str">
        <f>IF(算定シミュレーション!AO18=0,"",算定シミュレーション!AO18)</f>
        <v/>
      </c>
      <c r="AL73" s="437"/>
      <c r="AM73" s="437"/>
      <c r="AN73" s="437" t="str">
        <f>IF(算定シミュレーション!AP18=0,"",算定シミュレーション!AP18)</f>
        <v/>
      </c>
      <c r="AO73" s="437"/>
      <c r="AP73" s="437"/>
      <c r="AQ73" s="438" t="str">
        <f>IF(収録楽曲情報!J7="","",収録楽曲情報!J7)</f>
        <v/>
      </c>
      <c r="AR73" s="438"/>
      <c r="AS73" s="438"/>
      <c r="AT73" s="438"/>
      <c r="AU73" s="438"/>
      <c r="AV73" s="423" t="str">
        <f>IF(収録楽曲情報!K7="","",収録楽曲情報!K7)</f>
        <v/>
      </c>
      <c r="AW73" s="423"/>
      <c r="AX73" s="423"/>
      <c r="AY73" s="423"/>
      <c r="AZ73" s="423"/>
      <c r="BA73" s="423" t="str">
        <f>IF(収録楽曲情報!L7="","",収録楽曲情報!L7)</f>
        <v/>
      </c>
      <c r="BB73" s="434"/>
      <c r="BC73" s="443" t="str">
        <f>IF(収録楽曲情報!G7="","",収録楽曲情報!G7)</f>
        <v/>
      </c>
      <c r="BD73" s="444"/>
      <c r="BE73" s="444"/>
      <c r="BF73" s="444"/>
      <c r="BG73" s="444"/>
      <c r="BH73" s="444"/>
      <c r="BI73" s="444"/>
      <c r="BJ73" s="444"/>
      <c r="BK73" s="444"/>
      <c r="BL73" s="444"/>
      <c r="BM73" s="428"/>
      <c r="BN73" s="426"/>
      <c r="BO73" s="426"/>
      <c r="BP73" s="426"/>
      <c r="BQ73" s="426" t="str">
        <f>算定シミュレーション!AD18</f>
        <v/>
      </c>
      <c r="BR73" s="427"/>
      <c r="BS73" s="418" t="str">
        <f>算定シミュレーション!AE18</f>
        <v/>
      </c>
      <c r="BT73" s="419"/>
      <c r="BU73" s="420" t="str">
        <f>算定シミュレーション!AF18</f>
        <v/>
      </c>
      <c r="BV73" s="419"/>
      <c r="BW73" s="420" t="str">
        <f>算定シミュレーション!AG18</f>
        <v/>
      </c>
      <c r="BX73" s="421"/>
      <c r="BY73" s="418" t="str">
        <f>算定シミュレーション!AH18</f>
        <v/>
      </c>
      <c r="BZ73" s="419"/>
      <c r="CA73" s="420" t="str">
        <f>算定シミュレーション!AI18</f>
        <v/>
      </c>
      <c r="CB73" s="419"/>
      <c r="CC73" s="420" t="str">
        <f>IF(算定シミュレーション!AJ18="算","算",IF(LEFT(収録楽曲情報!Q7,2)="【委",0,算定シミュレーション!AJ18))</f>
        <v>―</v>
      </c>
      <c r="CD73" s="421"/>
      <c r="CE73" s="423" t="str">
        <f>LEFT(収録楽曲情報!C7,1)</f>
        <v/>
      </c>
      <c r="CF73" s="423"/>
      <c r="CG73" s="423" t="str">
        <f>MID(収録楽曲情報!C7,2,1)</f>
        <v/>
      </c>
      <c r="CH73" s="423"/>
      <c r="CI73" s="423" t="str">
        <f>MID(収録楽曲情報!C7,3,1)</f>
        <v/>
      </c>
      <c r="CJ73" s="423"/>
      <c r="CK73" s="423" t="str">
        <f>MID(収録楽曲情報!C7,4,1)</f>
        <v/>
      </c>
      <c r="CL73" s="423"/>
      <c r="CM73" s="423" t="str">
        <f>MID(収録楽曲情報!C7,5,1)</f>
        <v/>
      </c>
      <c r="CN73" s="423"/>
      <c r="CO73" s="423" t="str">
        <f>MID(収録楽曲情報!C7,6,1)</f>
        <v/>
      </c>
      <c r="CP73" s="423"/>
      <c r="CQ73" s="423" t="str">
        <f>MID(収録楽曲情報!C7,7,1)</f>
        <v/>
      </c>
      <c r="CR73" s="423"/>
      <c r="CS73" s="423" t="str">
        <f>MID(収録楽曲情報!C7,8,1)</f>
        <v/>
      </c>
      <c r="CT73" s="423"/>
      <c r="CU73" s="423"/>
      <c r="CV73" s="423"/>
      <c r="CW73" s="1">
        <f t="shared" si="1"/>
        <v>1</v>
      </c>
    </row>
    <row r="74" spans="1:101" ht="30" customHeight="1" x14ac:dyDescent="0.15">
      <c r="A74" s="445">
        <f>IF(収録楽曲情報!B8="","",収録楽曲情報!B8)</f>
        <v>7</v>
      </c>
      <c r="B74" s="446"/>
      <c r="C74" s="436" t="str">
        <f>IF(収録楽曲情報!D8="","",収録楽曲情報!D8&amp;収録楽曲情報!Q8)</f>
        <v/>
      </c>
      <c r="D74" s="436"/>
      <c r="E74" s="436"/>
      <c r="F74" s="436"/>
      <c r="G74" s="436"/>
      <c r="H74" s="436"/>
      <c r="I74" s="436"/>
      <c r="J74" s="436"/>
      <c r="K74" s="436"/>
      <c r="L74" s="436"/>
      <c r="M74" s="436"/>
      <c r="N74" s="436"/>
      <c r="O74" s="436"/>
      <c r="P74" s="436"/>
      <c r="Q74" s="436"/>
      <c r="R74" s="436"/>
      <c r="S74" s="489" t="str">
        <f>IF(収録楽曲情報!E8="","",収録楽曲情報!E8 &amp; " ・ ") &amp; IF(収録楽曲情報!F8="","",収録楽曲情報!F8)</f>
        <v/>
      </c>
      <c r="T74" s="490"/>
      <c r="U74" s="490"/>
      <c r="V74" s="490"/>
      <c r="W74" s="490"/>
      <c r="X74" s="490"/>
      <c r="Y74" s="490"/>
      <c r="Z74" s="490"/>
      <c r="AA74" s="490"/>
      <c r="AB74" s="490"/>
      <c r="AC74" s="490"/>
      <c r="AD74" s="490"/>
      <c r="AE74" s="490"/>
      <c r="AF74" s="490"/>
      <c r="AG74" s="490"/>
      <c r="AH74" s="490"/>
      <c r="AI74" s="490"/>
      <c r="AJ74" s="491"/>
      <c r="AK74" s="437" t="str">
        <f>IF(算定シミュレーション!AO19=0,"",算定シミュレーション!AO19)</f>
        <v/>
      </c>
      <c r="AL74" s="437"/>
      <c r="AM74" s="437"/>
      <c r="AN74" s="437" t="str">
        <f>IF(算定シミュレーション!AP19=0,"",算定シミュレーション!AP19)</f>
        <v/>
      </c>
      <c r="AO74" s="437"/>
      <c r="AP74" s="437"/>
      <c r="AQ74" s="492" t="str">
        <f>IF(収録楽曲情報!J8="","",収録楽曲情報!J8)</f>
        <v/>
      </c>
      <c r="AR74" s="493"/>
      <c r="AS74" s="493"/>
      <c r="AT74" s="493"/>
      <c r="AU74" s="446"/>
      <c r="AV74" s="418" t="str">
        <f>IF(収録楽曲情報!K8="","",収録楽曲情報!K8)</f>
        <v/>
      </c>
      <c r="AW74" s="487"/>
      <c r="AX74" s="487"/>
      <c r="AY74" s="487"/>
      <c r="AZ74" s="421"/>
      <c r="BA74" s="418" t="str">
        <f>IF(収録楽曲情報!L8="","",収録楽曲情報!L8)</f>
        <v/>
      </c>
      <c r="BB74" s="488"/>
      <c r="BC74" s="443" t="str">
        <f>IF(収録楽曲情報!G8="","",収録楽曲情報!G8)</f>
        <v/>
      </c>
      <c r="BD74" s="444"/>
      <c r="BE74" s="444"/>
      <c r="BF74" s="444"/>
      <c r="BG74" s="444"/>
      <c r="BH74" s="444"/>
      <c r="BI74" s="444"/>
      <c r="BJ74" s="444"/>
      <c r="BK74" s="444"/>
      <c r="BL74" s="444"/>
      <c r="BM74" s="428"/>
      <c r="BN74" s="426"/>
      <c r="BO74" s="426"/>
      <c r="BP74" s="426"/>
      <c r="BQ74" s="426" t="str">
        <f>算定シミュレーション!AD19</f>
        <v/>
      </c>
      <c r="BR74" s="427"/>
      <c r="BS74" s="418" t="str">
        <f>算定シミュレーション!AE19</f>
        <v/>
      </c>
      <c r="BT74" s="419"/>
      <c r="BU74" s="420" t="str">
        <f>算定シミュレーション!AF19</f>
        <v/>
      </c>
      <c r="BV74" s="419"/>
      <c r="BW74" s="420" t="str">
        <f>算定シミュレーション!AG19</f>
        <v/>
      </c>
      <c r="BX74" s="421"/>
      <c r="BY74" s="418" t="str">
        <f>算定シミュレーション!AH19</f>
        <v/>
      </c>
      <c r="BZ74" s="419"/>
      <c r="CA74" s="420" t="str">
        <f>算定シミュレーション!AI19</f>
        <v/>
      </c>
      <c r="CB74" s="419"/>
      <c r="CC74" s="420" t="str">
        <f>IF(算定シミュレーション!AJ19="算","算",IF(LEFT(収録楽曲情報!Q8,2)="【委",0,算定シミュレーション!AJ19))</f>
        <v>―</v>
      </c>
      <c r="CD74" s="421"/>
      <c r="CE74" s="418" t="str">
        <f>LEFT(収録楽曲情報!C8,1)</f>
        <v/>
      </c>
      <c r="CF74" s="421"/>
      <c r="CG74" s="418" t="str">
        <f>MID(収録楽曲情報!C8,2,1)</f>
        <v/>
      </c>
      <c r="CH74" s="421"/>
      <c r="CI74" s="418" t="str">
        <f>MID(収録楽曲情報!C8,3,1)</f>
        <v/>
      </c>
      <c r="CJ74" s="421"/>
      <c r="CK74" s="418" t="str">
        <f>MID(収録楽曲情報!C8,4,1)</f>
        <v/>
      </c>
      <c r="CL74" s="421"/>
      <c r="CM74" s="418" t="str">
        <f>MID(収録楽曲情報!C8,5,1)</f>
        <v/>
      </c>
      <c r="CN74" s="421"/>
      <c r="CO74" s="418" t="str">
        <f>MID(収録楽曲情報!C8,6,1)</f>
        <v/>
      </c>
      <c r="CP74" s="421"/>
      <c r="CQ74" s="418" t="str">
        <f>MID(収録楽曲情報!C8,7,1)</f>
        <v/>
      </c>
      <c r="CR74" s="421"/>
      <c r="CS74" s="418" t="str">
        <f>MID(収録楽曲情報!C8,8,1)</f>
        <v/>
      </c>
      <c r="CT74" s="421"/>
      <c r="CU74" s="423"/>
      <c r="CV74" s="423"/>
      <c r="CW74" s="1">
        <f t="shared" si="1"/>
        <v>1</v>
      </c>
    </row>
    <row r="75" spans="1:101" ht="30" customHeight="1" x14ac:dyDescent="0.15">
      <c r="A75" s="445">
        <f>IF(収録楽曲情報!B9="","",収録楽曲情報!B9)</f>
        <v>8</v>
      </c>
      <c r="B75" s="446"/>
      <c r="C75" s="436" t="str">
        <f>IF(収録楽曲情報!D9="","",収録楽曲情報!D9&amp;収録楽曲情報!Q9)</f>
        <v/>
      </c>
      <c r="D75" s="436"/>
      <c r="E75" s="436"/>
      <c r="F75" s="436"/>
      <c r="G75" s="436"/>
      <c r="H75" s="436"/>
      <c r="I75" s="436"/>
      <c r="J75" s="436"/>
      <c r="K75" s="436"/>
      <c r="L75" s="436"/>
      <c r="M75" s="436"/>
      <c r="N75" s="436"/>
      <c r="O75" s="436"/>
      <c r="P75" s="436"/>
      <c r="Q75" s="436"/>
      <c r="R75" s="436"/>
      <c r="S75" s="489" t="str">
        <f>IF(収録楽曲情報!E9="","",収録楽曲情報!E9 &amp; " ・ ") &amp; IF(収録楽曲情報!F9="","",収録楽曲情報!F9)</f>
        <v/>
      </c>
      <c r="T75" s="490"/>
      <c r="U75" s="490"/>
      <c r="V75" s="490"/>
      <c r="W75" s="490"/>
      <c r="X75" s="490"/>
      <c r="Y75" s="490"/>
      <c r="Z75" s="490"/>
      <c r="AA75" s="490"/>
      <c r="AB75" s="490"/>
      <c r="AC75" s="490"/>
      <c r="AD75" s="490"/>
      <c r="AE75" s="490"/>
      <c r="AF75" s="490"/>
      <c r="AG75" s="490"/>
      <c r="AH75" s="490"/>
      <c r="AI75" s="490"/>
      <c r="AJ75" s="491"/>
      <c r="AK75" s="437" t="str">
        <f>IF(算定シミュレーション!AO20=0,"",算定シミュレーション!AO20)</f>
        <v/>
      </c>
      <c r="AL75" s="437"/>
      <c r="AM75" s="437"/>
      <c r="AN75" s="437" t="str">
        <f>IF(算定シミュレーション!AP20=0,"",算定シミュレーション!AP20)</f>
        <v/>
      </c>
      <c r="AO75" s="437"/>
      <c r="AP75" s="437"/>
      <c r="AQ75" s="492" t="str">
        <f>IF(収録楽曲情報!J9="","",収録楽曲情報!J9)</f>
        <v/>
      </c>
      <c r="AR75" s="493"/>
      <c r="AS75" s="493"/>
      <c r="AT75" s="493"/>
      <c r="AU75" s="446"/>
      <c r="AV75" s="418" t="str">
        <f>IF(収録楽曲情報!K9="","",収録楽曲情報!K9)</f>
        <v/>
      </c>
      <c r="AW75" s="487"/>
      <c r="AX75" s="487"/>
      <c r="AY75" s="487"/>
      <c r="AZ75" s="421"/>
      <c r="BA75" s="418" t="str">
        <f>IF(収録楽曲情報!L9="","",収録楽曲情報!L9)</f>
        <v/>
      </c>
      <c r="BB75" s="488"/>
      <c r="BC75" s="443" t="str">
        <f>IF(収録楽曲情報!G9="","",収録楽曲情報!G9)</f>
        <v/>
      </c>
      <c r="BD75" s="444"/>
      <c r="BE75" s="444"/>
      <c r="BF75" s="444"/>
      <c r="BG75" s="444"/>
      <c r="BH75" s="444"/>
      <c r="BI75" s="444"/>
      <c r="BJ75" s="444"/>
      <c r="BK75" s="444"/>
      <c r="BL75" s="444"/>
      <c r="BM75" s="428"/>
      <c r="BN75" s="426"/>
      <c r="BO75" s="426"/>
      <c r="BP75" s="426"/>
      <c r="BQ75" s="426" t="str">
        <f>算定シミュレーション!AD20</f>
        <v/>
      </c>
      <c r="BR75" s="427"/>
      <c r="BS75" s="418" t="str">
        <f>算定シミュレーション!AE20</f>
        <v/>
      </c>
      <c r="BT75" s="419"/>
      <c r="BU75" s="420" t="str">
        <f>算定シミュレーション!AF20</f>
        <v/>
      </c>
      <c r="BV75" s="419"/>
      <c r="BW75" s="420" t="str">
        <f>算定シミュレーション!AG20</f>
        <v/>
      </c>
      <c r="BX75" s="421"/>
      <c r="BY75" s="418" t="str">
        <f>算定シミュレーション!AH20</f>
        <v/>
      </c>
      <c r="BZ75" s="419"/>
      <c r="CA75" s="420" t="str">
        <f>算定シミュレーション!AI20</f>
        <v/>
      </c>
      <c r="CB75" s="419"/>
      <c r="CC75" s="420" t="str">
        <f>IF(算定シミュレーション!AJ20="算","算",IF(LEFT(収録楽曲情報!Q9,2)="【委",0,算定シミュレーション!AJ20))</f>
        <v>―</v>
      </c>
      <c r="CD75" s="421"/>
      <c r="CE75" s="418" t="str">
        <f>LEFT(収録楽曲情報!C9,1)</f>
        <v/>
      </c>
      <c r="CF75" s="421"/>
      <c r="CG75" s="418" t="str">
        <f>MID(収録楽曲情報!C9,2,1)</f>
        <v/>
      </c>
      <c r="CH75" s="421"/>
      <c r="CI75" s="418" t="str">
        <f>MID(収録楽曲情報!C9,3,1)</f>
        <v/>
      </c>
      <c r="CJ75" s="421"/>
      <c r="CK75" s="418" t="str">
        <f>MID(収録楽曲情報!C9,4,1)</f>
        <v/>
      </c>
      <c r="CL75" s="421"/>
      <c r="CM75" s="418" t="str">
        <f>MID(収録楽曲情報!C9,5,1)</f>
        <v/>
      </c>
      <c r="CN75" s="421"/>
      <c r="CO75" s="418" t="str">
        <f>MID(収録楽曲情報!C9,6,1)</f>
        <v/>
      </c>
      <c r="CP75" s="421"/>
      <c r="CQ75" s="418" t="str">
        <f>MID(収録楽曲情報!C9,7,1)</f>
        <v/>
      </c>
      <c r="CR75" s="421"/>
      <c r="CS75" s="418" t="str">
        <f>MID(収録楽曲情報!C9,8,1)</f>
        <v/>
      </c>
      <c r="CT75" s="421"/>
      <c r="CU75" s="423"/>
      <c r="CV75" s="423"/>
      <c r="CW75" s="1">
        <f t="shared" si="1"/>
        <v>1</v>
      </c>
    </row>
    <row r="76" spans="1:101" ht="30" customHeight="1" x14ac:dyDescent="0.15">
      <c r="A76" s="445">
        <f>IF(収録楽曲情報!B10="","",収録楽曲情報!B10)</f>
        <v>9</v>
      </c>
      <c r="B76" s="446"/>
      <c r="C76" s="436" t="str">
        <f>IF(収録楽曲情報!D10="","",収録楽曲情報!D10&amp;収録楽曲情報!Q10)</f>
        <v/>
      </c>
      <c r="D76" s="436"/>
      <c r="E76" s="436"/>
      <c r="F76" s="436"/>
      <c r="G76" s="436"/>
      <c r="H76" s="436"/>
      <c r="I76" s="436"/>
      <c r="J76" s="436"/>
      <c r="K76" s="436"/>
      <c r="L76" s="436"/>
      <c r="M76" s="436"/>
      <c r="N76" s="436"/>
      <c r="O76" s="436"/>
      <c r="P76" s="436"/>
      <c r="Q76" s="436"/>
      <c r="R76" s="436"/>
      <c r="S76" s="489" t="str">
        <f>IF(収録楽曲情報!E10="","",収録楽曲情報!E10 &amp; " ・ ") &amp; IF(収録楽曲情報!F10="","",収録楽曲情報!F10)</f>
        <v/>
      </c>
      <c r="T76" s="490"/>
      <c r="U76" s="490"/>
      <c r="V76" s="490"/>
      <c r="W76" s="490"/>
      <c r="X76" s="490"/>
      <c r="Y76" s="490"/>
      <c r="Z76" s="490"/>
      <c r="AA76" s="490"/>
      <c r="AB76" s="490"/>
      <c r="AC76" s="490"/>
      <c r="AD76" s="490"/>
      <c r="AE76" s="490"/>
      <c r="AF76" s="490"/>
      <c r="AG76" s="490"/>
      <c r="AH76" s="490"/>
      <c r="AI76" s="490"/>
      <c r="AJ76" s="491"/>
      <c r="AK76" s="437" t="str">
        <f>IF(算定シミュレーション!AO21=0,"",算定シミュレーション!AO21)</f>
        <v/>
      </c>
      <c r="AL76" s="437"/>
      <c r="AM76" s="437"/>
      <c r="AN76" s="437" t="str">
        <f>IF(算定シミュレーション!AP21=0,"",算定シミュレーション!AP21)</f>
        <v/>
      </c>
      <c r="AO76" s="437"/>
      <c r="AP76" s="437"/>
      <c r="AQ76" s="492" t="str">
        <f>IF(収録楽曲情報!J10="","",収録楽曲情報!J10)</f>
        <v/>
      </c>
      <c r="AR76" s="493"/>
      <c r="AS76" s="493"/>
      <c r="AT76" s="493"/>
      <c r="AU76" s="446"/>
      <c r="AV76" s="418" t="str">
        <f>IF(収録楽曲情報!K10="","",収録楽曲情報!K10)</f>
        <v/>
      </c>
      <c r="AW76" s="487"/>
      <c r="AX76" s="487"/>
      <c r="AY76" s="487"/>
      <c r="AZ76" s="421"/>
      <c r="BA76" s="418" t="str">
        <f>IF(収録楽曲情報!L10="","",収録楽曲情報!L10)</f>
        <v/>
      </c>
      <c r="BB76" s="488"/>
      <c r="BC76" s="443" t="str">
        <f>IF(収録楽曲情報!G10="","",収録楽曲情報!G10)</f>
        <v/>
      </c>
      <c r="BD76" s="444"/>
      <c r="BE76" s="444"/>
      <c r="BF76" s="444"/>
      <c r="BG76" s="444"/>
      <c r="BH76" s="444"/>
      <c r="BI76" s="444"/>
      <c r="BJ76" s="444"/>
      <c r="BK76" s="444"/>
      <c r="BL76" s="444"/>
      <c r="BM76" s="428"/>
      <c r="BN76" s="426"/>
      <c r="BO76" s="426"/>
      <c r="BP76" s="426"/>
      <c r="BQ76" s="426" t="str">
        <f>算定シミュレーション!AD21</f>
        <v/>
      </c>
      <c r="BR76" s="427"/>
      <c r="BS76" s="418" t="str">
        <f>算定シミュレーション!AE21</f>
        <v/>
      </c>
      <c r="BT76" s="419"/>
      <c r="BU76" s="420" t="str">
        <f>算定シミュレーション!AF21</f>
        <v/>
      </c>
      <c r="BV76" s="419"/>
      <c r="BW76" s="420" t="str">
        <f>算定シミュレーション!AG21</f>
        <v/>
      </c>
      <c r="BX76" s="421"/>
      <c r="BY76" s="418" t="str">
        <f>算定シミュレーション!AH21</f>
        <v/>
      </c>
      <c r="BZ76" s="419"/>
      <c r="CA76" s="420" t="str">
        <f>算定シミュレーション!AI21</f>
        <v/>
      </c>
      <c r="CB76" s="419"/>
      <c r="CC76" s="420" t="str">
        <f>IF(算定シミュレーション!AJ21="算","算",IF(LEFT(収録楽曲情報!Q10,2)="【委",0,算定シミュレーション!AJ21))</f>
        <v>―</v>
      </c>
      <c r="CD76" s="421"/>
      <c r="CE76" s="418" t="str">
        <f>LEFT(収録楽曲情報!C10,1)</f>
        <v/>
      </c>
      <c r="CF76" s="421"/>
      <c r="CG76" s="418" t="str">
        <f>MID(収録楽曲情報!C10,2,1)</f>
        <v/>
      </c>
      <c r="CH76" s="421"/>
      <c r="CI76" s="418" t="str">
        <f>MID(収録楽曲情報!C10,3,1)</f>
        <v/>
      </c>
      <c r="CJ76" s="421"/>
      <c r="CK76" s="418" t="str">
        <f>MID(収録楽曲情報!C10,4,1)</f>
        <v/>
      </c>
      <c r="CL76" s="421"/>
      <c r="CM76" s="418" t="str">
        <f>MID(収録楽曲情報!C10,5,1)</f>
        <v/>
      </c>
      <c r="CN76" s="421"/>
      <c r="CO76" s="418" t="str">
        <f>MID(収録楽曲情報!C10,6,1)</f>
        <v/>
      </c>
      <c r="CP76" s="421"/>
      <c r="CQ76" s="418" t="str">
        <f>MID(収録楽曲情報!C10,7,1)</f>
        <v/>
      </c>
      <c r="CR76" s="421"/>
      <c r="CS76" s="418" t="str">
        <f>MID(収録楽曲情報!C10,8,1)</f>
        <v/>
      </c>
      <c r="CT76" s="421"/>
      <c r="CU76" s="423"/>
      <c r="CV76" s="423"/>
      <c r="CW76" s="1">
        <f t="shared" si="1"/>
        <v>1</v>
      </c>
    </row>
    <row r="77" spans="1:101" ht="30" customHeight="1" x14ac:dyDescent="0.15">
      <c r="A77" s="445">
        <f>IF(収録楽曲情報!B11="","",収録楽曲情報!B11)</f>
        <v>10</v>
      </c>
      <c r="B77" s="446"/>
      <c r="C77" s="436" t="str">
        <f>IF(収録楽曲情報!D11="","",収録楽曲情報!D11&amp;収録楽曲情報!Q11)</f>
        <v/>
      </c>
      <c r="D77" s="436"/>
      <c r="E77" s="436"/>
      <c r="F77" s="436"/>
      <c r="G77" s="436"/>
      <c r="H77" s="436"/>
      <c r="I77" s="436"/>
      <c r="J77" s="436"/>
      <c r="K77" s="436"/>
      <c r="L77" s="436"/>
      <c r="M77" s="436"/>
      <c r="N77" s="436"/>
      <c r="O77" s="436"/>
      <c r="P77" s="436"/>
      <c r="Q77" s="436"/>
      <c r="R77" s="436"/>
      <c r="S77" s="489" t="str">
        <f>IF(収録楽曲情報!E11="","",収録楽曲情報!E11 &amp; " ・ ") &amp; IF(収録楽曲情報!F11="","",収録楽曲情報!F11)</f>
        <v/>
      </c>
      <c r="T77" s="490"/>
      <c r="U77" s="490"/>
      <c r="V77" s="490"/>
      <c r="W77" s="490"/>
      <c r="X77" s="490"/>
      <c r="Y77" s="490"/>
      <c r="Z77" s="490"/>
      <c r="AA77" s="490"/>
      <c r="AB77" s="490"/>
      <c r="AC77" s="490"/>
      <c r="AD77" s="490"/>
      <c r="AE77" s="490"/>
      <c r="AF77" s="490"/>
      <c r="AG77" s="490"/>
      <c r="AH77" s="490"/>
      <c r="AI77" s="490"/>
      <c r="AJ77" s="491"/>
      <c r="AK77" s="437" t="str">
        <f>IF(算定シミュレーション!AO22=0,"",算定シミュレーション!AO22)</f>
        <v/>
      </c>
      <c r="AL77" s="437"/>
      <c r="AM77" s="437"/>
      <c r="AN77" s="437" t="str">
        <f>IF(算定シミュレーション!AP22=0,"",算定シミュレーション!AP22)</f>
        <v/>
      </c>
      <c r="AO77" s="437"/>
      <c r="AP77" s="437"/>
      <c r="AQ77" s="492" t="str">
        <f>IF(収録楽曲情報!J11="","",収録楽曲情報!J11)</f>
        <v/>
      </c>
      <c r="AR77" s="493"/>
      <c r="AS77" s="493"/>
      <c r="AT77" s="493"/>
      <c r="AU77" s="446"/>
      <c r="AV77" s="418" t="str">
        <f>IF(収録楽曲情報!K11="","",収録楽曲情報!K11)</f>
        <v/>
      </c>
      <c r="AW77" s="487"/>
      <c r="AX77" s="487"/>
      <c r="AY77" s="487"/>
      <c r="AZ77" s="421"/>
      <c r="BA77" s="418" t="str">
        <f>IF(収録楽曲情報!L11="","",収録楽曲情報!L11)</f>
        <v/>
      </c>
      <c r="BB77" s="488"/>
      <c r="BC77" s="443" t="str">
        <f>IF(収録楽曲情報!G11="","",収録楽曲情報!G11)</f>
        <v/>
      </c>
      <c r="BD77" s="444"/>
      <c r="BE77" s="444"/>
      <c r="BF77" s="444"/>
      <c r="BG77" s="444"/>
      <c r="BH77" s="444"/>
      <c r="BI77" s="444"/>
      <c r="BJ77" s="444"/>
      <c r="BK77" s="444"/>
      <c r="BL77" s="444"/>
      <c r="BM77" s="428"/>
      <c r="BN77" s="426"/>
      <c r="BO77" s="426"/>
      <c r="BP77" s="426"/>
      <c r="BQ77" s="426" t="str">
        <f>算定シミュレーション!AD22</f>
        <v/>
      </c>
      <c r="BR77" s="427"/>
      <c r="BS77" s="418" t="str">
        <f>算定シミュレーション!AE22</f>
        <v/>
      </c>
      <c r="BT77" s="419"/>
      <c r="BU77" s="420" t="str">
        <f>算定シミュレーション!AF22</f>
        <v/>
      </c>
      <c r="BV77" s="419"/>
      <c r="BW77" s="420" t="str">
        <f>算定シミュレーション!AG22</f>
        <v/>
      </c>
      <c r="BX77" s="421"/>
      <c r="BY77" s="418" t="str">
        <f>算定シミュレーション!AH22</f>
        <v/>
      </c>
      <c r="BZ77" s="419"/>
      <c r="CA77" s="420" t="str">
        <f>算定シミュレーション!AI22</f>
        <v/>
      </c>
      <c r="CB77" s="419"/>
      <c r="CC77" s="420" t="str">
        <f>IF(算定シミュレーション!AJ22="算","算",IF(LEFT(収録楽曲情報!Q11,2)="【委",0,算定シミュレーション!AJ22))</f>
        <v>―</v>
      </c>
      <c r="CD77" s="421"/>
      <c r="CE77" s="418" t="str">
        <f>LEFT(収録楽曲情報!C11,1)</f>
        <v/>
      </c>
      <c r="CF77" s="421"/>
      <c r="CG77" s="418" t="str">
        <f>MID(収録楽曲情報!C11,2,1)</f>
        <v/>
      </c>
      <c r="CH77" s="421"/>
      <c r="CI77" s="418" t="str">
        <f>MID(収録楽曲情報!C11,3,1)</f>
        <v/>
      </c>
      <c r="CJ77" s="421"/>
      <c r="CK77" s="418" t="str">
        <f>MID(収録楽曲情報!C11,4,1)</f>
        <v/>
      </c>
      <c r="CL77" s="421"/>
      <c r="CM77" s="418" t="str">
        <f>MID(収録楽曲情報!C11,5,1)</f>
        <v/>
      </c>
      <c r="CN77" s="421"/>
      <c r="CO77" s="418" t="str">
        <f>MID(収録楽曲情報!C11,6,1)</f>
        <v/>
      </c>
      <c r="CP77" s="421"/>
      <c r="CQ77" s="418" t="str">
        <f>MID(収録楽曲情報!C11,7,1)</f>
        <v/>
      </c>
      <c r="CR77" s="421"/>
      <c r="CS77" s="418" t="str">
        <f>MID(収録楽曲情報!C11,8,1)</f>
        <v/>
      </c>
      <c r="CT77" s="421"/>
      <c r="CU77" s="423"/>
      <c r="CV77" s="423"/>
      <c r="CW77" s="1">
        <f t="shared" si="1"/>
        <v>1</v>
      </c>
    </row>
    <row r="78" spans="1:101" ht="30" customHeight="1" x14ac:dyDescent="0.15">
      <c r="A78" s="445">
        <f>IF(収録楽曲情報!B12="","",収録楽曲情報!B12)</f>
        <v>11</v>
      </c>
      <c r="B78" s="446"/>
      <c r="C78" s="436" t="str">
        <f>IF(収録楽曲情報!D12="","",収録楽曲情報!D12&amp;収録楽曲情報!Q12)</f>
        <v/>
      </c>
      <c r="D78" s="436"/>
      <c r="E78" s="436"/>
      <c r="F78" s="436"/>
      <c r="G78" s="436"/>
      <c r="H78" s="436"/>
      <c r="I78" s="436"/>
      <c r="J78" s="436"/>
      <c r="K78" s="436"/>
      <c r="L78" s="436"/>
      <c r="M78" s="436"/>
      <c r="N78" s="436"/>
      <c r="O78" s="436"/>
      <c r="P78" s="436"/>
      <c r="Q78" s="436"/>
      <c r="R78" s="436"/>
      <c r="S78" s="489" t="str">
        <f>IF(収録楽曲情報!E12="","",収録楽曲情報!E12 &amp; " ・ ") &amp; IF(収録楽曲情報!F12="","",収録楽曲情報!F12)</f>
        <v/>
      </c>
      <c r="T78" s="490"/>
      <c r="U78" s="490"/>
      <c r="V78" s="490"/>
      <c r="W78" s="490"/>
      <c r="X78" s="490"/>
      <c r="Y78" s="490"/>
      <c r="Z78" s="490"/>
      <c r="AA78" s="490"/>
      <c r="AB78" s="490"/>
      <c r="AC78" s="490"/>
      <c r="AD78" s="490"/>
      <c r="AE78" s="490"/>
      <c r="AF78" s="490"/>
      <c r="AG78" s="490"/>
      <c r="AH78" s="490"/>
      <c r="AI78" s="490"/>
      <c r="AJ78" s="491"/>
      <c r="AK78" s="437" t="str">
        <f>IF(算定シミュレーション!AO23=0,"",算定シミュレーション!AO23)</f>
        <v/>
      </c>
      <c r="AL78" s="437"/>
      <c r="AM78" s="437"/>
      <c r="AN78" s="437" t="str">
        <f>IF(算定シミュレーション!AP23=0,"",算定シミュレーション!AP23)</f>
        <v/>
      </c>
      <c r="AO78" s="437"/>
      <c r="AP78" s="437"/>
      <c r="AQ78" s="492" t="str">
        <f>IF(収録楽曲情報!J12="","",収録楽曲情報!J12)</f>
        <v/>
      </c>
      <c r="AR78" s="493"/>
      <c r="AS78" s="493"/>
      <c r="AT78" s="493"/>
      <c r="AU78" s="446"/>
      <c r="AV78" s="418" t="str">
        <f>IF(収録楽曲情報!K12="","",収録楽曲情報!K12)</f>
        <v/>
      </c>
      <c r="AW78" s="487"/>
      <c r="AX78" s="487"/>
      <c r="AY78" s="487"/>
      <c r="AZ78" s="421"/>
      <c r="BA78" s="418" t="str">
        <f>IF(収録楽曲情報!L12="","",収録楽曲情報!L12)</f>
        <v/>
      </c>
      <c r="BB78" s="488"/>
      <c r="BC78" s="443" t="str">
        <f>IF(収録楽曲情報!G12="","",収録楽曲情報!G12)</f>
        <v/>
      </c>
      <c r="BD78" s="444"/>
      <c r="BE78" s="444"/>
      <c r="BF78" s="444"/>
      <c r="BG78" s="444"/>
      <c r="BH78" s="444"/>
      <c r="BI78" s="444"/>
      <c r="BJ78" s="444"/>
      <c r="BK78" s="444"/>
      <c r="BL78" s="444"/>
      <c r="BM78" s="428"/>
      <c r="BN78" s="426"/>
      <c r="BO78" s="426"/>
      <c r="BP78" s="426"/>
      <c r="BQ78" s="426" t="str">
        <f>算定シミュレーション!AD23</f>
        <v/>
      </c>
      <c r="BR78" s="427"/>
      <c r="BS78" s="418" t="str">
        <f>算定シミュレーション!AE23</f>
        <v/>
      </c>
      <c r="BT78" s="419"/>
      <c r="BU78" s="420" t="str">
        <f>算定シミュレーション!AF23</f>
        <v/>
      </c>
      <c r="BV78" s="419"/>
      <c r="BW78" s="420" t="str">
        <f>算定シミュレーション!AG23</f>
        <v/>
      </c>
      <c r="BX78" s="421"/>
      <c r="BY78" s="418" t="str">
        <f>算定シミュレーション!AH23</f>
        <v/>
      </c>
      <c r="BZ78" s="419"/>
      <c r="CA78" s="420" t="str">
        <f>算定シミュレーション!AI23</f>
        <v/>
      </c>
      <c r="CB78" s="419"/>
      <c r="CC78" s="420" t="str">
        <f>IF(算定シミュレーション!AJ23="算","算",IF(LEFT(収録楽曲情報!Q12,2)="【委",0,算定シミュレーション!AJ23))</f>
        <v>―</v>
      </c>
      <c r="CD78" s="421"/>
      <c r="CE78" s="418" t="str">
        <f>LEFT(収録楽曲情報!C12,1)</f>
        <v/>
      </c>
      <c r="CF78" s="421"/>
      <c r="CG78" s="418" t="str">
        <f>MID(収録楽曲情報!C12,2,1)</f>
        <v/>
      </c>
      <c r="CH78" s="421"/>
      <c r="CI78" s="418" t="str">
        <f>MID(収録楽曲情報!C12,3,1)</f>
        <v/>
      </c>
      <c r="CJ78" s="421"/>
      <c r="CK78" s="418" t="str">
        <f>MID(収録楽曲情報!C12,4,1)</f>
        <v/>
      </c>
      <c r="CL78" s="421"/>
      <c r="CM78" s="418" t="str">
        <f>MID(収録楽曲情報!C12,5,1)</f>
        <v/>
      </c>
      <c r="CN78" s="421"/>
      <c r="CO78" s="418" t="str">
        <f>MID(収録楽曲情報!C12,6,1)</f>
        <v/>
      </c>
      <c r="CP78" s="421"/>
      <c r="CQ78" s="418" t="str">
        <f>MID(収録楽曲情報!C12,7,1)</f>
        <v/>
      </c>
      <c r="CR78" s="421"/>
      <c r="CS78" s="418" t="str">
        <f>MID(収録楽曲情報!C12,8,1)</f>
        <v/>
      </c>
      <c r="CT78" s="421"/>
      <c r="CU78" s="423"/>
      <c r="CV78" s="423"/>
      <c r="CW78" s="1">
        <f t="shared" si="1"/>
        <v>1</v>
      </c>
    </row>
    <row r="79" spans="1:101" ht="30" customHeight="1" x14ac:dyDescent="0.15">
      <c r="A79" s="445">
        <f>IF(収録楽曲情報!B13="","",収録楽曲情報!B13)</f>
        <v>12</v>
      </c>
      <c r="B79" s="446"/>
      <c r="C79" s="436" t="str">
        <f>IF(収録楽曲情報!D13="","",収録楽曲情報!D13&amp;収録楽曲情報!Q13)</f>
        <v/>
      </c>
      <c r="D79" s="436"/>
      <c r="E79" s="436"/>
      <c r="F79" s="436"/>
      <c r="G79" s="436"/>
      <c r="H79" s="436"/>
      <c r="I79" s="436"/>
      <c r="J79" s="436"/>
      <c r="K79" s="436"/>
      <c r="L79" s="436"/>
      <c r="M79" s="436"/>
      <c r="N79" s="436"/>
      <c r="O79" s="436"/>
      <c r="P79" s="436"/>
      <c r="Q79" s="436"/>
      <c r="R79" s="436"/>
      <c r="S79" s="489" t="str">
        <f>IF(収録楽曲情報!E13="","",収録楽曲情報!E13 &amp; " ・ ") &amp; IF(収録楽曲情報!F13="","",収録楽曲情報!F13)</f>
        <v/>
      </c>
      <c r="T79" s="490"/>
      <c r="U79" s="490"/>
      <c r="V79" s="490"/>
      <c r="W79" s="490"/>
      <c r="X79" s="490"/>
      <c r="Y79" s="490"/>
      <c r="Z79" s="490"/>
      <c r="AA79" s="490"/>
      <c r="AB79" s="490"/>
      <c r="AC79" s="490"/>
      <c r="AD79" s="490"/>
      <c r="AE79" s="490"/>
      <c r="AF79" s="490"/>
      <c r="AG79" s="490"/>
      <c r="AH79" s="490"/>
      <c r="AI79" s="490"/>
      <c r="AJ79" s="491"/>
      <c r="AK79" s="437" t="str">
        <f>IF(算定シミュレーション!AO24=0,"",算定シミュレーション!AO24)</f>
        <v/>
      </c>
      <c r="AL79" s="437"/>
      <c r="AM79" s="437"/>
      <c r="AN79" s="437" t="str">
        <f>IF(算定シミュレーション!AP24=0,"",算定シミュレーション!AP24)</f>
        <v/>
      </c>
      <c r="AO79" s="437"/>
      <c r="AP79" s="437"/>
      <c r="AQ79" s="492" t="str">
        <f>IF(収録楽曲情報!J13="","",収録楽曲情報!J13)</f>
        <v/>
      </c>
      <c r="AR79" s="493"/>
      <c r="AS79" s="493"/>
      <c r="AT79" s="493"/>
      <c r="AU79" s="446"/>
      <c r="AV79" s="418" t="str">
        <f>IF(収録楽曲情報!K13="","",収録楽曲情報!K13)</f>
        <v/>
      </c>
      <c r="AW79" s="487"/>
      <c r="AX79" s="487"/>
      <c r="AY79" s="487"/>
      <c r="AZ79" s="421"/>
      <c r="BA79" s="418" t="str">
        <f>IF(収録楽曲情報!L13="","",収録楽曲情報!L13)</f>
        <v/>
      </c>
      <c r="BB79" s="488"/>
      <c r="BC79" s="443" t="str">
        <f>IF(収録楽曲情報!G13="","",収録楽曲情報!G13)</f>
        <v/>
      </c>
      <c r="BD79" s="444"/>
      <c r="BE79" s="444"/>
      <c r="BF79" s="444"/>
      <c r="BG79" s="444"/>
      <c r="BH79" s="444"/>
      <c r="BI79" s="444"/>
      <c r="BJ79" s="444"/>
      <c r="BK79" s="444"/>
      <c r="BL79" s="444"/>
      <c r="BM79" s="428"/>
      <c r="BN79" s="426"/>
      <c r="BO79" s="426"/>
      <c r="BP79" s="426"/>
      <c r="BQ79" s="426" t="str">
        <f>算定シミュレーション!AD24</f>
        <v/>
      </c>
      <c r="BR79" s="427"/>
      <c r="BS79" s="418" t="str">
        <f>算定シミュレーション!AE24</f>
        <v/>
      </c>
      <c r="BT79" s="419"/>
      <c r="BU79" s="420" t="str">
        <f>算定シミュレーション!AF24</f>
        <v/>
      </c>
      <c r="BV79" s="419"/>
      <c r="BW79" s="420" t="str">
        <f>算定シミュレーション!AG24</f>
        <v/>
      </c>
      <c r="BX79" s="421"/>
      <c r="BY79" s="418" t="str">
        <f>算定シミュレーション!AH24</f>
        <v/>
      </c>
      <c r="BZ79" s="419"/>
      <c r="CA79" s="420" t="str">
        <f>算定シミュレーション!AI24</f>
        <v/>
      </c>
      <c r="CB79" s="419"/>
      <c r="CC79" s="420" t="str">
        <f>IF(算定シミュレーション!AJ24="算","算",IF(LEFT(収録楽曲情報!Q13,2)="【委",0,算定シミュレーション!AJ24))</f>
        <v>―</v>
      </c>
      <c r="CD79" s="421"/>
      <c r="CE79" s="418" t="str">
        <f>LEFT(収録楽曲情報!C13,1)</f>
        <v/>
      </c>
      <c r="CF79" s="421"/>
      <c r="CG79" s="418" t="str">
        <f>MID(収録楽曲情報!C13,2,1)</f>
        <v/>
      </c>
      <c r="CH79" s="421"/>
      <c r="CI79" s="418" t="str">
        <f>MID(収録楽曲情報!C13,3,1)</f>
        <v/>
      </c>
      <c r="CJ79" s="421"/>
      <c r="CK79" s="418" t="str">
        <f>MID(収録楽曲情報!C13,4,1)</f>
        <v/>
      </c>
      <c r="CL79" s="421"/>
      <c r="CM79" s="418" t="str">
        <f>MID(収録楽曲情報!C13,5,1)</f>
        <v/>
      </c>
      <c r="CN79" s="421"/>
      <c r="CO79" s="418" t="str">
        <f>MID(収録楽曲情報!C13,6,1)</f>
        <v/>
      </c>
      <c r="CP79" s="421"/>
      <c r="CQ79" s="418" t="str">
        <f>MID(収録楽曲情報!C13,7,1)</f>
        <v/>
      </c>
      <c r="CR79" s="421"/>
      <c r="CS79" s="418" t="str">
        <f>MID(収録楽曲情報!C13,8,1)</f>
        <v/>
      </c>
      <c r="CT79" s="421"/>
      <c r="CU79" s="423"/>
      <c r="CV79" s="423"/>
      <c r="CW79" s="1">
        <f t="shared" si="1"/>
        <v>1</v>
      </c>
    </row>
    <row r="80" spans="1:101" ht="30" customHeight="1" x14ac:dyDescent="0.15">
      <c r="A80" s="445">
        <f>IF(収録楽曲情報!B14="","",収録楽曲情報!B14)</f>
        <v>13</v>
      </c>
      <c r="B80" s="446"/>
      <c r="C80" s="436" t="str">
        <f>IF(収録楽曲情報!D14="","",収録楽曲情報!D14&amp;収録楽曲情報!Q14)</f>
        <v/>
      </c>
      <c r="D80" s="436"/>
      <c r="E80" s="436"/>
      <c r="F80" s="436"/>
      <c r="G80" s="436"/>
      <c r="H80" s="436"/>
      <c r="I80" s="436"/>
      <c r="J80" s="436"/>
      <c r="K80" s="436"/>
      <c r="L80" s="436"/>
      <c r="M80" s="436"/>
      <c r="N80" s="436"/>
      <c r="O80" s="436"/>
      <c r="P80" s="436"/>
      <c r="Q80" s="436"/>
      <c r="R80" s="436"/>
      <c r="S80" s="489" t="str">
        <f>IF(収録楽曲情報!E14="","",収録楽曲情報!E14 &amp; " ・ ") &amp; IF(収録楽曲情報!F14="","",収録楽曲情報!F14)</f>
        <v/>
      </c>
      <c r="T80" s="490"/>
      <c r="U80" s="490"/>
      <c r="V80" s="490"/>
      <c r="W80" s="490"/>
      <c r="X80" s="490"/>
      <c r="Y80" s="490"/>
      <c r="Z80" s="490"/>
      <c r="AA80" s="490"/>
      <c r="AB80" s="490"/>
      <c r="AC80" s="490"/>
      <c r="AD80" s="490"/>
      <c r="AE80" s="490"/>
      <c r="AF80" s="490"/>
      <c r="AG80" s="490"/>
      <c r="AH80" s="490"/>
      <c r="AI80" s="490"/>
      <c r="AJ80" s="491"/>
      <c r="AK80" s="437" t="str">
        <f>IF(算定シミュレーション!AO25=0,"",算定シミュレーション!AO25)</f>
        <v/>
      </c>
      <c r="AL80" s="437"/>
      <c r="AM80" s="437"/>
      <c r="AN80" s="437" t="str">
        <f>IF(算定シミュレーション!AP25=0,"",算定シミュレーション!AP25)</f>
        <v/>
      </c>
      <c r="AO80" s="437"/>
      <c r="AP80" s="437"/>
      <c r="AQ80" s="492" t="str">
        <f>IF(収録楽曲情報!J14="","",収録楽曲情報!J14)</f>
        <v/>
      </c>
      <c r="AR80" s="493"/>
      <c r="AS80" s="493"/>
      <c r="AT80" s="493"/>
      <c r="AU80" s="446"/>
      <c r="AV80" s="418" t="str">
        <f>IF(収録楽曲情報!K14="","",収録楽曲情報!K14)</f>
        <v/>
      </c>
      <c r="AW80" s="487"/>
      <c r="AX80" s="487"/>
      <c r="AY80" s="487"/>
      <c r="AZ80" s="421"/>
      <c r="BA80" s="418" t="str">
        <f>IF(収録楽曲情報!L14="","",収録楽曲情報!L14)</f>
        <v/>
      </c>
      <c r="BB80" s="488"/>
      <c r="BC80" s="443" t="str">
        <f>IF(収録楽曲情報!G14="","",収録楽曲情報!G14)</f>
        <v/>
      </c>
      <c r="BD80" s="444"/>
      <c r="BE80" s="444"/>
      <c r="BF80" s="444"/>
      <c r="BG80" s="444"/>
      <c r="BH80" s="444"/>
      <c r="BI80" s="444"/>
      <c r="BJ80" s="444"/>
      <c r="BK80" s="444"/>
      <c r="BL80" s="444"/>
      <c r="BM80" s="428"/>
      <c r="BN80" s="426"/>
      <c r="BO80" s="426"/>
      <c r="BP80" s="426"/>
      <c r="BQ80" s="426" t="str">
        <f>算定シミュレーション!AD25</f>
        <v/>
      </c>
      <c r="BR80" s="427"/>
      <c r="BS80" s="418" t="str">
        <f>算定シミュレーション!AE25</f>
        <v/>
      </c>
      <c r="BT80" s="419"/>
      <c r="BU80" s="420" t="str">
        <f>算定シミュレーション!AF25</f>
        <v/>
      </c>
      <c r="BV80" s="419"/>
      <c r="BW80" s="420" t="str">
        <f>算定シミュレーション!AG25</f>
        <v/>
      </c>
      <c r="BX80" s="421"/>
      <c r="BY80" s="418" t="str">
        <f>算定シミュレーション!AH25</f>
        <v/>
      </c>
      <c r="BZ80" s="419"/>
      <c r="CA80" s="420" t="str">
        <f>算定シミュレーション!AI25</f>
        <v/>
      </c>
      <c r="CB80" s="419"/>
      <c r="CC80" s="420" t="str">
        <f>IF(算定シミュレーション!AJ25="算","算",IF(LEFT(収録楽曲情報!Q14,2)="【委",0,算定シミュレーション!AJ25))</f>
        <v>―</v>
      </c>
      <c r="CD80" s="421"/>
      <c r="CE80" s="418" t="str">
        <f>LEFT(収録楽曲情報!C14,1)</f>
        <v/>
      </c>
      <c r="CF80" s="421"/>
      <c r="CG80" s="418" t="str">
        <f>MID(収録楽曲情報!C14,2,1)</f>
        <v/>
      </c>
      <c r="CH80" s="421"/>
      <c r="CI80" s="418" t="str">
        <f>MID(収録楽曲情報!C14,3,1)</f>
        <v/>
      </c>
      <c r="CJ80" s="421"/>
      <c r="CK80" s="418" t="str">
        <f>MID(収録楽曲情報!C14,4,1)</f>
        <v/>
      </c>
      <c r="CL80" s="421"/>
      <c r="CM80" s="418" t="str">
        <f>MID(収録楽曲情報!C14,5,1)</f>
        <v/>
      </c>
      <c r="CN80" s="421"/>
      <c r="CO80" s="418" t="str">
        <f>MID(収録楽曲情報!C14,6,1)</f>
        <v/>
      </c>
      <c r="CP80" s="421"/>
      <c r="CQ80" s="418" t="str">
        <f>MID(収録楽曲情報!C14,7,1)</f>
        <v/>
      </c>
      <c r="CR80" s="421"/>
      <c r="CS80" s="418" t="str">
        <f>MID(収録楽曲情報!C14,8,1)</f>
        <v/>
      </c>
      <c r="CT80" s="421"/>
      <c r="CU80" s="423"/>
      <c r="CV80" s="423"/>
      <c r="CW80" s="1">
        <f t="shared" si="1"/>
        <v>1</v>
      </c>
    </row>
    <row r="81" spans="1:101" ht="30" customHeight="1" x14ac:dyDescent="0.15">
      <c r="A81" s="445">
        <f>IF(収録楽曲情報!B15="","",収録楽曲情報!B15)</f>
        <v>14</v>
      </c>
      <c r="B81" s="446"/>
      <c r="C81" s="436" t="str">
        <f>IF(収録楽曲情報!D15="","",収録楽曲情報!D15&amp;収録楽曲情報!Q15)</f>
        <v/>
      </c>
      <c r="D81" s="436"/>
      <c r="E81" s="436"/>
      <c r="F81" s="436"/>
      <c r="G81" s="436"/>
      <c r="H81" s="436"/>
      <c r="I81" s="436"/>
      <c r="J81" s="436"/>
      <c r="K81" s="436"/>
      <c r="L81" s="436"/>
      <c r="M81" s="436"/>
      <c r="N81" s="436"/>
      <c r="O81" s="436"/>
      <c r="P81" s="436"/>
      <c r="Q81" s="436"/>
      <c r="R81" s="436"/>
      <c r="S81" s="489" t="str">
        <f>IF(収録楽曲情報!E15="","",収録楽曲情報!E15 &amp; " ・ ") &amp; IF(収録楽曲情報!F15="","",収録楽曲情報!F15)</f>
        <v/>
      </c>
      <c r="T81" s="490"/>
      <c r="U81" s="490"/>
      <c r="V81" s="490"/>
      <c r="W81" s="490"/>
      <c r="X81" s="490"/>
      <c r="Y81" s="490"/>
      <c r="Z81" s="490"/>
      <c r="AA81" s="490"/>
      <c r="AB81" s="490"/>
      <c r="AC81" s="490"/>
      <c r="AD81" s="490"/>
      <c r="AE81" s="490"/>
      <c r="AF81" s="490"/>
      <c r="AG81" s="490"/>
      <c r="AH81" s="490"/>
      <c r="AI81" s="490"/>
      <c r="AJ81" s="491"/>
      <c r="AK81" s="437" t="str">
        <f>IF(算定シミュレーション!AO26=0,"",算定シミュレーション!AO26)</f>
        <v/>
      </c>
      <c r="AL81" s="437"/>
      <c r="AM81" s="437"/>
      <c r="AN81" s="437" t="str">
        <f>IF(算定シミュレーション!AP26=0,"",算定シミュレーション!AP26)</f>
        <v/>
      </c>
      <c r="AO81" s="437"/>
      <c r="AP81" s="437"/>
      <c r="AQ81" s="492" t="str">
        <f>IF(収録楽曲情報!J15="","",収録楽曲情報!J15)</f>
        <v/>
      </c>
      <c r="AR81" s="493"/>
      <c r="AS81" s="493"/>
      <c r="AT81" s="493"/>
      <c r="AU81" s="446"/>
      <c r="AV81" s="418" t="str">
        <f>IF(収録楽曲情報!K15="","",収録楽曲情報!K15)</f>
        <v/>
      </c>
      <c r="AW81" s="487"/>
      <c r="AX81" s="487"/>
      <c r="AY81" s="487"/>
      <c r="AZ81" s="421"/>
      <c r="BA81" s="418" t="str">
        <f>IF(収録楽曲情報!L15="","",収録楽曲情報!L15)</f>
        <v/>
      </c>
      <c r="BB81" s="488"/>
      <c r="BC81" s="443" t="str">
        <f>IF(収録楽曲情報!G15="","",収録楽曲情報!G15)</f>
        <v/>
      </c>
      <c r="BD81" s="444"/>
      <c r="BE81" s="444"/>
      <c r="BF81" s="444"/>
      <c r="BG81" s="444"/>
      <c r="BH81" s="444"/>
      <c r="BI81" s="444"/>
      <c r="BJ81" s="444"/>
      <c r="BK81" s="444"/>
      <c r="BL81" s="444"/>
      <c r="BM81" s="428"/>
      <c r="BN81" s="426"/>
      <c r="BO81" s="426"/>
      <c r="BP81" s="426"/>
      <c r="BQ81" s="426" t="str">
        <f>算定シミュレーション!AD26</f>
        <v/>
      </c>
      <c r="BR81" s="427"/>
      <c r="BS81" s="418" t="str">
        <f>算定シミュレーション!AE26</f>
        <v/>
      </c>
      <c r="BT81" s="419"/>
      <c r="BU81" s="420" t="str">
        <f>算定シミュレーション!AF26</f>
        <v/>
      </c>
      <c r="BV81" s="419"/>
      <c r="BW81" s="420" t="str">
        <f>算定シミュレーション!AG26</f>
        <v/>
      </c>
      <c r="BX81" s="421"/>
      <c r="BY81" s="418" t="str">
        <f>算定シミュレーション!AH26</f>
        <v/>
      </c>
      <c r="BZ81" s="419"/>
      <c r="CA81" s="420" t="str">
        <f>算定シミュレーション!AI26</f>
        <v/>
      </c>
      <c r="CB81" s="419"/>
      <c r="CC81" s="420" t="str">
        <f>IF(算定シミュレーション!AJ26="算","算",IF(LEFT(収録楽曲情報!Q15,2)="【委",0,算定シミュレーション!AJ26))</f>
        <v>―</v>
      </c>
      <c r="CD81" s="421"/>
      <c r="CE81" s="418" t="str">
        <f>LEFT(収録楽曲情報!C15,1)</f>
        <v/>
      </c>
      <c r="CF81" s="421"/>
      <c r="CG81" s="418" t="str">
        <f>MID(収録楽曲情報!C15,2,1)</f>
        <v/>
      </c>
      <c r="CH81" s="421"/>
      <c r="CI81" s="418" t="str">
        <f>MID(収録楽曲情報!C15,3,1)</f>
        <v/>
      </c>
      <c r="CJ81" s="421"/>
      <c r="CK81" s="418" t="str">
        <f>MID(収録楽曲情報!C15,4,1)</f>
        <v/>
      </c>
      <c r="CL81" s="421"/>
      <c r="CM81" s="418" t="str">
        <f>MID(収録楽曲情報!C15,5,1)</f>
        <v/>
      </c>
      <c r="CN81" s="421"/>
      <c r="CO81" s="418" t="str">
        <f>MID(収録楽曲情報!C15,6,1)</f>
        <v/>
      </c>
      <c r="CP81" s="421"/>
      <c r="CQ81" s="418" t="str">
        <f>MID(収録楽曲情報!C15,7,1)</f>
        <v/>
      </c>
      <c r="CR81" s="421"/>
      <c r="CS81" s="418" t="str">
        <f>MID(収録楽曲情報!C15,8,1)</f>
        <v/>
      </c>
      <c r="CT81" s="421"/>
      <c r="CU81" s="423"/>
      <c r="CV81" s="423"/>
      <c r="CW81" s="1">
        <f t="shared" si="1"/>
        <v>1</v>
      </c>
    </row>
    <row r="82" spans="1:101" ht="30" customHeight="1" thickBot="1" x14ac:dyDescent="0.2">
      <c r="A82" s="478">
        <f>IF(収録楽曲情報!B16="","",収録楽曲情報!B16)</f>
        <v>15</v>
      </c>
      <c r="B82" s="479"/>
      <c r="C82" s="440" t="str">
        <f>IF(収録楽曲情報!D16="","",収録楽曲情報!D16&amp;収録楽曲情報!Q16)</f>
        <v/>
      </c>
      <c r="D82" s="440"/>
      <c r="E82" s="440"/>
      <c r="F82" s="440"/>
      <c r="G82" s="440"/>
      <c r="H82" s="440"/>
      <c r="I82" s="440"/>
      <c r="J82" s="440"/>
      <c r="K82" s="440"/>
      <c r="L82" s="440"/>
      <c r="M82" s="440"/>
      <c r="N82" s="440"/>
      <c r="O82" s="440"/>
      <c r="P82" s="440"/>
      <c r="Q82" s="440"/>
      <c r="R82" s="440"/>
      <c r="S82" s="480" t="str">
        <f>IF(収録楽曲情報!E16="","",収録楽曲情報!E16 &amp; " ・ ") &amp; IF(収録楽曲情報!F16="","",収録楽曲情報!F16)</f>
        <v/>
      </c>
      <c r="T82" s="481"/>
      <c r="U82" s="481"/>
      <c r="V82" s="481"/>
      <c r="W82" s="481"/>
      <c r="X82" s="481"/>
      <c r="Y82" s="481"/>
      <c r="Z82" s="481"/>
      <c r="AA82" s="481"/>
      <c r="AB82" s="481"/>
      <c r="AC82" s="481"/>
      <c r="AD82" s="481"/>
      <c r="AE82" s="481"/>
      <c r="AF82" s="481"/>
      <c r="AG82" s="481"/>
      <c r="AH82" s="481"/>
      <c r="AI82" s="481"/>
      <c r="AJ82" s="482"/>
      <c r="AK82" s="441" t="str">
        <f>IF(算定シミュレーション!AO27=0,"",算定シミュレーション!AO27)</f>
        <v/>
      </c>
      <c r="AL82" s="441"/>
      <c r="AM82" s="441"/>
      <c r="AN82" s="441" t="str">
        <f>IF(算定シミュレーション!AP27=0,"",算定シミュレーション!AP27)</f>
        <v/>
      </c>
      <c r="AO82" s="441"/>
      <c r="AP82" s="441"/>
      <c r="AQ82" s="483" t="str">
        <f>IF(収録楽曲情報!J16="","",収録楽曲情報!J16)</f>
        <v/>
      </c>
      <c r="AR82" s="484"/>
      <c r="AS82" s="484"/>
      <c r="AT82" s="484"/>
      <c r="AU82" s="479"/>
      <c r="AV82" s="476" t="str">
        <f>IF(収録楽曲情報!K16="","",収録楽曲情報!K16)</f>
        <v/>
      </c>
      <c r="AW82" s="485"/>
      <c r="AX82" s="485"/>
      <c r="AY82" s="485"/>
      <c r="AZ82" s="486"/>
      <c r="BA82" s="476" t="str">
        <f>IF(収録楽曲情報!L16="","",収録楽曲情報!L16)</f>
        <v/>
      </c>
      <c r="BB82" s="477"/>
      <c r="BC82" s="443" t="str">
        <f>IF(収録楽曲情報!G16="","",収録楽曲情報!G16)</f>
        <v/>
      </c>
      <c r="BD82" s="444"/>
      <c r="BE82" s="444"/>
      <c r="BF82" s="444"/>
      <c r="BG82" s="444"/>
      <c r="BH82" s="444"/>
      <c r="BI82" s="444"/>
      <c r="BJ82" s="444"/>
      <c r="BK82" s="444"/>
      <c r="BL82" s="444"/>
      <c r="BM82" s="428"/>
      <c r="BN82" s="426"/>
      <c r="BO82" s="426"/>
      <c r="BP82" s="426"/>
      <c r="BQ82" s="426" t="str">
        <f>算定シミュレーション!AD27</f>
        <v/>
      </c>
      <c r="BR82" s="427"/>
      <c r="BS82" s="418" t="str">
        <f>算定シミュレーション!AE27</f>
        <v/>
      </c>
      <c r="BT82" s="419"/>
      <c r="BU82" s="420" t="str">
        <f>算定シミュレーション!AF27</f>
        <v/>
      </c>
      <c r="BV82" s="419"/>
      <c r="BW82" s="420" t="str">
        <f>算定シミュレーション!AG27</f>
        <v/>
      </c>
      <c r="BX82" s="421"/>
      <c r="BY82" s="418" t="str">
        <f>算定シミュレーション!AH27</f>
        <v/>
      </c>
      <c r="BZ82" s="419"/>
      <c r="CA82" s="420" t="str">
        <f>算定シミュレーション!AI27</f>
        <v/>
      </c>
      <c r="CB82" s="419"/>
      <c r="CC82" s="420" t="str">
        <f>IF(算定シミュレーション!AJ27="算","算",IF(LEFT(収録楽曲情報!Q16,2)="【委",0,算定シミュレーション!AJ27))</f>
        <v>―</v>
      </c>
      <c r="CD82" s="421"/>
      <c r="CE82" s="418" t="str">
        <f>LEFT(収録楽曲情報!C16,1)</f>
        <v/>
      </c>
      <c r="CF82" s="421"/>
      <c r="CG82" s="418" t="str">
        <f>MID(収録楽曲情報!C16,2,1)</f>
        <v/>
      </c>
      <c r="CH82" s="421"/>
      <c r="CI82" s="418" t="str">
        <f>MID(収録楽曲情報!C16,3,1)</f>
        <v/>
      </c>
      <c r="CJ82" s="421"/>
      <c r="CK82" s="418" t="str">
        <f>MID(収録楽曲情報!C16,4,1)</f>
        <v/>
      </c>
      <c r="CL82" s="421"/>
      <c r="CM82" s="418" t="str">
        <f>MID(収録楽曲情報!C16,5,1)</f>
        <v/>
      </c>
      <c r="CN82" s="421"/>
      <c r="CO82" s="418" t="str">
        <f>MID(収録楽曲情報!C16,6,1)</f>
        <v/>
      </c>
      <c r="CP82" s="421"/>
      <c r="CQ82" s="418" t="str">
        <f>MID(収録楽曲情報!C16,7,1)</f>
        <v/>
      </c>
      <c r="CR82" s="421"/>
      <c r="CS82" s="418" t="str">
        <f>MID(収録楽曲情報!C16,8,1)</f>
        <v/>
      </c>
      <c r="CT82" s="421"/>
      <c r="CU82" s="423"/>
      <c r="CV82" s="423"/>
      <c r="CW82" s="1">
        <f t="shared" si="1"/>
        <v>1</v>
      </c>
    </row>
    <row r="83" spans="1:101" ht="30" customHeight="1" x14ac:dyDescent="0.15">
      <c r="A83" s="424" t="str">
        <f>IF(収録楽曲情報!$V$4=0,"",IF(CC85="","",収録楽曲情報!$S$8))</f>
        <v/>
      </c>
      <c r="B83" s="424"/>
      <c r="C83" s="424"/>
      <c r="D83" s="424"/>
      <c r="E83" s="424"/>
      <c r="F83" s="424"/>
      <c r="G83" s="424"/>
      <c r="H83" s="424"/>
      <c r="I83" s="424"/>
      <c r="J83" s="424"/>
      <c r="K83" s="424"/>
      <c r="L83" s="424"/>
      <c r="M83" s="424"/>
      <c r="N83" s="424"/>
      <c r="O83" s="424"/>
      <c r="P83" s="424"/>
      <c r="Q83" s="424"/>
      <c r="R83" s="424"/>
      <c r="S83" s="424"/>
      <c r="T83" s="424"/>
      <c r="U83" s="424"/>
      <c r="V83" s="424"/>
      <c r="W83" s="424"/>
      <c r="X83" s="424"/>
      <c r="Y83" s="424"/>
      <c r="Z83" s="424"/>
      <c r="AA83" s="424"/>
      <c r="AB83" s="424"/>
      <c r="AC83" s="424"/>
      <c r="AD83" s="424"/>
      <c r="AE83" s="424"/>
      <c r="AF83" s="424"/>
      <c r="AG83" s="424"/>
      <c r="AH83" s="424"/>
      <c r="AI83" s="424"/>
      <c r="AJ83" s="424"/>
      <c r="AK83" s="424"/>
      <c r="AL83" s="424"/>
      <c r="AM83" s="424"/>
      <c r="AN83" s="424"/>
      <c r="AO83" s="424"/>
      <c r="BE83" s="417" t="s">
        <v>44</v>
      </c>
      <c r="BF83" s="417"/>
      <c r="BG83" s="417"/>
      <c r="BH83" s="417"/>
      <c r="BI83" s="417"/>
      <c r="BJ83" s="417"/>
      <c r="BK83" s="417"/>
      <c r="BL83" s="417"/>
      <c r="BM83" s="428" t="str">
        <f>IF(算定シミュレーション!$BK$2=2,算定シミュレーション!$AB$113,"")</f>
        <v/>
      </c>
      <c r="BN83" s="426"/>
      <c r="BO83" s="426" t="str">
        <f>IF(算定シミュレーション!$BK$2=2,算定シミュレーション!$AC$113,"")</f>
        <v/>
      </c>
      <c r="BP83" s="426"/>
      <c r="BQ83" s="420" t="str">
        <f>IF(算定シミュレーション!$BK$2=2,算定シミュレーション!$AD$113,"")</f>
        <v/>
      </c>
      <c r="BR83" s="421"/>
      <c r="BS83" s="418" t="str">
        <f>IF(算定シミュレーション!$BK$2=2,算定シミュレーション!$AE$113,"")</f>
        <v/>
      </c>
      <c r="BT83" s="419"/>
      <c r="BU83" s="420" t="str">
        <f>IF(算定シミュレーション!$BK$2=2,算定シミュレーション!$AF$113,"")</f>
        <v/>
      </c>
      <c r="BV83" s="419"/>
      <c r="BW83" s="420" t="str">
        <f>IF(算定シミュレーション!$BK$2=2,算定シミュレーション!$AG$113,"")</f>
        <v/>
      </c>
      <c r="BX83" s="421"/>
      <c r="BY83" s="418" t="str">
        <f>IF(算定シミュレーション!$BK$2=2,算定シミュレーション!$AH$113,"")</f>
        <v/>
      </c>
      <c r="BZ83" s="419"/>
      <c r="CA83" s="420" t="str">
        <f>IF(算定シミュレーション!$BK$2=2,算定シミュレーション!$AI$113,"")</f>
        <v/>
      </c>
      <c r="CB83" s="419"/>
      <c r="CC83" s="420" t="str">
        <f>IF(算定シミュレーション!$BK$2=2,算定シミュレーション!$AJ$113,"")</f>
        <v/>
      </c>
      <c r="CD83" s="421"/>
      <c r="CE83" s="423">
        <f>IF(CC85="",9,IF(収録楽曲情報!$V$4=0,9,""))</f>
        <v>9</v>
      </c>
      <c r="CF83" s="423"/>
      <c r="CG83" s="423">
        <f>IF(CC85="",9,IF(収録楽曲情報!$V$4=0,9,""))</f>
        <v>9</v>
      </c>
      <c r="CH83" s="423"/>
      <c r="CI83" s="423">
        <f>IF(CC85="",9,IF(収録楽曲情報!$V$4=0,9,RIGHT(LEFT(収録楽曲情報!$V$4,1),1)))</f>
        <v>9</v>
      </c>
      <c r="CJ83" s="423"/>
      <c r="CK83" s="423">
        <f>IF(CC85="",9,IF(収録楽曲情報!$V$4=0,9,RIGHT(LEFT(収録楽曲情報!$V$4,2),1)))</f>
        <v>9</v>
      </c>
      <c r="CL83" s="423"/>
      <c r="CM83" s="423">
        <f>IF(CC85="",9,IF(収録楽曲情報!$V$4=0,9,RIGHT(LEFT(収録楽曲情報!$V$4,3),1)))</f>
        <v>9</v>
      </c>
      <c r="CN83" s="423"/>
      <c r="CO83" s="423">
        <f>IF(CC85="",9,IF(収録楽曲情報!$V$4=0,9,RIGHT(LEFT(収録楽曲情報!$V$4,4),1)))</f>
        <v>9</v>
      </c>
      <c r="CP83" s="423"/>
      <c r="CQ83" s="423">
        <f>IF(CC85="",9,IF(収録楽曲情報!$V$4=0,9,RIGHT(LEFT(収録楽曲情報!$V$4,5),1)))</f>
        <v>9</v>
      </c>
      <c r="CR83" s="423"/>
      <c r="CS83" s="423">
        <f>IF(CC85="",9,IF(収録楽曲情報!$V$4=0,9,RIGHT(LEFT(収録楽曲情報!$V$4,6),1)))</f>
        <v>9</v>
      </c>
      <c r="CT83" s="423"/>
      <c r="CU83" s="423">
        <f>IF(CC85="",9,IF(収録楽曲情報!$V$4=0,9,""))</f>
        <v>9</v>
      </c>
      <c r="CV83" s="423"/>
      <c r="CW83" s="1">
        <f t="shared" si="1"/>
        <v>1</v>
      </c>
    </row>
    <row r="84" spans="1:101" ht="30" customHeight="1" x14ac:dyDescent="0.15">
      <c r="A84" s="425"/>
      <c r="B84" s="425"/>
      <c r="C84" s="425"/>
      <c r="D84" s="425"/>
      <c r="E84" s="425"/>
      <c r="F84" s="425"/>
      <c r="G84" s="425"/>
      <c r="H84" s="425"/>
      <c r="I84" s="425"/>
      <c r="J84" s="425"/>
      <c r="K84" s="425"/>
      <c r="L84" s="425"/>
      <c r="M84" s="425"/>
      <c r="N84" s="425"/>
      <c r="O84" s="425"/>
      <c r="P84" s="425"/>
      <c r="Q84" s="425"/>
      <c r="R84" s="425"/>
      <c r="S84" s="425"/>
      <c r="T84" s="425"/>
      <c r="U84" s="425"/>
      <c r="V84" s="425"/>
      <c r="W84" s="425"/>
      <c r="X84" s="425"/>
      <c r="Y84" s="425"/>
      <c r="Z84" s="425"/>
      <c r="AA84" s="425"/>
      <c r="AB84" s="425"/>
      <c r="AC84" s="425"/>
      <c r="AD84" s="425"/>
      <c r="AE84" s="425"/>
      <c r="AF84" s="425"/>
      <c r="AG84" s="425"/>
      <c r="AH84" s="425"/>
      <c r="AI84" s="425"/>
      <c r="AJ84" s="425"/>
      <c r="AK84" s="425"/>
      <c r="AL84" s="425"/>
      <c r="AM84" s="425"/>
      <c r="AN84" s="425"/>
      <c r="AO84" s="425"/>
      <c r="AW84" s="433"/>
      <c r="AX84" s="433"/>
      <c r="AY84" s="433"/>
      <c r="AZ84" s="433"/>
      <c r="BA84" s="433"/>
      <c r="BB84" s="433"/>
      <c r="BE84" s="417" t="str">
        <f>算定シミュレーション!BM5</f>
        <v>消費税相当額</v>
      </c>
      <c r="BF84" s="417"/>
      <c r="BG84" s="417"/>
      <c r="BH84" s="417"/>
      <c r="BI84" s="417"/>
      <c r="BJ84" s="417"/>
      <c r="BK84" s="417"/>
      <c r="BL84" s="417"/>
      <c r="BM84" s="418" t="str">
        <f>IF(算定シミュレーション!$BK$2=2,算定シミュレーション!$AB$114,"")</f>
        <v/>
      </c>
      <c r="BN84" s="419"/>
      <c r="BO84" s="420" t="str">
        <f>IF(算定シミュレーション!$BK$2=2,算定シミュレーション!$AC$114,"")</f>
        <v/>
      </c>
      <c r="BP84" s="419"/>
      <c r="BQ84" s="420" t="str">
        <f>IF(算定シミュレーション!$BK$2=2,算定シミュレーション!$AD$114,"")</f>
        <v/>
      </c>
      <c r="BR84" s="421"/>
      <c r="BS84" s="418" t="str">
        <f>IF(算定シミュレーション!$BK$2=2,算定シミュレーション!$AE$114,"")</f>
        <v/>
      </c>
      <c r="BT84" s="419"/>
      <c r="BU84" s="420" t="str">
        <f>IF(算定シミュレーション!$BK$2=2,算定シミュレーション!$AF$114,"")</f>
        <v/>
      </c>
      <c r="BV84" s="419"/>
      <c r="BW84" s="420" t="str">
        <f>IF(算定シミュレーション!$BK$2=2,算定シミュレーション!$AG$114,"")</f>
        <v/>
      </c>
      <c r="BX84" s="421"/>
      <c r="BY84" s="418" t="str">
        <f>IF(算定シミュレーション!$BK$2=2,算定シミュレーション!$AH$114,"")</f>
        <v/>
      </c>
      <c r="BZ84" s="419"/>
      <c r="CA84" s="420" t="str">
        <f>IF(算定シミュレーション!$BK$2=2,算定シミュレーション!$AI$114,"")</f>
        <v/>
      </c>
      <c r="CB84" s="419"/>
      <c r="CC84" s="420" t="str">
        <f>IF(算定シミュレーション!$BK$2=2,算定シミュレーション!$AJ$114,"")</f>
        <v/>
      </c>
      <c r="CD84" s="421"/>
      <c r="CE84" s="422" t="str">
        <f>IF(CC85="","",IF(収録楽曲情報!$V$4=0,"",""))</f>
        <v/>
      </c>
      <c r="CF84" s="422"/>
      <c r="CG84" s="422" t="str">
        <f>IF(CC85="","",IF(収録楽曲情報!$V$4=0,"",""))</f>
        <v/>
      </c>
      <c r="CH84" s="422"/>
      <c r="CI84" s="422" t="str">
        <f>IF(CC85="","",IF(収録楽曲情報!$V$4=0,"",IF(LEN(収録楽曲情報!$W$3)=5,"",LEFT(収録楽曲情報!$W$3,1))))</f>
        <v/>
      </c>
      <c r="CJ84" s="422"/>
      <c r="CK84" s="422" t="str">
        <f>IF(CC85="","",IF(収録楽曲情報!$V$4=0,"",IF(LEN(収録楽曲情報!$W$3)=5,LEFT(収録楽曲情報!$W$3,1),RIGHT(LEFT(収録楽曲情報!$W$3,2),1))))</f>
        <v/>
      </c>
      <c r="CL84" s="422"/>
      <c r="CM84" s="422" t="str">
        <f>IF(CC85="","",IF(収録楽曲情報!$V$4=0,"",IF(LEN(収録楽曲情報!$W$3)=5,RIGHT(LEFT(収録楽曲情報!$W$3,2),1),RIGHT(LEFT(収録楽曲情報!$W$3,3),1))))</f>
        <v/>
      </c>
      <c r="CN84" s="422"/>
      <c r="CO84" s="422" t="str">
        <f>IF(CC85="","",IF(収録楽曲情報!$V$4=0,"",IF(LEN(収録楽曲情報!$W$3)=5,RIGHT(LEFT(収録楽曲情報!$W$3,3),1),RIGHT(LEFT(収録楽曲情報!$W$3,4),1))))</f>
        <v/>
      </c>
      <c r="CP84" s="422"/>
      <c r="CQ84" s="422" t="str">
        <f>IF(CC85="","",IF(収録楽曲情報!$V$4=0,"",IF(LEN(収録楽曲情報!$W$3)=5,RIGHT(LEFT(収録楽曲情報!$W$3,4),1),RIGHT(LEFT(収録楽曲情報!$W$3,4),1))))</f>
        <v/>
      </c>
      <c r="CR84" s="422"/>
      <c r="CS84" s="422" t="str">
        <f>IF(CC85="","",IF(収録楽曲情報!$V$4=0,"",IF(LEN(収録楽曲情報!$W$3)=5,RIGHT(LEFT(収録楽曲情報!$W$3,5),1),RIGHT(LEFT(収録楽曲情報!$W$3,4),1))))</f>
        <v/>
      </c>
      <c r="CT84" s="422"/>
      <c r="CW84" s="1">
        <f t="shared" si="1"/>
        <v>1</v>
      </c>
    </row>
    <row r="85" spans="1:101" ht="30" customHeight="1" x14ac:dyDescent="0.15">
      <c r="A85" s="425"/>
      <c r="B85" s="425"/>
      <c r="C85" s="425"/>
      <c r="D85" s="425"/>
      <c r="E85" s="425"/>
      <c r="F85" s="425"/>
      <c r="G85" s="425"/>
      <c r="H85" s="425"/>
      <c r="I85" s="425"/>
      <c r="J85" s="425"/>
      <c r="K85" s="425"/>
      <c r="L85" s="425"/>
      <c r="M85" s="425"/>
      <c r="N85" s="425"/>
      <c r="O85" s="425"/>
      <c r="P85" s="425"/>
      <c r="Q85" s="425"/>
      <c r="R85" s="425"/>
      <c r="S85" s="425"/>
      <c r="T85" s="425"/>
      <c r="U85" s="425"/>
      <c r="V85" s="425"/>
      <c r="W85" s="425"/>
      <c r="X85" s="425"/>
      <c r="Y85" s="425"/>
      <c r="Z85" s="425"/>
      <c r="AA85" s="425"/>
      <c r="AB85" s="425"/>
      <c r="AC85" s="425"/>
      <c r="AD85" s="425"/>
      <c r="AE85" s="425"/>
      <c r="AF85" s="425"/>
      <c r="AG85" s="425"/>
      <c r="AH85" s="425"/>
      <c r="AI85" s="425"/>
      <c r="AJ85" s="425"/>
      <c r="AK85" s="425"/>
      <c r="AL85" s="425"/>
      <c r="AM85" s="425"/>
      <c r="AN85" s="425"/>
      <c r="AO85" s="425"/>
      <c r="AW85" s="433"/>
      <c r="AX85" s="433"/>
      <c r="AY85" s="433"/>
      <c r="AZ85" s="433"/>
      <c r="BA85" s="433"/>
      <c r="BB85" s="433"/>
      <c r="BE85" s="417" t="s">
        <v>45</v>
      </c>
      <c r="BF85" s="417"/>
      <c r="BG85" s="417"/>
      <c r="BH85" s="417"/>
      <c r="BI85" s="417"/>
      <c r="BJ85" s="417"/>
      <c r="BK85" s="417"/>
      <c r="BL85" s="417"/>
      <c r="BM85" s="418" t="str">
        <f>IF(算定シミュレーション!$BK$2=2,算定シミュレーション!$AB$115,"")</f>
        <v/>
      </c>
      <c r="BN85" s="419"/>
      <c r="BO85" s="420" t="str">
        <f>IF(算定シミュレーション!$BK$2=2,算定シミュレーション!$AC$115,"")</f>
        <v/>
      </c>
      <c r="BP85" s="419"/>
      <c r="BQ85" s="420" t="str">
        <f>IF(算定シミュレーション!$BK$2=2,算定シミュレーション!$AD$115,"")</f>
        <v/>
      </c>
      <c r="BR85" s="421"/>
      <c r="BS85" s="418" t="str">
        <f>IF(算定シミュレーション!$BK$2=2,算定シミュレーション!$AE$115,"")</f>
        <v/>
      </c>
      <c r="BT85" s="419"/>
      <c r="BU85" s="420" t="str">
        <f>IF(算定シミュレーション!$BK$2=2,算定シミュレーション!$AF$115,"")</f>
        <v/>
      </c>
      <c r="BV85" s="419"/>
      <c r="BW85" s="420" t="str">
        <f>IF(算定シミュレーション!$BK$2=2,算定シミュレーション!$AG$115,"")</f>
        <v/>
      </c>
      <c r="BX85" s="421"/>
      <c r="BY85" s="418" t="str">
        <f>IF(算定シミュレーション!$BK$2=2,算定シミュレーション!$AH$115,"")</f>
        <v/>
      </c>
      <c r="BZ85" s="419"/>
      <c r="CA85" s="420" t="str">
        <f>IF(算定シミュレーション!$BK$2=2,算定シミュレーション!$AI$115,"")</f>
        <v/>
      </c>
      <c r="CB85" s="419"/>
      <c r="CC85" s="420" t="str">
        <f>IF(算定シミュレーション!$BK$2=2,算定シミュレーション!$AJ$115,"")</f>
        <v/>
      </c>
      <c r="CD85" s="421"/>
      <c r="CE85" s="422" t="str">
        <f>IF(CC85="","",IF(収録楽曲情報!$V$4=0,"",""))</f>
        <v/>
      </c>
      <c r="CF85" s="422"/>
      <c r="CG85" s="422" t="str">
        <f>IF(CC85="","",IF(収録楽曲情報!$V$4=0,"","\"))</f>
        <v/>
      </c>
      <c r="CH85" s="422"/>
      <c r="CI85" s="422" t="str">
        <f>IF(CC85="","",IF(収録楽曲情報!$V$4=0,"",IF(LEN(収録楽曲情報!$W$4)=5,"",LEFT(収録楽曲情報!$W$4,1))))</f>
        <v/>
      </c>
      <c r="CJ85" s="422"/>
      <c r="CK85" s="422" t="str">
        <f>IF(CC85="","",IF(収録楽曲情報!$V$4=0,"",IF(LEN(収録楽曲情報!$W$4)=5,LEFT(収録楽曲情報!$W$4,1),RIGHT(LEFT(収録楽曲情報!$W$4,2),1))))</f>
        <v/>
      </c>
      <c r="CL85" s="422"/>
      <c r="CM85" s="422" t="str">
        <f>IF(CC85="","",IF(収録楽曲情報!$V$4=0,"",IF(LEN(収録楽曲情報!$W$4)=5,RIGHT(LEFT(収録楽曲情報!$W$4,2),1),RIGHT(LEFT(収録楽曲情報!$W$4,3),1))))</f>
        <v/>
      </c>
      <c r="CN85" s="422"/>
      <c r="CO85" s="422" t="str">
        <f>IF(CC85="","",IF(収録楽曲情報!$V$4=0,"",IF(LEN(収録楽曲情報!$W$4)=5,RIGHT(LEFT(収録楽曲情報!$W$4,3),1),RIGHT(LEFT(収録楽曲情報!$W$4,4),1))))</f>
        <v/>
      </c>
      <c r="CP85" s="422"/>
      <c r="CQ85" s="422" t="str">
        <f>IF(CC85="","",IF(収録楽曲情報!$V$4=0,"",IF(LEN(収録楽曲情報!$W$4)=5,RIGHT(LEFT(収録楽曲情報!$W$4,4),1),LEFT(RIGHT(収録楽曲情報!$W$4,2),1))))</f>
        <v/>
      </c>
      <c r="CR85" s="422"/>
      <c r="CS85" s="422" t="str">
        <f>IF(CC85="","",IF(収録楽曲情報!$V$4=0,"",IF(LEN(収録楽曲情報!$W$4)=5,RIGHT(LEFT(収録楽曲情報!$W$4,5),1),RIGHT(収録楽曲情報!$W$4,1))))</f>
        <v/>
      </c>
      <c r="CT85" s="422"/>
      <c r="CW85" s="1">
        <f t="shared" si="1"/>
        <v>1</v>
      </c>
    </row>
    <row r="86" spans="1:101" ht="7.5" customHeight="1" x14ac:dyDescent="0.15">
      <c r="CW86" s="1">
        <f t="shared" si="1"/>
        <v>1</v>
      </c>
    </row>
    <row r="87" spans="1:101" ht="7.5" customHeight="1" x14ac:dyDescent="0.15">
      <c r="CW87" s="1">
        <f t="shared" si="1"/>
        <v>1</v>
      </c>
    </row>
    <row r="88" spans="1:101" ht="7.5" customHeight="1" x14ac:dyDescent="0.15">
      <c r="CW88" s="1">
        <f t="shared" si="1"/>
        <v>1</v>
      </c>
    </row>
    <row r="89" spans="1:101" ht="7.5" customHeight="1" x14ac:dyDescent="0.15">
      <c r="CW89" s="1">
        <f t="shared" si="1"/>
        <v>1</v>
      </c>
    </row>
    <row r="90" spans="1:101" ht="7.5" customHeight="1" x14ac:dyDescent="0.15">
      <c r="CW90" s="1">
        <f t="shared" si="1"/>
        <v>1</v>
      </c>
    </row>
    <row r="91" spans="1:101" ht="7.5" customHeight="1" x14ac:dyDescent="0.15">
      <c r="CW91" s="1">
        <f t="shared" si="1"/>
        <v>1</v>
      </c>
    </row>
    <row r="92" spans="1:101" ht="7.5" customHeight="1" x14ac:dyDescent="0.15">
      <c r="CW92" s="1">
        <f t="shared" si="1"/>
        <v>1</v>
      </c>
    </row>
    <row r="93" spans="1:101" ht="6" customHeight="1" x14ac:dyDescent="0.15">
      <c r="CW93" s="1">
        <f>IF($A$102="","",1)</f>
        <v>1</v>
      </c>
    </row>
    <row r="94" spans="1:101" ht="13.5" x14ac:dyDescent="0.15">
      <c r="A94" s="1" t="s">
        <v>29</v>
      </c>
      <c r="CW94" s="1">
        <f>IF($A$102="","",1)</f>
        <v>1</v>
      </c>
    </row>
    <row r="95" spans="1:101" ht="27" customHeight="1" x14ac:dyDescent="0.15">
      <c r="A95" s="459" t="str">
        <f>IF(収録楽曲情報!S2="外国映画","外国映画上映利用申込書","映画（録音・上映）利用申込書")</f>
        <v>外国映画上映利用申込書</v>
      </c>
      <c r="B95" s="459"/>
      <c r="C95" s="459"/>
      <c r="D95" s="459"/>
      <c r="E95" s="459"/>
      <c r="F95" s="459"/>
      <c r="G95" s="459"/>
      <c r="H95" s="459"/>
      <c r="I95" s="459"/>
      <c r="J95" s="459"/>
      <c r="K95" s="459"/>
      <c r="L95" s="459"/>
      <c r="M95" s="459"/>
      <c r="N95" s="459"/>
      <c r="O95" s="459"/>
      <c r="P95" s="459"/>
      <c r="Q95" s="459"/>
      <c r="R95" s="459"/>
      <c r="S95" s="459"/>
      <c r="T95" s="459"/>
      <c r="U95" s="459"/>
      <c r="V95" s="459"/>
      <c r="W95" s="459"/>
      <c r="X95" s="459"/>
      <c r="Y95" s="459"/>
      <c r="Z95" s="459"/>
      <c r="AA95" s="459"/>
      <c r="AB95" s="459"/>
      <c r="AC95" s="459"/>
      <c r="AD95" s="459"/>
      <c r="AE95" s="459"/>
      <c r="AF95" s="459"/>
      <c r="AG95" s="459"/>
      <c r="AH95" s="459"/>
      <c r="AI95" s="459"/>
      <c r="AJ95" s="459"/>
      <c r="AK95" s="459"/>
      <c r="AL95" s="459"/>
      <c r="AM95" s="459"/>
      <c r="AN95" s="459"/>
      <c r="AO95" s="459"/>
      <c r="AP95" s="459"/>
      <c r="AQ95" s="459"/>
      <c r="AR95" s="459"/>
      <c r="AS95" s="459"/>
      <c r="AT95" s="459"/>
      <c r="AU95" s="459"/>
      <c r="AV95" s="459"/>
      <c r="AW95" s="459"/>
      <c r="AX95" s="459"/>
      <c r="AY95" s="459"/>
      <c r="AZ95" s="459"/>
      <c r="BA95" s="459"/>
      <c r="BB95" s="459"/>
      <c r="BC95" s="459"/>
      <c r="BD95" s="459"/>
      <c r="BE95" s="459"/>
      <c r="BF95" s="459"/>
      <c r="BG95" s="459"/>
      <c r="BH95" s="459"/>
      <c r="BI95" s="459"/>
      <c r="BJ95" s="459"/>
      <c r="BK95" s="459"/>
      <c r="BL95" s="459"/>
      <c r="BM95" s="459"/>
      <c r="BN95" s="459"/>
      <c r="BO95" s="459"/>
      <c r="BP95" s="459"/>
      <c r="BQ95" s="459"/>
      <c r="BR95" s="459"/>
      <c r="BS95" s="459"/>
      <c r="BT95" s="459"/>
      <c r="BU95" s="459"/>
      <c r="BV95" s="459"/>
      <c r="BW95" s="459"/>
      <c r="BX95" s="459"/>
      <c r="BY95" s="459"/>
      <c r="BZ95" s="459"/>
      <c r="CA95" s="459"/>
      <c r="CB95" s="459"/>
      <c r="CC95" s="459"/>
      <c r="CD95" s="459"/>
      <c r="CE95" s="459"/>
      <c r="CF95" s="459"/>
      <c r="CG95" s="459"/>
      <c r="CH95" s="459"/>
      <c r="CI95" s="459"/>
      <c r="CJ95" s="459"/>
      <c r="CK95" s="459"/>
      <c r="CL95" s="459"/>
      <c r="CM95" s="459"/>
      <c r="CN95" s="459"/>
      <c r="CO95" s="459"/>
      <c r="CP95" s="459"/>
      <c r="CQ95" s="459"/>
      <c r="CR95" s="459"/>
      <c r="CS95" s="459"/>
      <c r="CT95" s="459"/>
      <c r="CU95" s="459"/>
      <c r="CV95" s="459"/>
      <c r="CW95" s="1">
        <f>IF($A$102="","",1)</f>
        <v>1</v>
      </c>
    </row>
    <row r="96" spans="1:101" ht="17.25" x14ac:dyDescent="0.15">
      <c r="A96" s="460" t="str">
        <f>"許諾　第　"&amp;収録楽曲情報!$T$2&amp;"　号&lt;続き&gt;"</f>
        <v>許諾　第　0　号&lt;続き&gt;</v>
      </c>
      <c r="B96" s="460"/>
      <c r="C96" s="460"/>
      <c r="D96" s="460"/>
      <c r="E96" s="460"/>
      <c r="F96" s="460"/>
      <c r="G96" s="460"/>
      <c r="H96" s="460"/>
      <c r="I96" s="460"/>
      <c r="J96" s="460"/>
      <c r="K96" s="460"/>
      <c r="L96" s="460"/>
      <c r="M96" s="460"/>
      <c r="N96" s="460"/>
      <c r="O96" s="460"/>
      <c r="P96" s="460"/>
      <c r="Q96" s="460"/>
      <c r="R96" s="460"/>
      <c r="S96" s="460"/>
      <c r="T96" s="460"/>
      <c r="U96" s="460"/>
      <c r="V96" s="460"/>
      <c r="W96" s="460"/>
      <c r="X96" s="460"/>
      <c r="Y96" s="460"/>
      <c r="Z96" s="460"/>
      <c r="AA96" s="460"/>
      <c r="AB96" s="460"/>
      <c r="AC96" s="460"/>
      <c r="AD96" s="460"/>
      <c r="AE96" s="460"/>
      <c r="AF96" s="460"/>
      <c r="AG96" s="460"/>
      <c r="AH96" s="460"/>
      <c r="AI96" s="460"/>
      <c r="AJ96" s="460"/>
      <c r="AK96" s="460"/>
      <c r="AL96" s="460"/>
      <c r="AM96" s="460"/>
      <c r="AN96" s="460"/>
      <c r="AO96" s="460"/>
      <c r="AP96" s="460"/>
      <c r="AQ96" s="460"/>
      <c r="AR96" s="460"/>
      <c r="AS96" s="460"/>
      <c r="AT96" s="460"/>
      <c r="AU96" s="460"/>
      <c r="AV96" s="460"/>
      <c r="AW96" s="460"/>
      <c r="AX96" s="460"/>
      <c r="AY96" s="460"/>
      <c r="AZ96" s="460"/>
      <c r="BA96" s="460"/>
      <c r="BB96" s="460"/>
      <c r="BC96" s="460"/>
      <c r="BD96" s="460"/>
      <c r="BE96" s="460"/>
      <c r="BF96" s="460"/>
      <c r="BG96" s="460"/>
      <c r="BH96" s="460"/>
      <c r="BI96" s="460"/>
      <c r="BJ96" s="460"/>
      <c r="BK96" s="460"/>
      <c r="BL96" s="460"/>
      <c r="BM96" s="460"/>
      <c r="BN96" s="460"/>
      <c r="BO96" s="460"/>
      <c r="BP96" s="460"/>
      <c r="BQ96" s="460"/>
      <c r="BR96" s="460"/>
      <c r="BS96" s="460"/>
      <c r="BT96" s="460"/>
      <c r="BU96" s="460"/>
      <c r="BV96" s="460"/>
      <c r="BW96" s="460"/>
      <c r="BX96" s="460"/>
      <c r="BY96" s="460"/>
      <c r="BZ96" s="460"/>
      <c r="CA96" s="460"/>
      <c r="CB96" s="460"/>
      <c r="CC96" s="460"/>
      <c r="CD96" s="460"/>
      <c r="CE96" s="460"/>
      <c r="CF96" s="460"/>
      <c r="CG96" s="460"/>
      <c r="CH96" s="460"/>
      <c r="CI96" s="460"/>
      <c r="CJ96" s="460"/>
      <c r="CK96" s="460"/>
      <c r="CL96" s="460"/>
      <c r="CM96" s="460"/>
      <c r="CN96" s="460"/>
      <c r="CO96" s="460"/>
      <c r="CP96" s="460"/>
      <c r="CQ96" s="460"/>
      <c r="CR96" s="460"/>
      <c r="CS96" s="460"/>
      <c r="CT96" s="460"/>
      <c r="CU96" s="460"/>
      <c r="CV96" s="460"/>
      <c r="CW96" s="1">
        <f>IF($A$102="","",1)</f>
        <v>1</v>
      </c>
    </row>
    <row r="97" spans="1:101" ht="15" customHeight="1" x14ac:dyDescent="0.15">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3"/>
      <c r="AR97" s="13"/>
      <c r="AS97" s="13"/>
      <c r="AT97" s="13"/>
      <c r="AU97" s="13"/>
      <c r="AV97" s="13"/>
      <c r="AW97" s="731" t="s">
        <v>507</v>
      </c>
      <c r="AX97" s="732"/>
      <c r="AY97" s="732"/>
      <c r="AZ97" s="732"/>
      <c r="BA97" s="732"/>
      <c r="BB97" s="732"/>
      <c r="BC97" s="732"/>
      <c r="BD97" s="732"/>
      <c r="BE97" s="732"/>
      <c r="BF97" s="733"/>
      <c r="BG97"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97" s="735"/>
      <c r="BI97" s="735"/>
      <c r="BJ97" s="735"/>
      <c r="BK97" s="735"/>
      <c r="BL97" s="735"/>
      <c r="BM97" s="735"/>
      <c r="BN97" s="735"/>
      <c r="BO97" s="735"/>
      <c r="BP97" s="735"/>
      <c r="BQ97" s="735"/>
      <c r="BR97" s="735"/>
      <c r="BS97" s="735"/>
      <c r="BT97" s="735"/>
      <c r="BU97" s="735"/>
      <c r="BV97" s="735"/>
      <c r="BW97" s="735"/>
      <c r="BX97" s="735"/>
      <c r="BY97" s="735"/>
      <c r="BZ97" s="736"/>
      <c r="CA97" s="731" t="s">
        <v>508</v>
      </c>
      <c r="CB97" s="732"/>
      <c r="CC97" s="732"/>
      <c r="CD97" s="732"/>
      <c r="CE97" s="732"/>
      <c r="CF97" s="732"/>
      <c r="CG97" s="732"/>
      <c r="CH97" s="732"/>
      <c r="CI97" s="732"/>
      <c r="CJ97" s="733"/>
      <c r="CK97" s="737">
        <f>IF(収録楽曲情報!$T$4="","",収録楽曲情報!$T$4)</f>
        <v>0</v>
      </c>
      <c r="CL97" s="487"/>
      <c r="CM97" s="487"/>
      <c r="CN97" s="487"/>
      <c r="CO97" s="487"/>
      <c r="CP97" s="487"/>
      <c r="CQ97" s="487"/>
      <c r="CR97" s="487"/>
      <c r="CS97" s="487"/>
      <c r="CT97" s="487"/>
      <c r="CU97" s="487"/>
      <c r="CV97" s="738"/>
      <c r="CW97" s="1">
        <f>IF($A$102="","",1)</f>
        <v>1</v>
      </c>
    </row>
    <row r="98" spans="1:101" ht="15" customHeight="1" thickBot="1" x14ac:dyDescent="0.2">
      <c r="A98" s="13"/>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739" t="s">
        <v>509</v>
      </c>
      <c r="AX98" s="739"/>
      <c r="AY98" s="739"/>
      <c r="AZ98" s="739"/>
      <c r="BA98" s="739"/>
      <c r="BB98" s="739"/>
      <c r="BC98" s="739"/>
      <c r="BD98" s="739"/>
      <c r="BE98" s="739"/>
      <c r="BF98" s="739"/>
      <c r="BG98" s="740">
        <f>IF(収録楽曲情報!$S$6="","",収録楽曲情報!$S$6)</f>
        <v>0</v>
      </c>
      <c r="BH98" s="741"/>
      <c r="BI98" s="741"/>
      <c r="BJ98" s="741"/>
      <c r="BK98" s="741"/>
      <c r="BL98" s="741"/>
      <c r="BM98" s="741"/>
      <c r="BN98" s="741"/>
      <c r="BO98" s="741"/>
      <c r="BP98" s="741"/>
      <c r="BQ98" s="741"/>
      <c r="BR98" s="739" t="s">
        <v>510</v>
      </c>
      <c r="BS98" s="739"/>
      <c r="BT98" s="739"/>
      <c r="BU98" s="739"/>
      <c r="BV98" s="739"/>
      <c r="BW98" s="739"/>
      <c r="BX98" s="739"/>
      <c r="BY98" s="739"/>
      <c r="BZ98" s="739"/>
      <c r="CA98" s="762" t="str">
        <f>LEFT(RIGHT(収録楽曲情報!$X$2,10))</f>
        <v>0</v>
      </c>
      <c r="CB98" s="763"/>
      <c r="CC98" s="757" t="str">
        <f>LEFT(RIGHT(収録楽曲情報!$X$2,9))</f>
        <v>0</v>
      </c>
      <c r="CD98" s="758"/>
      <c r="CE98" s="757" t="str">
        <f>LEFT(RIGHT(収録楽曲情報!$X$2,8))</f>
        <v>0</v>
      </c>
      <c r="CF98" s="758"/>
      <c r="CG98" s="759" t="s">
        <v>57</v>
      </c>
      <c r="CH98" s="759"/>
      <c r="CI98" s="760" t="str">
        <f>LEFT(RIGHT(収録楽曲情報!$X$2,7))</f>
        <v>0</v>
      </c>
      <c r="CJ98" s="760"/>
      <c r="CK98" s="760" t="str">
        <f>LEFT(RIGHT(収録楽曲情報!$X$2,6))</f>
        <v>0</v>
      </c>
      <c r="CL98" s="760"/>
      <c r="CM98" s="760" t="str">
        <f>LEFT(RIGHT(収録楽曲情報!$X$2,5))</f>
        <v>0</v>
      </c>
      <c r="CN98" s="760"/>
      <c r="CO98" s="760" t="str">
        <f>LEFT(RIGHT(収録楽曲情報!$X$2,4))</f>
        <v>0</v>
      </c>
      <c r="CP98" s="760"/>
      <c r="CQ98" s="760" t="str">
        <f>LEFT(RIGHT(収録楽曲情報!$X$2,3))</f>
        <v>0</v>
      </c>
      <c r="CR98" s="760"/>
      <c r="CS98" s="760" t="str">
        <f>LEFT(RIGHT(収録楽曲情報!$X$2,2))</f>
        <v>0</v>
      </c>
      <c r="CT98" s="760"/>
      <c r="CU98" s="760" t="str">
        <f>LEFT(RIGHT(収録楽曲情報!$X$2,1))</f>
        <v>0</v>
      </c>
      <c r="CV98" s="761"/>
    </row>
    <row r="99" spans="1:101" ht="13.5" customHeight="1" thickBot="1" x14ac:dyDescent="0.2">
      <c r="A99" s="461" t="s">
        <v>25</v>
      </c>
      <c r="B99" s="462"/>
      <c r="C99" s="462"/>
      <c r="D99" s="462"/>
      <c r="E99" s="462"/>
      <c r="F99" s="462"/>
      <c r="G99" s="463" t="str">
        <f>IF(外国映画情報入力!C6="","",外国映画情報入力!C6)</f>
        <v/>
      </c>
      <c r="H99" s="463"/>
      <c r="I99" s="463"/>
      <c r="J99" s="463"/>
      <c r="K99" s="463"/>
      <c r="L99" s="463"/>
      <c r="M99" s="463"/>
      <c r="N99" s="463"/>
      <c r="O99" s="463"/>
      <c r="P99" s="463"/>
      <c r="Q99" s="463"/>
      <c r="R99" s="464"/>
      <c r="CW99" s="1">
        <f t="shared" ref="CW99:CW121" si="2">IF($A$102="","",1)</f>
        <v>1</v>
      </c>
    </row>
    <row r="100" spans="1:101" ht="7.5" customHeight="1" x14ac:dyDescent="0.15">
      <c r="A100" s="454"/>
      <c r="B100" s="455"/>
      <c r="C100" s="448" t="s">
        <v>37</v>
      </c>
      <c r="D100" s="448"/>
      <c r="E100" s="448"/>
      <c r="F100" s="448"/>
      <c r="G100" s="448"/>
      <c r="H100" s="448"/>
      <c r="I100" s="448"/>
      <c r="J100" s="448"/>
      <c r="K100" s="448"/>
      <c r="L100" s="448"/>
      <c r="M100" s="448"/>
      <c r="N100" s="448"/>
      <c r="O100" s="448"/>
      <c r="P100" s="448"/>
      <c r="Q100" s="448"/>
      <c r="R100" s="448"/>
      <c r="S100" s="448" t="s">
        <v>38</v>
      </c>
      <c r="T100" s="448"/>
      <c r="U100" s="448"/>
      <c r="V100" s="448"/>
      <c r="W100" s="448"/>
      <c r="X100" s="448"/>
      <c r="Y100" s="448"/>
      <c r="Z100" s="448"/>
      <c r="AA100" s="448"/>
      <c r="AB100" s="448"/>
      <c r="AC100" s="448"/>
      <c r="AD100" s="448"/>
      <c r="AE100" s="448"/>
      <c r="AF100" s="448"/>
      <c r="AG100" s="448"/>
      <c r="AH100" s="448"/>
      <c r="AI100" s="448"/>
      <c r="AJ100" s="448"/>
      <c r="AK100" s="458" t="s">
        <v>17</v>
      </c>
      <c r="AL100" s="458"/>
      <c r="AM100" s="458"/>
      <c r="AN100" s="458"/>
      <c r="AO100" s="458"/>
      <c r="AP100" s="458"/>
      <c r="AQ100" s="448" t="s">
        <v>41</v>
      </c>
      <c r="AR100" s="448"/>
      <c r="AS100" s="448"/>
      <c r="AT100" s="448"/>
      <c r="AU100" s="448"/>
      <c r="AV100" s="448" t="s">
        <v>42</v>
      </c>
      <c r="AW100" s="448"/>
      <c r="AX100" s="448"/>
      <c r="AY100" s="448"/>
      <c r="AZ100" s="448"/>
      <c r="BA100" s="448" t="s">
        <v>21</v>
      </c>
      <c r="BB100" s="449"/>
      <c r="BC100" s="452" t="s">
        <v>16</v>
      </c>
      <c r="BD100" s="450"/>
      <c r="BE100" s="450"/>
      <c r="BF100" s="450"/>
      <c r="BG100" s="450"/>
      <c r="BH100" s="450"/>
      <c r="BI100" s="450"/>
      <c r="BJ100" s="450"/>
      <c r="BK100" s="450"/>
      <c r="BL100" s="450"/>
      <c r="BM100" s="450" t="s">
        <v>43</v>
      </c>
      <c r="BN100" s="450"/>
      <c r="BO100" s="450"/>
      <c r="BP100" s="450"/>
      <c r="BQ100" s="450"/>
      <c r="BR100" s="450"/>
      <c r="BS100" s="450"/>
      <c r="BT100" s="450"/>
      <c r="BU100" s="450"/>
      <c r="BV100" s="450"/>
      <c r="BW100" s="450"/>
      <c r="BX100" s="450"/>
      <c r="BY100" s="450"/>
      <c r="BZ100" s="450"/>
      <c r="CA100" s="450"/>
      <c r="CB100" s="450"/>
      <c r="CC100" s="450"/>
      <c r="CD100" s="450"/>
      <c r="CE100" s="450" t="s">
        <v>22</v>
      </c>
      <c r="CF100" s="450"/>
      <c r="CG100" s="450"/>
      <c r="CH100" s="450"/>
      <c r="CI100" s="450"/>
      <c r="CJ100" s="450"/>
      <c r="CK100" s="450"/>
      <c r="CL100" s="450"/>
      <c r="CM100" s="450"/>
      <c r="CN100" s="450"/>
      <c r="CO100" s="450"/>
      <c r="CP100" s="450"/>
      <c r="CQ100" s="450"/>
      <c r="CR100" s="450"/>
      <c r="CS100" s="450"/>
      <c r="CT100" s="450"/>
      <c r="CU100" s="450" t="s">
        <v>65</v>
      </c>
      <c r="CV100" s="450"/>
      <c r="CW100" s="1">
        <f t="shared" si="2"/>
        <v>1</v>
      </c>
    </row>
    <row r="101" spans="1:101" ht="7.5" customHeight="1" x14ac:dyDescent="0.15">
      <c r="A101" s="456"/>
      <c r="B101" s="457"/>
      <c r="C101" s="450"/>
      <c r="D101" s="450"/>
      <c r="E101" s="450"/>
      <c r="F101" s="450"/>
      <c r="G101" s="450"/>
      <c r="H101" s="450"/>
      <c r="I101" s="450"/>
      <c r="J101" s="450"/>
      <c r="K101" s="450"/>
      <c r="L101" s="450"/>
      <c r="M101" s="450"/>
      <c r="N101" s="450"/>
      <c r="O101" s="450"/>
      <c r="P101" s="450"/>
      <c r="Q101" s="450"/>
      <c r="R101" s="450"/>
      <c r="S101" s="450"/>
      <c r="T101" s="450"/>
      <c r="U101" s="450"/>
      <c r="V101" s="450"/>
      <c r="W101" s="450"/>
      <c r="X101" s="450"/>
      <c r="Y101" s="450"/>
      <c r="Z101" s="450"/>
      <c r="AA101" s="450"/>
      <c r="AB101" s="450"/>
      <c r="AC101" s="450"/>
      <c r="AD101" s="450"/>
      <c r="AE101" s="450"/>
      <c r="AF101" s="450"/>
      <c r="AG101" s="450"/>
      <c r="AH101" s="450"/>
      <c r="AI101" s="450"/>
      <c r="AJ101" s="450"/>
      <c r="AK101" s="453" t="s">
        <v>39</v>
      </c>
      <c r="AL101" s="453"/>
      <c r="AM101" s="453"/>
      <c r="AN101" s="453" t="s">
        <v>40</v>
      </c>
      <c r="AO101" s="453"/>
      <c r="AP101" s="453"/>
      <c r="AQ101" s="450"/>
      <c r="AR101" s="450"/>
      <c r="AS101" s="450"/>
      <c r="AT101" s="450"/>
      <c r="AU101" s="450"/>
      <c r="AV101" s="450"/>
      <c r="AW101" s="450"/>
      <c r="AX101" s="450"/>
      <c r="AY101" s="450"/>
      <c r="AZ101" s="450"/>
      <c r="BA101" s="450"/>
      <c r="BB101" s="451"/>
      <c r="BC101" s="452"/>
      <c r="BD101" s="450"/>
      <c r="BE101" s="450"/>
      <c r="BF101" s="450"/>
      <c r="BG101" s="450"/>
      <c r="BH101" s="450"/>
      <c r="BI101" s="450"/>
      <c r="BJ101" s="450"/>
      <c r="BK101" s="450"/>
      <c r="BL101" s="450"/>
      <c r="BM101" s="450"/>
      <c r="BN101" s="450"/>
      <c r="BO101" s="450"/>
      <c r="BP101" s="450"/>
      <c r="BQ101" s="450"/>
      <c r="BR101" s="450"/>
      <c r="BS101" s="450"/>
      <c r="BT101" s="450"/>
      <c r="BU101" s="450"/>
      <c r="BV101" s="450"/>
      <c r="BW101" s="450"/>
      <c r="BX101" s="450"/>
      <c r="BY101" s="450"/>
      <c r="BZ101" s="450"/>
      <c r="CA101" s="450"/>
      <c r="CB101" s="450"/>
      <c r="CC101" s="450"/>
      <c r="CD101" s="450"/>
      <c r="CE101" s="450"/>
      <c r="CF101" s="450"/>
      <c r="CG101" s="450"/>
      <c r="CH101" s="450"/>
      <c r="CI101" s="450"/>
      <c r="CJ101" s="450"/>
      <c r="CK101" s="450"/>
      <c r="CL101" s="450"/>
      <c r="CM101" s="450"/>
      <c r="CN101" s="450"/>
      <c r="CO101" s="450"/>
      <c r="CP101" s="450"/>
      <c r="CQ101" s="450"/>
      <c r="CR101" s="450"/>
      <c r="CS101" s="450"/>
      <c r="CT101" s="450"/>
      <c r="CU101" s="450"/>
      <c r="CV101" s="450"/>
      <c r="CW101" s="1">
        <f t="shared" si="2"/>
        <v>1</v>
      </c>
    </row>
    <row r="102" spans="1:101" ht="30" customHeight="1" x14ac:dyDescent="0.15">
      <c r="A102" s="447">
        <f>IF(収録楽曲情報!B17="","",収録楽曲情報!B17)</f>
        <v>16</v>
      </c>
      <c r="B102" s="438"/>
      <c r="C102" s="436" t="str">
        <f>IF(収録楽曲情報!D17="","",収録楽曲情報!D17&amp;収録楽曲情報!Q17)</f>
        <v/>
      </c>
      <c r="D102" s="436"/>
      <c r="E102" s="436"/>
      <c r="F102" s="436"/>
      <c r="G102" s="436"/>
      <c r="H102" s="436"/>
      <c r="I102" s="436"/>
      <c r="J102" s="436"/>
      <c r="K102" s="436"/>
      <c r="L102" s="436"/>
      <c r="M102" s="436"/>
      <c r="N102" s="436"/>
      <c r="O102" s="436"/>
      <c r="P102" s="436"/>
      <c r="Q102" s="436"/>
      <c r="R102" s="436"/>
      <c r="S102" s="436" t="str">
        <f>IF(収録楽曲情報!E17="","",収録楽曲情報!E17 &amp; " ・ ") &amp; IF(収録楽曲情報!F17="","",収録楽曲情報!F17)</f>
        <v/>
      </c>
      <c r="T102" s="436"/>
      <c r="U102" s="436"/>
      <c r="V102" s="436"/>
      <c r="W102" s="436"/>
      <c r="X102" s="436"/>
      <c r="Y102" s="436"/>
      <c r="Z102" s="436"/>
      <c r="AA102" s="436"/>
      <c r="AB102" s="436"/>
      <c r="AC102" s="436"/>
      <c r="AD102" s="436"/>
      <c r="AE102" s="436"/>
      <c r="AF102" s="436"/>
      <c r="AG102" s="436"/>
      <c r="AH102" s="436"/>
      <c r="AI102" s="436"/>
      <c r="AJ102" s="436"/>
      <c r="AK102" s="437" t="str">
        <f>IF(算定シミュレーション!AO28=0,"",算定シミュレーション!AO28)</f>
        <v/>
      </c>
      <c r="AL102" s="437"/>
      <c r="AM102" s="437"/>
      <c r="AN102" s="437" t="str">
        <f>IF(算定シミュレーション!AP28=0,"",算定シミュレーション!AP28)</f>
        <v/>
      </c>
      <c r="AO102" s="437"/>
      <c r="AP102" s="437"/>
      <c r="AQ102" s="438" t="str">
        <f>IF(収録楽曲情報!J17="","",収録楽曲情報!J17)</f>
        <v/>
      </c>
      <c r="AR102" s="438"/>
      <c r="AS102" s="438"/>
      <c r="AT102" s="438"/>
      <c r="AU102" s="438"/>
      <c r="AV102" s="423" t="str">
        <f>IF(収録楽曲情報!K17="","",収録楽曲情報!K17)</f>
        <v/>
      </c>
      <c r="AW102" s="423"/>
      <c r="AX102" s="423"/>
      <c r="AY102" s="423"/>
      <c r="AZ102" s="423"/>
      <c r="BA102" s="423" t="str">
        <f>IF(収録楽曲情報!L17="","",収録楽曲情報!L17)</f>
        <v/>
      </c>
      <c r="BB102" s="434"/>
      <c r="BC102" s="443" t="str">
        <f>IF(収録楽曲情報!G17="","",収録楽曲情報!G17)</f>
        <v/>
      </c>
      <c r="BD102" s="444"/>
      <c r="BE102" s="444"/>
      <c r="BF102" s="444"/>
      <c r="BG102" s="444"/>
      <c r="BH102" s="444"/>
      <c r="BI102" s="444"/>
      <c r="BJ102" s="444"/>
      <c r="BK102" s="444"/>
      <c r="BL102" s="444"/>
      <c r="BM102" s="428"/>
      <c r="BN102" s="426"/>
      <c r="BO102" s="426"/>
      <c r="BP102" s="426"/>
      <c r="BQ102" s="426" t="str">
        <f>算定シミュレーション!AD28</f>
        <v/>
      </c>
      <c r="BR102" s="427"/>
      <c r="BS102" s="418" t="str">
        <f>算定シミュレーション!AE28</f>
        <v/>
      </c>
      <c r="BT102" s="419"/>
      <c r="BU102" s="420" t="str">
        <f>算定シミュレーション!AF28</f>
        <v/>
      </c>
      <c r="BV102" s="419"/>
      <c r="BW102" s="420" t="str">
        <f>算定シミュレーション!AG28</f>
        <v/>
      </c>
      <c r="BX102" s="421"/>
      <c r="BY102" s="418" t="str">
        <f>算定シミュレーション!AH28</f>
        <v/>
      </c>
      <c r="BZ102" s="419"/>
      <c r="CA102" s="420" t="str">
        <f>算定シミュレーション!AI28</f>
        <v/>
      </c>
      <c r="CB102" s="419"/>
      <c r="CC102" s="420" t="str">
        <f>IF(算定シミュレーション!AJ28="算","算",IF(LEFT(収録楽曲情報!Q17,2)="【委",0,算定シミュレーション!AJ28))</f>
        <v>―</v>
      </c>
      <c r="CD102" s="421"/>
      <c r="CE102" s="423" t="str">
        <f>LEFT(収録楽曲情報!C17,1)</f>
        <v/>
      </c>
      <c r="CF102" s="423"/>
      <c r="CG102" s="423" t="str">
        <f>MID(収録楽曲情報!C17,2,1)</f>
        <v/>
      </c>
      <c r="CH102" s="423"/>
      <c r="CI102" s="423" t="str">
        <f>MID(収録楽曲情報!C17,3,1)</f>
        <v/>
      </c>
      <c r="CJ102" s="423"/>
      <c r="CK102" s="423" t="str">
        <f>MID(収録楽曲情報!C17,4,1)</f>
        <v/>
      </c>
      <c r="CL102" s="423"/>
      <c r="CM102" s="423" t="str">
        <f>MID(収録楽曲情報!C17,5,1)</f>
        <v/>
      </c>
      <c r="CN102" s="423"/>
      <c r="CO102" s="423" t="str">
        <f>MID(収録楽曲情報!C17,6,1)</f>
        <v/>
      </c>
      <c r="CP102" s="423"/>
      <c r="CQ102" s="423" t="str">
        <f>MID(収録楽曲情報!C17,7,1)</f>
        <v/>
      </c>
      <c r="CR102" s="423"/>
      <c r="CS102" s="423" t="str">
        <f>MID(収録楽曲情報!C17,8,1)</f>
        <v/>
      </c>
      <c r="CT102" s="423"/>
      <c r="CU102" s="423"/>
      <c r="CV102" s="423"/>
      <c r="CW102" s="1">
        <f t="shared" si="2"/>
        <v>1</v>
      </c>
    </row>
    <row r="103" spans="1:101" ht="30" customHeight="1" x14ac:dyDescent="0.15">
      <c r="A103" s="445">
        <f>IF(収録楽曲情報!B18="","",収録楽曲情報!B18)</f>
        <v>17</v>
      </c>
      <c r="B103" s="446"/>
      <c r="C103" s="436" t="str">
        <f>IF(収録楽曲情報!D18="","",収録楽曲情報!D18&amp;収録楽曲情報!Q18)</f>
        <v/>
      </c>
      <c r="D103" s="436"/>
      <c r="E103" s="436"/>
      <c r="F103" s="436"/>
      <c r="G103" s="436"/>
      <c r="H103" s="436"/>
      <c r="I103" s="436"/>
      <c r="J103" s="436"/>
      <c r="K103" s="436"/>
      <c r="L103" s="436"/>
      <c r="M103" s="436"/>
      <c r="N103" s="436"/>
      <c r="O103" s="436"/>
      <c r="P103" s="436"/>
      <c r="Q103" s="436"/>
      <c r="R103" s="436"/>
      <c r="S103" s="489" t="str">
        <f>IF(収録楽曲情報!E18="","",収録楽曲情報!E18 &amp; " ・ ") &amp; IF(収録楽曲情報!F18="","",収録楽曲情報!F18)</f>
        <v/>
      </c>
      <c r="T103" s="490"/>
      <c r="U103" s="490"/>
      <c r="V103" s="490"/>
      <c r="W103" s="490"/>
      <c r="X103" s="490"/>
      <c r="Y103" s="490"/>
      <c r="Z103" s="490"/>
      <c r="AA103" s="490"/>
      <c r="AB103" s="490"/>
      <c r="AC103" s="490"/>
      <c r="AD103" s="490"/>
      <c r="AE103" s="490"/>
      <c r="AF103" s="490"/>
      <c r="AG103" s="490"/>
      <c r="AH103" s="490"/>
      <c r="AI103" s="490"/>
      <c r="AJ103" s="491"/>
      <c r="AK103" s="437" t="str">
        <f>IF(算定シミュレーション!AO29=0,"",算定シミュレーション!AO29)</f>
        <v/>
      </c>
      <c r="AL103" s="437"/>
      <c r="AM103" s="437"/>
      <c r="AN103" s="437" t="str">
        <f>IF(算定シミュレーション!AP29=0,"",算定シミュレーション!AP29)</f>
        <v/>
      </c>
      <c r="AO103" s="437"/>
      <c r="AP103" s="437"/>
      <c r="AQ103" s="492" t="str">
        <f>IF(収録楽曲情報!J18="","",収録楽曲情報!J18)</f>
        <v/>
      </c>
      <c r="AR103" s="493"/>
      <c r="AS103" s="493"/>
      <c r="AT103" s="493"/>
      <c r="AU103" s="446"/>
      <c r="AV103" s="418" t="str">
        <f>IF(収録楽曲情報!K18="","",収録楽曲情報!K18)</f>
        <v/>
      </c>
      <c r="AW103" s="487"/>
      <c r="AX103" s="487"/>
      <c r="AY103" s="487"/>
      <c r="AZ103" s="421"/>
      <c r="BA103" s="418" t="str">
        <f>IF(収録楽曲情報!L18="","",収録楽曲情報!L18)</f>
        <v/>
      </c>
      <c r="BB103" s="488"/>
      <c r="BC103" s="443" t="str">
        <f>IF(収録楽曲情報!G18="","",収録楽曲情報!G18)</f>
        <v/>
      </c>
      <c r="BD103" s="444"/>
      <c r="BE103" s="444"/>
      <c r="BF103" s="444"/>
      <c r="BG103" s="444"/>
      <c r="BH103" s="444"/>
      <c r="BI103" s="444"/>
      <c r="BJ103" s="444"/>
      <c r="BK103" s="444"/>
      <c r="BL103" s="444"/>
      <c r="BM103" s="428"/>
      <c r="BN103" s="426"/>
      <c r="BO103" s="426"/>
      <c r="BP103" s="426"/>
      <c r="BQ103" s="426" t="str">
        <f>算定シミュレーション!AD29</f>
        <v/>
      </c>
      <c r="BR103" s="427"/>
      <c r="BS103" s="418" t="str">
        <f>算定シミュレーション!AE29</f>
        <v/>
      </c>
      <c r="BT103" s="419"/>
      <c r="BU103" s="420" t="str">
        <f>算定シミュレーション!AF29</f>
        <v/>
      </c>
      <c r="BV103" s="419"/>
      <c r="BW103" s="420" t="str">
        <f>算定シミュレーション!AG29</f>
        <v/>
      </c>
      <c r="BX103" s="421"/>
      <c r="BY103" s="418" t="str">
        <f>算定シミュレーション!AH29</f>
        <v/>
      </c>
      <c r="BZ103" s="419"/>
      <c r="CA103" s="420" t="str">
        <f>算定シミュレーション!AI29</f>
        <v/>
      </c>
      <c r="CB103" s="419"/>
      <c r="CC103" s="420" t="str">
        <f>IF(算定シミュレーション!AJ29="算","算",IF(LEFT(収録楽曲情報!Q18,2)="【委",0,算定シミュレーション!AJ29))</f>
        <v>―</v>
      </c>
      <c r="CD103" s="421"/>
      <c r="CE103" s="418" t="str">
        <f>LEFT(収録楽曲情報!C18,1)</f>
        <v/>
      </c>
      <c r="CF103" s="421"/>
      <c r="CG103" s="418" t="str">
        <f>MID(収録楽曲情報!C18,2,1)</f>
        <v/>
      </c>
      <c r="CH103" s="421"/>
      <c r="CI103" s="418" t="str">
        <f>MID(収録楽曲情報!C18,3,1)</f>
        <v/>
      </c>
      <c r="CJ103" s="421"/>
      <c r="CK103" s="418" t="str">
        <f>MID(収録楽曲情報!C18,4,1)</f>
        <v/>
      </c>
      <c r="CL103" s="421"/>
      <c r="CM103" s="418" t="str">
        <f>MID(収録楽曲情報!C18,5,1)</f>
        <v/>
      </c>
      <c r="CN103" s="421"/>
      <c r="CO103" s="418" t="str">
        <f>MID(収録楽曲情報!C18,6,1)</f>
        <v/>
      </c>
      <c r="CP103" s="421"/>
      <c r="CQ103" s="418" t="str">
        <f>MID(収録楽曲情報!C18,7,1)</f>
        <v/>
      </c>
      <c r="CR103" s="421"/>
      <c r="CS103" s="418" t="str">
        <f>MID(収録楽曲情報!C18,8,1)</f>
        <v/>
      </c>
      <c r="CT103" s="421"/>
      <c r="CU103" s="423"/>
      <c r="CV103" s="423"/>
      <c r="CW103" s="1">
        <f t="shared" si="2"/>
        <v>1</v>
      </c>
    </row>
    <row r="104" spans="1:101" ht="30" customHeight="1" x14ac:dyDescent="0.15">
      <c r="A104" s="445">
        <f>IF(収録楽曲情報!B19="","",収録楽曲情報!B19)</f>
        <v>18</v>
      </c>
      <c r="B104" s="446"/>
      <c r="C104" s="436" t="str">
        <f>IF(収録楽曲情報!D19="","",収録楽曲情報!D19&amp;収録楽曲情報!Q19)</f>
        <v/>
      </c>
      <c r="D104" s="436"/>
      <c r="E104" s="436"/>
      <c r="F104" s="436"/>
      <c r="G104" s="436"/>
      <c r="H104" s="436"/>
      <c r="I104" s="436"/>
      <c r="J104" s="436"/>
      <c r="K104" s="436"/>
      <c r="L104" s="436"/>
      <c r="M104" s="436"/>
      <c r="N104" s="436"/>
      <c r="O104" s="436"/>
      <c r="P104" s="436"/>
      <c r="Q104" s="436"/>
      <c r="R104" s="436"/>
      <c r="S104" s="489" t="str">
        <f>IF(収録楽曲情報!E19="","",収録楽曲情報!E19 &amp; " ・ ") &amp; IF(収録楽曲情報!F19="","",収録楽曲情報!F19)</f>
        <v/>
      </c>
      <c r="T104" s="490"/>
      <c r="U104" s="490"/>
      <c r="V104" s="490"/>
      <c r="W104" s="490"/>
      <c r="X104" s="490"/>
      <c r="Y104" s="490"/>
      <c r="Z104" s="490"/>
      <c r="AA104" s="490"/>
      <c r="AB104" s="490"/>
      <c r="AC104" s="490"/>
      <c r="AD104" s="490"/>
      <c r="AE104" s="490"/>
      <c r="AF104" s="490"/>
      <c r="AG104" s="490"/>
      <c r="AH104" s="490"/>
      <c r="AI104" s="490"/>
      <c r="AJ104" s="491"/>
      <c r="AK104" s="437" t="str">
        <f>IF(算定シミュレーション!AO30=0,"",算定シミュレーション!AO30)</f>
        <v/>
      </c>
      <c r="AL104" s="437"/>
      <c r="AM104" s="437"/>
      <c r="AN104" s="437" t="str">
        <f>IF(算定シミュレーション!AP30=0,"",算定シミュレーション!AP30)</f>
        <v/>
      </c>
      <c r="AO104" s="437"/>
      <c r="AP104" s="437"/>
      <c r="AQ104" s="492" t="str">
        <f>IF(収録楽曲情報!J19="","",収録楽曲情報!J19)</f>
        <v/>
      </c>
      <c r="AR104" s="493"/>
      <c r="AS104" s="493"/>
      <c r="AT104" s="493"/>
      <c r="AU104" s="446"/>
      <c r="AV104" s="418" t="str">
        <f>IF(収録楽曲情報!K19="","",収録楽曲情報!K19)</f>
        <v/>
      </c>
      <c r="AW104" s="487"/>
      <c r="AX104" s="487"/>
      <c r="AY104" s="487"/>
      <c r="AZ104" s="421"/>
      <c r="BA104" s="418" t="str">
        <f>IF(収録楽曲情報!L19="","",収録楽曲情報!L19)</f>
        <v/>
      </c>
      <c r="BB104" s="488"/>
      <c r="BC104" s="443" t="str">
        <f>IF(収録楽曲情報!G19="","",収録楽曲情報!G19)</f>
        <v/>
      </c>
      <c r="BD104" s="444"/>
      <c r="BE104" s="444"/>
      <c r="BF104" s="444"/>
      <c r="BG104" s="444"/>
      <c r="BH104" s="444"/>
      <c r="BI104" s="444"/>
      <c r="BJ104" s="444"/>
      <c r="BK104" s="444"/>
      <c r="BL104" s="444"/>
      <c r="BM104" s="428"/>
      <c r="BN104" s="426"/>
      <c r="BO104" s="426"/>
      <c r="BP104" s="426"/>
      <c r="BQ104" s="426" t="str">
        <f>算定シミュレーション!AD30</f>
        <v/>
      </c>
      <c r="BR104" s="427"/>
      <c r="BS104" s="418" t="str">
        <f>算定シミュレーション!AE30</f>
        <v/>
      </c>
      <c r="BT104" s="419"/>
      <c r="BU104" s="420" t="str">
        <f>算定シミュレーション!AF30</f>
        <v/>
      </c>
      <c r="BV104" s="419"/>
      <c r="BW104" s="420" t="str">
        <f>算定シミュレーション!AG30</f>
        <v/>
      </c>
      <c r="BX104" s="421"/>
      <c r="BY104" s="418" t="str">
        <f>算定シミュレーション!AH30</f>
        <v/>
      </c>
      <c r="BZ104" s="419"/>
      <c r="CA104" s="420" t="str">
        <f>算定シミュレーション!AI30</f>
        <v/>
      </c>
      <c r="CB104" s="419"/>
      <c r="CC104" s="420" t="str">
        <f>IF(算定シミュレーション!AJ30="算","算",IF(LEFT(収録楽曲情報!Q19,2)="【委",0,算定シミュレーション!AJ30))</f>
        <v>―</v>
      </c>
      <c r="CD104" s="421"/>
      <c r="CE104" s="418" t="str">
        <f>LEFT(収録楽曲情報!C19,1)</f>
        <v/>
      </c>
      <c r="CF104" s="421"/>
      <c r="CG104" s="418" t="str">
        <f>MID(収録楽曲情報!C19,2,1)</f>
        <v/>
      </c>
      <c r="CH104" s="421"/>
      <c r="CI104" s="418" t="str">
        <f>MID(収録楽曲情報!C19,3,1)</f>
        <v/>
      </c>
      <c r="CJ104" s="421"/>
      <c r="CK104" s="418" t="str">
        <f>MID(収録楽曲情報!C19,4,1)</f>
        <v/>
      </c>
      <c r="CL104" s="421"/>
      <c r="CM104" s="418" t="str">
        <f>MID(収録楽曲情報!C19,5,1)</f>
        <v/>
      </c>
      <c r="CN104" s="421"/>
      <c r="CO104" s="418" t="str">
        <f>MID(収録楽曲情報!C19,6,1)</f>
        <v/>
      </c>
      <c r="CP104" s="421"/>
      <c r="CQ104" s="418" t="str">
        <f>MID(収録楽曲情報!C19,7,1)</f>
        <v/>
      </c>
      <c r="CR104" s="421"/>
      <c r="CS104" s="418" t="str">
        <f>MID(収録楽曲情報!C19,8,1)</f>
        <v/>
      </c>
      <c r="CT104" s="421"/>
      <c r="CU104" s="423"/>
      <c r="CV104" s="423"/>
      <c r="CW104" s="1">
        <f t="shared" si="2"/>
        <v>1</v>
      </c>
    </row>
    <row r="105" spans="1:101" ht="30" customHeight="1" x14ac:dyDescent="0.15">
      <c r="A105" s="445">
        <f>IF(収録楽曲情報!B20="","",収録楽曲情報!B20)</f>
        <v>19</v>
      </c>
      <c r="B105" s="446"/>
      <c r="C105" s="436" t="str">
        <f>IF(収録楽曲情報!D20="","",収録楽曲情報!D20&amp;収録楽曲情報!Q20)</f>
        <v/>
      </c>
      <c r="D105" s="436"/>
      <c r="E105" s="436"/>
      <c r="F105" s="436"/>
      <c r="G105" s="436"/>
      <c r="H105" s="436"/>
      <c r="I105" s="436"/>
      <c r="J105" s="436"/>
      <c r="K105" s="436"/>
      <c r="L105" s="436"/>
      <c r="M105" s="436"/>
      <c r="N105" s="436"/>
      <c r="O105" s="436"/>
      <c r="P105" s="436"/>
      <c r="Q105" s="436"/>
      <c r="R105" s="436"/>
      <c r="S105" s="489" t="str">
        <f>IF(収録楽曲情報!E20="","",収録楽曲情報!E20 &amp; " ・ ") &amp; IF(収録楽曲情報!F20="","",収録楽曲情報!F20)</f>
        <v/>
      </c>
      <c r="T105" s="490"/>
      <c r="U105" s="490"/>
      <c r="V105" s="490"/>
      <c r="W105" s="490"/>
      <c r="X105" s="490"/>
      <c r="Y105" s="490"/>
      <c r="Z105" s="490"/>
      <c r="AA105" s="490"/>
      <c r="AB105" s="490"/>
      <c r="AC105" s="490"/>
      <c r="AD105" s="490"/>
      <c r="AE105" s="490"/>
      <c r="AF105" s="490"/>
      <c r="AG105" s="490"/>
      <c r="AH105" s="490"/>
      <c r="AI105" s="490"/>
      <c r="AJ105" s="491"/>
      <c r="AK105" s="437" t="str">
        <f>IF(算定シミュレーション!AO31=0,"",算定シミュレーション!AO31)</f>
        <v/>
      </c>
      <c r="AL105" s="437"/>
      <c r="AM105" s="437"/>
      <c r="AN105" s="437" t="str">
        <f>IF(算定シミュレーション!AP31=0,"",算定シミュレーション!AP31)</f>
        <v/>
      </c>
      <c r="AO105" s="437"/>
      <c r="AP105" s="437"/>
      <c r="AQ105" s="492" t="str">
        <f>IF(収録楽曲情報!J20="","",収録楽曲情報!J20)</f>
        <v/>
      </c>
      <c r="AR105" s="493"/>
      <c r="AS105" s="493"/>
      <c r="AT105" s="493"/>
      <c r="AU105" s="446"/>
      <c r="AV105" s="418" t="str">
        <f>IF(収録楽曲情報!K20="","",収録楽曲情報!K20)</f>
        <v/>
      </c>
      <c r="AW105" s="487"/>
      <c r="AX105" s="487"/>
      <c r="AY105" s="487"/>
      <c r="AZ105" s="421"/>
      <c r="BA105" s="418" t="str">
        <f>IF(収録楽曲情報!L20="","",収録楽曲情報!L20)</f>
        <v/>
      </c>
      <c r="BB105" s="488"/>
      <c r="BC105" s="443" t="str">
        <f>IF(収録楽曲情報!G20="","",収録楽曲情報!G20)</f>
        <v/>
      </c>
      <c r="BD105" s="444"/>
      <c r="BE105" s="444"/>
      <c r="BF105" s="444"/>
      <c r="BG105" s="444"/>
      <c r="BH105" s="444"/>
      <c r="BI105" s="444"/>
      <c r="BJ105" s="444"/>
      <c r="BK105" s="444"/>
      <c r="BL105" s="444"/>
      <c r="BM105" s="428"/>
      <c r="BN105" s="426"/>
      <c r="BO105" s="426"/>
      <c r="BP105" s="426"/>
      <c r="BQ105" s="426" t="str">
        <f>算定シミュレーション!AD31</f>
        <v/>
      </c>
      <c r="BR105" s="427"/>
      <c r="BS105" s="418" t="str">
        <f>算定シミュレーション!AE31</f>
        <v/>
      </c>
      <c r="BT105" s="419"/>
      <c r="BU105" s="420" t="str">
        <f>算定シミュレーション!AF31</f>
        <v/>
      </c>
      <c r="BV105" s="419"/>
      <c r="BW105" s="420" t="str">
        <f>算定シミュレーション!AG31</f>
        <v/>
      </c>
      <c r="BX105" s="421"/>
      <c r="BY105" s="418" t="str">
        <f>算定シミュレーション!AH31</f>
        <v/>
      </c>
      <c r="BZ105" s="419"/>
      <c r="CA105" s="420" t="str">
        <f>算定シミュレーション!AI31</f>
        <v/>
      </c>
      <c r="CB105" s="419"/>
      <c r="CC105" s="420" t="str">
        <f>IF(算定シミュレーション!AJ31="算","算",IF(LEFT(収録楽曲情報!Q20,2)="【委",0,算定シミュレーション!AJ31))</f>
        <v>―</v>
      </c>
      <c r="CD105" s="421"/>
      <c r="CE105" s="418" t="str">
        <f>LEFT(収録楽曲情報!C20,1)</f>
        <v/>
      </c>
      <c r="CF105" s="421"/>
      <c r="CG105" s="418" t="str">
        <f>MID(収録楽曲情報!C20,2,1)</f>
        <v/>
      </c>
      <c r="CH105" s="421"/>
      <c r="CI105" s="418" t="str">
        <f>MID(収録楽曲情報!C20,3,1)</f>
        <v/>
      </c>
      <c r="CJ105" s="421"/>
      <c r="CK105" s="418" t="str">
        <f>MID(収録楽曲情報!C20,4,1)</f>
        <v/>
      </c>
      <c r="CL105" s="421"/>
      <c r="CM105" s="418" t="str">
        <f>MID(収録楽曲情報!C20,5,1)</f>
        <v/>
      </c>
      <c r="CN105" s="421"/>
      <c r="CO105" s="418" t="str">
        <f>MID(収録楽曲情報!C20,6,1)</f>
        <v/>
      </c>
      <c r="CP105" s="421"/>
      <c r="CQ105" s="418" t="str">
        <f>MID(収録楽曲情報!C20,7,1)</f>
        <v/>
      </c>
      <c r="CR105" s="421"/>
      <c r="CS105" s="418" t="str">
        <f>MID(収録楽曲情報!C20,8,1)</f>
        <v/>
      </c>
      <c r="CT105" s="421"/>
      <c r="CU105" s="423"/>
      <c r="CV105" s="423"/>
      <c r="CW105" s="1">
        <f t="shared" si="2"/>
        <v>1</v>
      </c>
    </row>
    <row r="106" spans="1:101" ht="30" customHeight="1" x14ac:dyDescent="0.15">
      <c r="A106" s="445">
        <f>IF(収録楽曲情報!B21="","",収録楽曲情報!B21)</f>
        <v>20</v>
      </c>
      <c r="B106" s="446"/>
      <c r="C106" s="436" t="str">
        <f>IF(収録楽曲情報!D21="","",収録楽曲情報!D21&amp;収録楽曲情報!Q21)</f>
        <v/>
      </c>
      <c r="D106" s="436"/>
      <c r="E106" s="436"/>
      <c r="F106" s="436"/>
      <c r="G106" s="436"/>
      <c r="H106" s="436"/>
      <c r="I106" s="436"/>
      <c r="J106" s="436"/>
      <c r="K106" s="436"/>
      <c r="L106" s="436"/>
      <c r="M106" s="436"/>
      <c r="N106" s="436"/>
      <c r="O106" s="436"/>
      <c r="P106" s="436"/>
      <c r="Q106" s="436"/>
      <c r="R106" s="436"/>
      <c r="S106" s="489" t="str">
        <f>IF(収録楽曲情報!E21="","",収録楽曲情報!E21 &amp; " ・ ") &amp; IF(収録楽曲情報!F21="","",収録楽曲情報!F21)</f>
        <v/>
      </c>
      <c r="T106" s="490"/>
      <c r="U106" s="490"/>
      <c r="V106" s="490"/>
      <c r="W106" s="490"/>
      <c r="X106" s="490"/>
      <c r="Y106" s="490"/>
      <c r="Z106" s="490"/>
      <c r="AA106" s="490"/>
      <c r="AB106" s="490"/>
      <c r="AC106" s="490"/>
      <c r="AD106" s="490"/>
      <c r="AE106" s="490"/>
      <c r="AF106" s="490"/>
      <c r="AG106" s="490"/>
      <c r="AH106" s="490"/>
      <c r="AI106" s="490"/>
      <c r="AJ106" s="491"/>
      <c r="AK106" s="437" t="str">
        <f>IF(算定シミュレーション!AO32=0,"",算定シミュレーション!AO32)</f>
        <v/>
      </c>
      <c r="AL106" s="437"/>
      <c r="AM106" s="437"/>
      <c r="AN106" s="437" t="str">
        <f>IF(算定シミュレーション!AP32=0,"",算定シミュレーション!AP32)</f>
        <v/>
      </c>
      <c r="AO106" s="437"/>
      <c r="AP106" s="437"/>
      <c r="AQ106" s="492" t="str">
        <f>IF(収録楽曲情報!J21="","",収録楽曲情報!J21)</f>
        <v/>
      </c>
      <c r="AR106" s="493"/>
      <c r="AS106" s="493"/>
      <c r="AT106" s="493"/>
      <c r="AU106" s="446"/>
      <c r="AV106" s="418" t="str">
        <f>IF(収録楽曲情報!K21="","",収録楽曲情報!K21)</f>
        <v/>
      </c>
      <c r="AW106" s="487"/>
      <c r="AX106" s="487"/>
      <c r="AY106" s="487"/>
      <c r="AZ106" s="421"/>
      <c r="BA106" s="418" t="str">
        <f>IF(収録楽曲情報!L21="","",収録楽曲情報!L21)</f>
        <v/>
      </c>
      <c r="BB106" s="488"/>
      <c r="BC106" s="443" t="str">
        <f>IF(収録楽曲情報!G21="","",収録楽曲情報!G21)</f>
        <v/>
      </c>
      <c r="BD106" s="444"/>
      <c r="BE106" s="444"/>
      <c r="BF106" s="444"/>
      <c r="BG106" s="444"/>
      <c r="BH106" s="444"/>
      <c r="BI106" s="444"/>
      <c r="BJ106" s="444"/>
      <c r="BK106" s="444"/>
      <c r="BL106" s="444"/>
      <c r="BM106" s="428"/>
      <c r="BN106" s="426"/>
      <c r="BO106" s="426"/>
      <c r="BP106" s="426"/>
      <c r="BQ106" s="426" t="str">
        <f>算定シミュレーション!AD32</f>
        <v/>
      </c>
      <c r="BR106" s="427"/>
      <c r="BS106" s="418" t="str">
        <f>算定シミュレーション!AE32</f>
        <v/>
      </c>
      <c r="BT106" s="419"/>
      <c r="BU106" s="420" t="str">
        <f>算定シミュレーション!AF32</f>
        <v/>
      </c>
      <c r="BV106" s="419"/>
      <c r="BW106" s="420" t="str">
        <f>算定シミュレーション!AG32</f>
        <v/>
      </c>
      <c r="BX106" s="421"/>
      <c r="BY106" s="418" t="str">
        <f>算定シミュレーション!AH32</f>
        <v/>
      </c>
      <c r="BZ106" s="419"/>
      <c r="CA106" s="420" t="str">
        <f>算定シミュレーション!AI32</f>
        <v/>
      </c>
      <c r="CB106" s="419"/>
      <c r="CC106" s="420" t="str">
        <f>IF(算定シミュレーション!AJ32="算","算",IF(LEFT(収録楽曲情報!Q21,2)="【委",0,算定シミュレーション!AJ32))</f>
        <v>―</v>
      </c>
      <c r="CD106" s="421"/>
      <c r="CE106" s="418" t="str">
        <f>LEFT(収録楽曲情報!C21,1)</f>
        <v/>
      </c>
      <c r="CF106" s="421"/>
      <c r="CG106" s="418" t="str">
        <f>MID(収録楽曲情報!C21,2,1)</f>
        <v/>
      </c>
      <c r="CH106" s="421"/>
      <c r="CI106" s="418" t="str">
        <f>MID(収録楽曲情報!C21,3,1)</f>
        <v/>
      </c>
      <c r="CJ106" s="421"/>
      <c r="CK106" s="418" t="str">
        <f>MID(収録楽曲情報!C21,4,1)</f>
        <v/>
      </c>
      <c r="CL106" s="421"/>
      <c r="CM106" s="418" t="str">
        <f>MID(収録楽曲情報!C21,5,1)</f>
        <v/>
      </c>
      <c r="CN106" s="421"/>
      <c r="CO106" s="418" t="str">
        <f>MID(収録楽曲情報!C21,6,1)</f>
        <v/>
      </c>
      <c r="CP106" s="421"/>
      <c r="CQ106" s="418" t="str">
        <f>MID(収録楽曲情報!C21,7,1)</f>
        <v/>
      </c>
      <c r="CR106" s="421"/>
      <c r="CS106" s="418" t="str">
        <f>MID(収録楽曲情報!C21,8,1)</f>
        <v/>
      </c>
      <c r="CT106" s="421"/>
      <c r="CU106" s="423"/>
      <c r="CV106" s="423"/>
      <c r="CW106" s="1">
        <f t="shared" si="2"/>
        <v>1</v>
      </c>
    </row>
    <row r="107" spans="1:101" ht="30" customHeight="1" x14ac:dyDescent="0.15">
      <c r="A107" s="445">
        <f>IF(収録楽曲情報!B22="","",収録楽曲情報!B22)</f>
        <v>21</v>
      </c>
      <c r="B107" s="446"/>
      <c r="C107" s="436" t="str">
        <f>IF(収録楽曲情報!D22="","",収録楽曲情報!D22&amp;収録楽曲情報!Q22)</f>
        <v/>
      </c>
      <c r="D107" s="436"/>
      <c r="E107" s="436"/>
      <c r="F107" s="436"/>
      <c r="G107" s="436"/>
      <c r="H107" s="436"/>
      <c r="I107" s="436"/>
      <c r="J107" s="436"/>
      <c r="K107" s="436"/>
      <c r="L107" s="436"/>
      <c r="M107" s="436"/>
      <c r="N107" s="436"/>
      <c r="O107" s="436"/>
      <c r="P107" s="436"/>
      <c r="Q107" s="436"/>
      <c r="R107" s="436"/>
      <c r="S107" s="489" t="str">
        <f>IF(収録楽曲情報!E22="","",収録楽曲情報!E22 &amp; " ・ ") &amp; IF(収録楽曲情報!F22="","",収録楽曲情報!F22)</f>
        <v/>
      </c>
      <c r="T107" s="490"/>
      <c r="U107" s="490"/>
      <c r="V107" s="490"/>
      <c r="W107" s="490"/>
      <c r="X107" s="490"/>
      <c r="Y107" s="490"/>
      <c r="Z107" s="490"/>
      <c r="AA107" s="490"/>
      <c r="AB107" s="490"/>
      <c r="AC107" s="490"/>
      <c r="AD107" s="490"/>
      <c r="AE107" s="490"/>
      <c r="AF107" s="490"/>
      <c r="AG107" s="490"/>
      <c r="AH107" s="490"/>
      <c r="AI107" s="490"/>
      <c r="AJ107" s="491"/>
      <c r="AK107" s="437" t="str">
        <f>IF(算定シミュレーション!AO33=0,"",算定シミュレーション!AO33)</f>
        <v/>
      </c>
      <c r="AL107" s="437"/>
      <c r="AM107" s="437"/>
      <c r="AN107" s="437" t="str">
        <f>IF(算定シミュレーション!AP33=0,"",算定シミュレーション!AP33)</f>
        <v/>
      </c>
      <c r="AO107" s="437"/>
      <c r="AP107" s="437"/>
      <c r="AQ107" s="492" t="str">
        <f>IF(収録楽曲情報!J22="","",収録楽曲情報!J22)</f>
        <v/>
      </c>
      <c r="AR107" s="493"/>
      <c r="AS107" s="493"/>
      <c r="AT107" s="493"/>
      <c r="AU107" s="446"/>
      <c r="AV107" s="418" t="str">
        <f>IF(収録楽曲情報!K22="","",収録楽曲情報!K22)</f>
        <v/>
      </c>
      <c r="AW107" s="487"/>
      <c r="AX107" s="487"/>
      <c r="AY107" s="487"/>
      <c r="AZ107" s="421"/>
      <c r="BA107" s="418" t="str">
        <f>IF(収録楽曲情報!L22="","",収録楽曲情報!L22)</f>
        <v/>
      </c>
      <c r="BB107" s="488"/>
      <c r="BC107" s="443" t="str">
        <f>IF(収録楽曲情報!G22="","",収録楽曲情報!G22)</f>
        <v/>
      </c>
      <c r="BD107" s="444"/>
      <c r="BE107" s="444"/>
      <c r="BF107" s="444"/>
      <c r="BG107" s="444"/>
      <c r="BH107" s="444"/>
      <c r="BI107" s="444"/>
      <c r="BJ107" s="444"/>
      <c r="BK107" s="444"/>
      <c r="BL107" s="444"/>
      <c r="BM107" s="428"/>
      <c r="BN107" s="426"/>
      <c r="BO107" s="426"/>
      <c r="BP107" s="426"/>
      <c r="BQ107" s="426" t="str">
        <f>算定シミュレーション!AD33</f>
        <v/>
      </c>
      <c r="BR107" s="427"/>
      <c r="BS107" s="418" t="str">
        <f>算定シミュレーション!AE33</f>
        <v/>
      </c>
      <c r="BT107" s="419"/>
      <c r="BU107" s="420" t="str">
        <f>算定シミュレーション!AF33</f>
        <v/>
      </c>
      <c r="BV107" s="419"/>
      <c r="BW107" s="420" t="str">
        <f>算定シミュレーション!AG33</f>
        <v/>
      </c>
      <c r="BX107" s="421"/>
      <c r="BY107" s="418" t="str">
        <f>算定シミュレーション!AH33</f>
        <v/>
      </c>
      <c r="BZ107" s="419"/>
      <c r="CA107" s="420" t="str">
        <f>算定シミュレーション!AI33</f>
        <v/>
      </c>
      <c r="CB107" s="419"/>
      <c r="CC107" s="420" t="str">
        <f>IF(算定シミュレーション!AJ33="算","算",IF(LEFT(収録楽曲情報!Q22,2)="【委",0,算定シミュレーション!AJ33))</f>
        <v>―</v>
      </c>
      <c r="CD107" s="421"/>
      <c r="CE107" s="418" t="str">
        <f>LEFT(収録楽曲情報!C22,1)</f>
        <v/>
      </c>
      <c r="CF107" s="421"/>
      <c r="CG107" s="418" t="str">
        <f>MID(収録楽曲情報!C22,2,1)</f>
        <v/>
      </c>
      <c r="CH107" s="421"/>
      <c r="CI107" s="418" t="str">
        <f>MID(収録楽曲情報!C22,3,1)</f>
        <v/>
      </c>
      <c r="CJ107" s="421"/>
      <c r="CK107" s="418" t="str">
        <f>MID(収録楽曲情報!C22,4,1)</f>
        <v/>
      </c>
      <c r="CL107" s="421"/>
      <c r="CM107" s="418" t="str">
        <f>MID(収録楽曲情報!C22,5,1)</f>
        <v/>
      </c>
      <c r="CN107" s="421"/>
      <c r="CO107" s="418" t="str">
        <f>MID(収録楽曲情報!C22,6,1)</f>
        <v/>
      </c>
      <c r="CP107" s="421"/>
      <c r="CQ107" s="418" t="str">
        <f>MID(収録楽曲情報!C22,7,1)</f>
        <v/>
      </c>
      <c r="CR107" s="421"/>
      <c r="CS107" s="418" t="str">
        <f>MID(収録楽曲情報!C22,8,1)</f>
        <v/>
      </c>
      <c r="CT107" s="421"/>
      <c r="CU107" s="423"/>
      <c r="CV107" s="423"/>
      <c r="CW107" s="1">
        <f t="shared" si="2"/>
        <v>1</v>
      </c>
    </row>
    <row r="108" spans="1:101" ht="30" customHeight="1" x14ac:dyDescent="0.15">
      <c r="A108" s="445">
        <f>IF(収録楽曲情報!B23="","",収録楽曲情報!B23)</f>
        <v>22</v>
      </c>
      <c r="B108" s="446"/>
      <c r="C108" s="436" t="str">
        <f>IF(収録楽曲情報!D23="","",収録楽曲情報!D23&amp;収録楽曲情報!Q23)</f>
        <v/>
      </c>
      <c r="D108" s="436"/>
      <c r="E108" s="436"/>
      <c r="F108" s="436"/>
      <c r="G108" s="436"/>
      <c r="H108" s="436"/>
      <c r="I108" s="436"/>
      <c r="J108" s="436"/>
      <c r="K108" s="436"/>
      <c r="L108" s="436"/>
      <c r="M108" s="436"/>
      <c r="N108" s="436"/>
      <c r="O108" s="436"/>
      <c r="P108" s="436"/>
      <c r="Q108" s="436"/>
      <c r="R108" s="436"/>
      <c r="S108" s="489" t="str">
        <f>IF(収録楽曲情報!E23="","",収録楽曲情報!E23 &amp; " ・ ") &amp; IF(収録楽曲情報!F23="","",収録楽曲情報!F23)</f>
        <v/>
      </c>
      <c r="T108" s="490"/>
      <c r="U108" s="490"/>
      <c r="V108" s="490"/>
      <c r="W108" s="490"/>
      <c r="X108" s="490"/>
      <c r="Y108" s="490"/>
      <c r="Z108" s="490"/>
      <c r="AA108" s="490"/>
      <c r="AB108" s="490"/>
      <c r="AC108" s="490"/>
      <c r="AD108" s="490"/>
      <c r="AE108" s="490"/>
      <c r="AF108" s="490"/>
      <c r="AG108" s="490"/>
      <c r="AH108" s="490"/>
      <c r="AI108" s="490"/>
      <c r="AJ108" s="491"/>
      <c r="AK108" s="437" t="str">
        <f>IF(算定シミュレーション!AO34=0,"",算定シミュレーション!AO34)</f>
        <v/>
      </c>
      <c r="AL108" s="437"/>
      <c r="AM108" s="437"/>
      <c r="AN108" s="437" t="str">
        <f>IF(算定シミュレーション!AP34=0,"",算定シミュレーション!AP34)</f>
        <v/>
      </c>
      <c r="AO108" s="437"/>
      <c r="AP108" s="437"/>
      <c r="AQ108" s="492" t="str">
        <f>IF(収録楽曲情報!J23="","",収録楽曲情報!J23)</f>
        <v/>
      </c>
      <c r="AR108" s="493"/>
      <c r="AS108" s="493"/>
      <c r="AT108" s="493"/>
      <c r="AU108" s="446"/>
      <c r="AV108" s="418" t="str">
        <f>IF(収録楽曲情報!K23="","",収録楽曲情報!K23)</f>
        <v/>
      </c>
      <c r="AW108" s="487"/>
      <c r="AX108" s="487"/>
      <c r="AY108" s="487"/>
      <c r="AZ108" s="421"/>
      <c r="BA108" s="418" t="str">
        <f>IF(収録楽曲情報!L23="","",収録楽曲情報!L23)</f>
        <v/>
      </c>
      <c r="BB108" s="488"/>
      <c r="BC108" s="443" t="str">
        <f>IF(収録楽曲情報!G23="","",収録楽曲情報!G23)</f>
        <v/>
      </c>
      <c r="BD108" s="444"/>
      <c r="BE108" s="444"/>
      <c r="BF108" s="444"/>
      <c r="BG108" s="444"/>
      <c r="BH108" s="444"/>
      <c r="BI108" s="444"/>
      <c r="BJ108" s="444"/>
      <c r="BK108" s="444"/>
      <c r="BL108" s="444"/>
      <c r="BM108" s="428"/>
      <c r="BN108" s="426"/>
      <c r="BO108" s="426"/>
      <c r="BP108" s="426"/>
      <c r="BQ108" s="426" t="str">
        <f>算定シミュレーション!AD34</f>
        <v/>
      </c>
      <c r="BR108" s="427"/>
      <c r="BS108" s="418" t="str">
        <f>算定シミュレーション!AE34</f>
        <v/>
      </c>
      <c r="BT108" s="419"/>
      <c r="BU108" s="420" t="str">
        <f>算定シミュレーション!AF34</f>
        <v/>
      </c>
      <c r="BV108" s="419"/>
      <c r="BW108" s="420" t="str">
        <f>算定シミュレーション!AG34</f>
        <v/>
      </c>
      <c r="BX108" s="421"/>
      <c r="BY108" s="418" t="str">
        <f>算定シミュレーション!AH34</f>
        <v/>
      </c>
      <c r="BZ108" s="419"/>
      <c r="CA108" s="420" t="str">
        <f>算定シミュレーション!AI34</f>
        <v/>
      </c>
      <c r="CB108" s="419"/>
      <c r="CC108" s="420" t="str">
        <f>IF(算定シミュレーション!AJ34="算","算",IF(LEFT(収録楽曲情報!Q23,2)="【委",0,算定シミュレーション!AJ34))</f>
        <v>―</v>
      </c>
      <c r="CD108" s="421"/>
      <c r="CE108" s="418" t="str">
        <f>LEFT(収録楽曲情報!C23,1)</f>
        <v/>
      </c>
      <c r="CF108" s="421"/>
      <c r="CG108" s="418" t="str">
        <f>MID(収録楽曲情報!C23,2,1)</f>
        <v/>
      </c>
      <c r="CH108" s="421"/>
      <c r="CI108" s="418" t="str">
        <f>MID(収録楽曲情報!C23,3,1)</f>
        <v/>
      </c>
      <c r="CJ108" s="421"/>
      <c r="CK108" s="418" t="str">
        <f>MID(収録楽曲情報!C23,4,1)</f>
        <v/>
      </c>
      <c r="CL108" s="421"/>
      <c r="CM108" s="418" t="str">
        <f>MID(収録楽曲情報!C23,5,1)</f>
        <v/>
      </c>
      <c r="CN108" s="421"/>
      <c r="CO108" s="418" t="str">
        <f>MID(収録楽曲情報!C23,6,1)</f>
        <v/>
      </c>
      <c r="CP108" s="421"/>
      <c r="CQ108" s="418" t="str">
        <f>MID(収録楽曲情報!C23,7,1)</f>
        <v/>
      </c>
      <c r="CR108" s="421"/>
      <c r="CS108" s="418" t="str">
        <f>MID(収録楽曲情報!C23,8,1)</f>
        <v/>
      </c>
      <c r="CT108" s="421"/>
      <c r="CU108" s="423"/>
      <c r="CV108" s="423"/>
      <c r="CW108" s="1">
        <f t="shared" si="2"/>
        <v>1</v>
      </c>
    </row>
    <row r="109" spans="1:101" ht="30" customHeight="1" x14ac:dyDescent="0.15">
      <c r="A109" s="445">
        <f>IF(収録楽曲情報!B24="","",収録楽曲情報!B24)</f>
        <v>23</v>
      </c>
      <c r="B109" s="446"/>
      <c r="C109" s="436" t="str">
        <f>IF(収録楽曲情報!D24="","",収録楽曲情報!D24&amp;収録楽曲情報!Q24)</f>
        <v/>
      </c>
      <c r="D109" s="436"/>
      <c r="E109" s="436"/>
      <c r="F109" s="436"/>
      <c r="G109" s="436"/>
      <c r="H109" s="436"/>
      <c r="I109" s="436"/>
      <c r="J109" s="436"/>
      <c r="K109" s="436"/>
      <c r="L109" s="436"/>
      <c r="M109" s="436"/>
      <c r="N109" s="436"/>
      <c r="O109" s="436"/>
      <c r="P109" s="436"/>
      <c r="Q109" s="436"/>
      <c r="R109" s="436"/>
      <c r="S109" s="489" t="str">
        <f>IF(収録楽曲情報!E24="","",収録楽曲情報!E24 &amp; " ・ ") &amp; IF(収録楽曲情報!F24="","",収録楽曲情報!F24)</f>
        <v/>
      </c>
      <c r="T109" s="490"/>
      <c r="U109" s="490"/>
      <c r="V109" s="490"/>
      <c r="W109" s="490"/>
      <c r="X109" s="490"/>
      <c r="Y109" s="490"/>
      <c r="Z109" s="490"/>
      <c r="AA109" s="490"/>
      <c r="AB109" s="490"/>
      <c r="AC109" s="490"/>
      <c r="AD109" s="490"/>
      <c r="AE109" s="490"/>
      <c r="AF109" s="490"/>
      <c r="AG109" s="490"/>
      <c r="AH109" s="490"/>
      <c r="AI109" s="490"/>
      <c r="AJ109" s="491"/>
      <c r="AK109" s="437" t="str">
        <f>IF(算定シミュレーション!AO35=0,"",算定シミュレーション!AO35)</f>
        <v/>
      </c>
      <c r="AL109" s="437"/>
      <c r="AM109" s="437"/>
      <c r="AN109" s="437" t="str">
        <f>IF(算定シミュレーション!AP35=0,"",算定シミュレーション!AP35)</f>
        <v/>
      </c>
      <c r="AO109" s="437"/>
      <c r="AP109" s="437"/>
      <c r="AQ109" s="492" t="str">
        <f>IF(収録楽曲情報!J24="","",収録楽曲情報!J24)</f>
        <v/>
      </c>
      <c r="AR109" s="493"/>
      <c r="AS109" s="493"/>
      <c r="AT109" s="493"/>
      <c r="AU109" s="446"/>
      <c r="AV109" s="418" t="str">
        <f>IF(収録楽曲情報!K24="","",収録楽曲情報!K24)</f>
        <v/>
      </c>
      <c r="AW109" s="487"/>
      <c r="AX109" s="487"/>
      <c r="AY109" s="487"/>
      <c r="AZ109" s="421"/>
      <c r="BA109" s="418" t="str">
        <f>IF(収録楽曲情報!L24="","",収録楽曲情報!L24)</f>
        <v/>
      </c>
      <c r="BB109" s="488"/>
      <c r="BC109" s="443" t="str">
        <f>IF(収録楽曲情報!G24="","",収録楽曲情報!G24)</f>
        <v/>
      </c>
      <c r="BD109" s="444"/>
      <c r="BE109" s="444"/>
      <c r="BF109" s="444"/>
      <c r="BG109" s="444"/>
      <c r="BH109" s="444"/>
      <c r="BI109" s="444"/>
      <c r="BJ109" s="444"/>
      <c r="BK109" s="444"/>
      <c r="BL109" s="444"/>
      <c r="BM109" s="428"/>
      <c r="BN109" s="426"/>
      <c r="BO109" s="426"/>
      <c r="BP109" s="426"/>
      <c r="BQ109" s="426" t="str">
        <f>算定シミュレーション!AD35</f>
        <v/>
      </c>
      <c r="BR109" s="427"/>
      <c r="BS109" s="418" t="str">
        <f>算定シミュレーション!AE35</f>
        <v/>
      </c>
      <c r="BT109" s="419"/>
      <c r="BU109" s="420" t="str">
        <f>算定シミュレーション!AF35</f>
        <v/>
      </c>
      <c r="BV109" s="419"/>
      <c r="BW109" s="420" t="str">
        <f>算定シミュレーション!AG35</f>
        <v/>
      </c>
      <c r="BX109" s="421"/>
      <c r="BY109" s="418" t="str">
        <f>算定シミュレーション!AH35</f>
        <v/>
      </c>
      <c r="BZ109" s="419"/>
      <c r="CA109" s="420" t="str">
        <f>算定シミュレーション!AI35</f>
        <v/>
      </c>
      <c r="CB109" s="419"/>
      <c r="CC109" s="420" t="str">
        <f>IF(算定シミュレーション!AJ35="算","算",IF(LEFT(収録楽曲情報!Q24,2)="【委",0,算定シミュレーション!AJ35))</f>
        <v>―</v>
      </c>
      <c r="CD109" s="421"/>
      <c r="CE109" s="418" t="str">
        <f>LEFT(収録楽曲情報!C24,1)</f>
        <v/>
      </c>
      <c r="CF109" s="421"/>
      <c r="CG109" s="418" t="str">
        <f>MID(収録楽曲情報!C24,2,1)</f>
        <v/>
      </c>
      <c r="CH109" s="421"/>
      <c r="CI109" s="418" t="str">
        <f>MID(収録楽曲情報!C24,3,1)</f>
        <v/>
      </c>
      <c r="CJ109" s="421"/>
      <c r="CK109" s="418" t="str">
        <f>MID(収録楽曲情報!C24,4,1)</f>
        <v/>
      </c>
      <c r="CL109" s="421"/>
      <c r="CM109" s="418" t="str">
        <f>MID(収録楽曲情報!C24,5,1)</f>
        <v/>
      </c>
      <c r="CN109" s="421"/>
      <c r="CO109" s="418" t="str">
        <f>MID(収録楽曲情報!C24,6,1)</f>
        <v/>
      </c>
      <c r="CP109" s="421"/>
      <c r="CQ109" s="418" t="str">
        <f>MID(収録楽曲情報!C24,7,1)</f>
        <v/>
      </c>
      <c r="CR109" s="421"/>
      <c r="CS109" s="418" t="str">
        <f>MID(収録楽曲情報!C24,8,1)</f>
        <v/>
      </c>
      <c r="CT109" s="421"/>
      <c r="CU109" s="423"/>
      <c r="CV109" s="423"/>
      <c r="CW109" s="1">
        <f t="shared" si="2"/>
        <v>1</v>
      </c>
    </row>
    <row r="110" spans="1:101" ht="30" customHeight="1" x14ac:dyDescent="0.15">
      <c r="A110" s="445">
        <f>IF(収録楽曲情報!B25="","",収録楽曲情報!B25)</f>
        <v>24</v>
      </c>
      <c r="B110" s="446"/>
      <c r="C110" s="436" t="str">
        <f>IF(収録楽曲情報!D25="","",収録楽曲情報!D25&amp;収録楽曲情報!Q25)</f>
        <v/>
      </c>
      <c r="D110" s="436"/>
      <c r="E110" s="436"/>
      <c r="F110" s="436"/>
      <c r="G110" s="436"/>
      <c r="H110" s="436"/>
      <c r="I110" s="436"/>
      <c r="J110" s="436"/>
      <c r="K110" s="436"/>
      <c r="L110" s="436"/>
      <c r="M110" s="436"/>
      <c r="N110" s="436"/>
      <c r="O110" s="436"/>
      <c r="P110" s="436"/>
      <c r="Q110" s="436"/>
      <c r="R110" s="436"/>
      <c r="S110" s="489" t="str">
        <f>IF(収録楽曲情報!E25="","",収録楽曲情報!E25 &amp; " ・ ") &amp; IF(収録楽曲情報!F25="","",収録楽曲情報!F25)</f>
        <v/>
      </c>
      <c r="T110" s="490"/>
      <c r="U110" s="490"/>
      <c r="V110" s="490"/>
      <c r="W110" s="490"/>
      <c r="X110" s="490"/>
      <c r="Y110" s="490"/>
      <c r="Z110" s="490"/>
      <c r="AA110" s="490"/>
      <c r="AB110" s="490"/>
      <c r="AC110" s="490"/>
      <c r="AD110" s="490"/>
      <c r="AE110" s="490"/>
      <c r="AF110" s="490"/>
      <c r="AG110" s="490"/>
      <c r="AH110" s="490"/>
      <c r="AI110" s="490"/>
      <c r="AJ110" s="491"/>
      <c r="AK110" s="437" t="str">
        <f>IF(算定シミュレーション!AO36=0,"",算定シミュレーション!AO36)</f>
        <v/>
      </c>
      <c r="AL110" s="437"/>
      <c r="AM110" s="437"/>
      <c r="AN110" s="437" t="str">
        <f>IF(算定シミュレーション!AP36=0,"",算定シミュレーション!AP36)</f>
        <v/>
      </c>
      <c r="AO110" s="437"/>
      <c r="AP110" s="437"/>
      <c r="AQ110" s="492" t="str">
        <f>IF(収録楽曲情報!J25="","",収録楽曲情報!J25)</f>
        <v/>
      </c>
      <c r="AR110" s="493"/>
      <c r="AS110" s="493"/>
      <c r="AT110" s="493"/>
      <c r="AU110" s="446"/>
      <c r="AV110" s="418" t="str">
        <f>IF(収録楽曲情報!K25="","",収録楽曲情報!K25)</f>
        <v/>
      </c>
      <c r="AW110" s="487"/>
      <c r="AX110" s="487"/>
      <c r="AY110" s="487"/>
      <c r="AZ110" s="421"/>
      <c r="BA110" s="418" t="str">
        <f>IF(収録楽曲情報!L25="","",収録楽曲情報!L25)</f>
        <v/>
      </c>
      <c r="BB110" s="488"/>
      <c r="BC110" s="443" t="str">
        <f>IF(収録楽曲情報!G25="","",収録楽曲情報!G25)</f>
        <v/>
      </c>
      <c r="BD110" s="444"/>
      <c r="BE110" s="444"/>
      <c r="BF110" s="444"/>
      <c r="BG110" s="444"/>
      <c r="BH110" s="444"/>
      <c r="BI110" s="444"/>
      <c r="BJ110" s="444"/>
      <c r="BK110" s="444"/>
      <c r="BL110" s="444"/>
      <c r="BM110" s="428"/>
      <c r="BN110" s="426"/>
      <c r="BO110" s="426"/>
      <c r="BP110" s="426"/>
      <c r="BQ110" s="426" t="str">
        <f>算定シミュレーション!AD36</f>
        <v/>
      </c>
      <c r="BR110" s="427"/>
      <c r="BS110" s="418" t="str">
        <f>算定シミュレーション!AE36</f>
        <v/>
      </c>
      <c r="BT110" s="419"/>
      <c r="BU110" s="420" t="str">
        <f>算定シミュレーション!AF36</f>
        <v/>
      </c>
      <c r="BV110" s="419"/>
      <c r="BW110" s="420" t="str">
        <f>算定シミュレーション!AG36</f>
        <v/>
      </c>
      <c r="BX110" s="421"/>
      <c r="BY110" s="418" t="str">
        <f>算定シミュレーション!AH36</f>
        <v/>
      </c>
      <c r="BZ110" s="419"/>
      <c r="CA110" s="420" t="str">
        <f>算定シミュレーション!AI36</f>
        <v/>
      </c>
      <c r="CB110" s="419"/>
      <c r="CC110" s="420" t="str">
        <f>IF(算定シミュレーション!AJ36="算","算",IF(LEFT(収録楽曲情報!Q25,2)="【委",0,算定シミュレーション!AJ36))</f>
        <v>―</v>
      </c>
      <c r="CD110" s="421"/>
      <c r="CE110" s="418" t="str">
        <f>LEFT(収録楽曲情報!C25,1)</f>
        <v/>
      </c>
      <c r="CF110" s="421"/>
      <c r="CG110" s="418" t="str">
        <f>MID(収録楽曲情報!C25,2,1)</f>
        <v/>
      </c>
      <c r="CH110" s="421"/>
      <c r="CI110" s="418" t="str">
        <f>MID(収録楽曲情報!C25,3,1)</f>
        <v/>
      </c>
      <c r="CJ110" s="421"/>
      <c r="CK110" s="418" t="str">
        <f>MID(収録楽曲情報!C25,4,1)</f>
        <v/>
      </c>
      <c r="CL110" s="421"/>
      <c r="CM110" s="418" t="str">
        <f>MID(収録楽曲情報!C25,5,1)</f>
        <v/>
      </c>
      <c r="CN110" s="421"/>
      <c r="CO110" s="418" t="str">
        <f>MID(収録楽曲情報!C25,6,1)</f>
        <v/>
      </c>
      <c r="CP110" s="421"/>
      <c r="CQ110" s="418" t="str">
        <f>MID(収録楽曲情報!C25,7,1)</f>
        <v/>
      </c>
      <c r="CR110" s="421"/>
      <c r="CS110" s="418" t="str">
        <f>MID(収録楽曲情報!C25,8,1)</f>
        <v/>
      </c>
      <c r="CT110" s="421"/>
      <c r="CU110" s="423"/>
      <c r="CV110" s="423"/>
      <c r="CW110" s="1">
        <f t="shared" si="2"/>
        <v>1</v>
      </c>
    </row>
    <row r="111" spans="1:101" ht="30" customHeight="1" thickBot="1" x14ac:dyDescent="0.2">
      <c r="A111" s="478">
        <f>IF(収録楽曲情報!B26="","",収録楽曲情報!B26)</f>
        <v>25</v>
      </c>
      <c r="B111" s="479"/>
      <c r="C111" s="440" t="str">
        <f>IF(収録楽曲情報!D26="","",収録楽曲情報!D26&amp;収録楽曲情報!Q26)</f>
        <v/>
      </c>
      <c r="D111" s="440"/>
      <c r="E111" s="440"/>
      <c r="F111" s="440"/>
      <c r="G111" s="440"/>
      <c r="H111" s="440"/>
      <c r="I111" s="440"/>
      <c r="J111" s="440"/>
      <c r="K111" s="440"/>
      <c r="L111" s="440"/>
      <c r="M111" s="440"/>
      <c r="N111" s="440"/>
      <c r="O111" s="440"/>
      <c r="P111" s="440"/>
      <c r="Q111" s="440"/>
      <c r="R111" s="440"/>
      <c r="S111" s="480" t="str">
        <f>IF(収録楽曲情報!E26="","",収録楽曲情報!E26 &amp; " ・ ") &amp; IF(収録楽曲情報!F26="","",収録楽曲情報!F26)</f>
        <v/>
      </c>
      <c r="T111" s="481"/>
      <c r="U111" s="481"/>
      <c r="V111" s="481"/>
      <c r="W111" s="481"/>
      <c r="X111" s="481"/>
      <c r="Y111" s="481"/>
      <c r="Z111" s="481"/>
      <c r="AA111" s="481"/>
      <c r="AB111" s="481"/>
      <c r="AC111" s="481"/>
      <c r="AD111" s="481"/>
      <c r="AE111" s="481"/>
      <c r="AF111" s="481"/>
      <c r="AG111" s="481"/>
      <c r="AH111" s="481"/>
      <c r="AI111" s="481"/>
      <c r="AJ111" s="482"/>
      <c r="AK111" s="441" t="str">
        <f>IF(算定シミュレーション!AO37=0,"",算定シミュレーション!AO37)</f>
        <v/>
      </c>
      <c r="AL111" s="441"/>
      <c r="AM111" s="441"/>
      <c r="AN111" s="441" t="str">
        <f>IF(算定シミュレーション!AP37=0,"",算定シミュレーション!AP37)</f>
        <v/>
      </c>
      <c r="AO111" s="441"/>
      <c r="AP111" s="441"/>
      <c r="AQ111" s="483" t="str">
        <f>IF(収録楽曲情報!J26="","",収録楽曲情報!J26)</f>
        <v/>
      </c>
      <c r="AR111" s="484"/>
      <c r="AS111" s="484"/>
      <c r="AT111" s="484"/>
      <c r="AU111" s="479"/>
      <c r="AV111" s="476" t="str">
        <f>IF(収録楽曲情報!K26="","",収録楽曲情報!K26)</f>
        <v/>
      </c>
      <c r="AW111" s="485"/>
      <c r="AX111" s="485"/>
      <c r="AY111" s="485"/>
      <c r="AZ111" s="486"/>
      <c r="BA111" s="476" t="str">
        <f>IF(収録楽曲情報!L26="","",収録楽曲情報!L26)</f>
        <v/>
      </c>
      <c r="BB111" s="477"/>
      <c r="BC111" s="443" t="str">
        <f>IF(収録楽曲情報!G26="","",収録楽曲情報!G26)</f>
        <v/>
      </c>
      <c r="BD111" s="444"/>
      <c r="BE111" s="444"/>
      <c r="BF111" s="444"/>
      <c r="BG111" s="444"/>
      <c r="BH111" s="444"/>
      <c r="BI111" s="444"/>
      <c r="BJ111" s="444"/>
      <c r="BK111" s="444"/>
      <c r="BL111" s="444"/>
      <c r="BM111" s="428"/>
      <c r="BN111" s="426"/>
      <c r="BO111" s="426"/>
      <c r="BP111" s="426"/>
      <c r="BQ111" s="426" t="str">
        <f>算定シミュレーション!AD37</f>
        <v/>
      </c>
      <c r="BR111" s="427"/>
      <c r="BS111" s="418" t="str">
        <f>算定シミュレーション!AE37</f>
        <v/>
      </c>
      <c r="BT111" s="419"/>
      <c r="BU111" s="420" t="str">
        <f>算定シミュレーション!AF37</f>
        <v/>
      </c>
      <c r="BV111" s="419"/>
      <c r="BW111" s="420" t="str">
        <f>算定シミュレーション!AG37</f>
        <v/>
      </c>
      <c r="BX111" s="421"/>
      <c r="BY111" s="418" t="str">
        <f>算定シミュレーション!AH37</f>
        <v/>
      </c>
      <c r="BZ111" s="419"/>
      <c r="CA111" s="420" t="str">
        <f>算定シミュレーション!AI37</f>
        <v/>
      </c>
      <c r="CB111" s="419"/>
      <c r="CC111" s="420" t="str">
        <f>IF(算定シミュレーション!AJ37="算","算",IF(LEFT(収録楽曲情報!Q26,2)="【委",0,算定シミュレーション!AJ37))</f>
        <v>―</v>
      </c>
      <c r="CD111" s="421"/>
      <c r="CE111" s="418" t="str">
        <f>LEFT(収録楽曲情報!C26,1)</f>
        <v/>
      </c>
      <c r="CF111" s="421"/>
      <c r="CG111" s="418" t="str">
        <f>MID(収録楽曲情報!C26,2,1)</f>
        <v/>
      </c>
      <c r="CH111" s="421"/>
      <c r="CI111" s="418" t="str">
        <f>MID(収録楽曲情報!C26,3,1)</f>
        <v/>
      </c>
      <c r="CJ111" s="421"/>
      <c r="CK111" s="418" t="str">
        <f>MID(収録楽曲情報!C26,4,1)</f>
        <v/>
      </c>
      <c r="CL111" s="421"/>
      <c r="CM111" s="418" t="str">
        <f>MID(収録楽曲情報!C26,5,1)</f>
        <v/>
      </c>
      <c r="CN111" s="421"/>
      <c r="CO111" s="418" t="str">
        <f>MID(収録楽曲情報!C26,6,1)</f>
        <v/>
      </c>
      <c r="CP111" s="421"/>
      <c r="CQ111" s="418" t="str">
        <f>MID(収録楽曲情報!C26,7,1)</f>
        <v/>
      </c>
      <c r="CR111" s="421"/>
      <c r="CS111" s="418" t="str">
        <f>MID(収録楽曲情報!C26,8,1)</f>
        <v/>
      </c>
      <c r="CT111" s="421"/>
      <c r="CU111" s="423"/>
      <c r="CV111" s="423"/>
      <c r="CW111" s="1">
        <f t="shared" si="2"/>
        <v>1</v>
      </c>
    </row>
    <row r="112" spans="1:101" ht="30" customHeight="1" x14ac:dyDescent="0.15">
      <c r="A112" s="424" t="str">
        <f>IF(収録楽曲情報!$V$4=0,"",IF(CC114="","",収録楽曲情報!$S$8))</f>
        <v/>
      </c>
      <c r="B112" s="424"/>
      <c r="C112" s="424"/>
      <c r="D112" s="424"/>
      <c r="E112" s="424"/>
      <c r="F112" s="424"/>
      <c r="G112" s="424"/>
      <c r="H112" s="424"/>
      <c r="I112" s="424"/>
      <c r="J112" s="424"/>
      <c r="K112" s="424"/>
      <c r="L112" s="424"/>
      <c r="M112" s="424"/>
      <c r="N112" s="424"/>
      <c r="O112" s="424"/>
      <c r="P112" s="424"/>
      <c r="Q112" s="424"/>
      <c r="R112" s="424"/>
      <c r="S112" s="424"/>
      <c r="T112" s="424"/>
      <c r="U112" s="424"/>
      <c r="V112" s="424"/>
      <c r="W112" s="424"/>
      <c r="X112" s="424"/>
      <c r="Y112" s="424"/>
      <c r="Z112" s="424"/>
      <c r="AA112" s="424"/>
      <c r="AB112" s="424"/>
      <c r="AC112" s="424"/>
      <c r="AD112" s="424"/>
      <c r="AE112" s="424"/>
      <c r="AF112" s="424"/>
      <c r="AG112" s="424"/>
      <c r="AH112" s="424"/>
      <c r="AI112" s="424"/>
      <c r="AJ112" s="424"/>
      <c r="AK112" s="424"/>
      <c r="AL112" s="424"/>
      <c r="AM112" s="424"/>
      <c r="AN112" s="424"/>
      <c r="AO112" s="424"/>
      <c r="BE112" s="417" t="s">
        <v>44</v>
      </c>
      <c r="BF112" s="417"/>
      <c r="BG112" s="417"/>
      <c r="BH112" s="417"/>
      <c r="BI112" s="417"/>
      <c r="BJ112" s="417"/>
      <c r="BK112" s="417"/>
      <c r="BL112" s="417"/>
      <c r="BM112" s="428" t="str">
        <f>IF(算定シミュレーション!$BK$2=3,算定シミュレーション!$AB$113,"")</f>
        <v/>
      </c>
      <c r="BN112" s="426"/>
      <c r="BO112" s="426" t="str">
        <f>IF(算定シミュレーション!$BK$2=3,算定シミュレーション!$AC$113,"")</f>
        <v/>
      </c>
      <c r="BP112" s="426"/>
      <c r="BQ112" s="420" t="str">
        <f>IF(算定シミュレーション!$BK$2=3,算定シミュレーション!$AD$113,"")</f>
        <v/>
      </c>
      <c r="BR112" s="421"/>
      <c r="BS112" s="418" t="str">
        <f>IF(算定シミュレーション!$BK$2=3,算定シミュレーション!$AE$113,"")</f>
        <v/>
      </c>
      <c r="BT112" s="419"/>
      <c r="BU112" s="420" t="str">
        <f>IF(算定シミュレーション!$BK$2=3,算定シミュレーション!$AF$113,"")</f>
        <v/>
      </c>
      <c r="BV112" s="419"/>
      <c r="BW112" s="420" t="str">
        <f>IF(算定シミュレーション!$BK$2=3,算定シミュレーション!$AG$113,"")</f>
        <v/>
      </c>
      <c r="BX112" s="421"/>
      <c r="BY112" s="418" t="str">
        <f>IF(算定シミュレーション!$BK$2=3,算定シミュレーション!$AH$113,"")</f>
        <v/>
      </c>
      <c r="BZ112" s="419"/>
      <c r="CA112" s="420" t="str">
        <f>IF(算定シミュレーション!$BK$2=3,算定シミュレーション!$AI$113,"")</f>
        <v/>
      </c>
      <c r="CB112" s="419"/>
      <c r="CC112" s="420" t="str">
        <f>IF(算定シミュレーション!$BK$2=3,算定シミュレーション!$AJ$113,"")</f>
        <v/>
      </c>
      <c r="CD112" s="421"/>
      <c r="CE112" s="423">
        <f>IF(CC114="",9,IF(収録楽曲情報!$V$4=0,9,""))</f>
        <v>9</v>
      </c>
      <c r="CF112" s="423"/>
      <c r="CG112" s="423">
        <f>IF(CC114="",9,IF(収録楽曲情報!$V$4=0,9,""))</f>
        <v>9</v>
      </c>
      <c r="CH112" s="423"/>
      <c r="CI112" s="423">
        <f>IF(CC114="",9,IF(収録楽曲情報!$V$4=0,9,RIGHT(LEFT(収録楽曲情報!$V$4,1),1)))</f>
        <v>9</v>
      </c>
      <c r="CJ112" s="423"/>
      <c r="CK112" s="423">
        <f>IF(CC114="",9,IF(収録楽曲情報!$V$4=0,9,RIGHT(LEFT(収録楽曲情報!$V$4,2),1)))</f>
        <v>9</v>
      </c>
      <c r="CL112" s="423"/>
      <c r="CM112" s="423">
        <f>IF(CC114="",9,IF(収録楽曲情報!$V$4=0,9,RIGHT(LEFT(収録楽曲情報!$V$4,3),1)))</f>
        <v>9</v>
      </c>
      <c r="CN112" s="423"/>
      <c r="CO112" s="423">
        <f>IF(CC114="",9,IF(収録楽曲情報!$V$4=0,9,RIGHT(LEFT(収録楽曲情報!$V$4,4),1)))</f>
        <v>9</v>
      </c>
      <c r="CP112" s="423"/>
      <c r="CQ112" s="423">
        <f>IF(CC114="",9,IF(収録楽曲情報!$V$4=0,9,RIGHT(LEFT(収録楽曲情報!$V$4,5),1)))</f>
        <v>9</v>
      </c>
      <c r="CR112" s="423"/>
      <c r="CS112" s="423">
        <f>IF(CC114="",9,IF(収録楽曲情報!$V$4=0,9,RIGHT(LEFT(収録楽曲情報!$V$4,6),1)))</f>
        <v>9</v>
      </c>
      <c r="CT112" s="423"/>
      <c r="CU112" s="423">
        <f>IF(CC114="",9,IF(収録楽曲情報!$V$4=0,9,""))</f>
        <v>9</v>
      </c>
      <c r="CV112" s="423"/>
      <c r="CW112" s="1">
        <f t="shared" si="2"/>
        <v>1</v>
      </c>
    </row>
    <row r="113" spans="1:101" ht="30" customHeight="1" x14ac:dyDescent="0.15">
      <c r="A113" s="425"/>
      <c r="B113" s="425"/>
      <c r="C113" s="425"/>
      <c r="D113" s="425"/>
      <c r="E113" s="425"/>
      <c r="F113" s="425"/>
      <c r="G113" s="425"/>
      <c r="H113" s="425"/>
      <c r="I113" s="425"/>
      <c r="J113" s="425"/>
      <c r="K113" s="425"/>
      <c r="L113" s="425"/>
      <c r="M113" s="425"/>
      <c r="N113" s="425"/>
      <c r="O113" s="425"/>
      <c r="P113" s="425"/>
      <c r="Q113" s="425"/>
      <c r="R113" s="425"/>
      <c r="S113" s="425"/>
      <c r="T113" s="425"/>
      <c r="U113" s="425"/>
      <c r="V113" s="425"/>
      <c r="W113" s="425"/>
      <c r="X113" s="425"/>
      <c r="Y113" s="425"/>
      <c r="Z113" s="425"/>
      <c r="AA113" s="425"/>
      <c r="AB113" s="425"/>
      <c r="AC113" s="425"/>
      <c r="AD113" s="425"/>
      <c r="AE113" s="425"/>
      <c r="AF113" s="425"/>
      <c r="AG113" s="425"/>
      <c r="AH113" s="425"/>
      <c r="AI113" s="425"/>
      <c r="AJ113" s="425"/>
      <c r="AK113" s="425"/>
      <c r="AL113" s="425"/>
      <c r="AM113" s="425"/>
      <c r="AN113" s="425"/>
      <c r="AO113" s="425"/>
      <c r="AW113" s="433"/>
      <c r="AX113" s="433"/>
      <c r="AY113" s="433"/>
      <c r="AZ113" s="433"/>
      <c r="BA113" s="433"/>
      <c r="BB113" s="433"/>
      <c r="BE113" s="417" t="str">
        <f>算定シミュレーション!BM6</f>
        <v>消費税相当額</v>
      </c>
      <c r="BF113" s="417"/>
      <c r="BG113" s="417"/>
      <c r="BH113" s="417"/>
      <c r="BI113" s="417"/>
      <c r="BJ113" s="417"/>
      <c r="BK113" s="417"/>
      <c r="BL113" s="417"/>
      <c r="BM113" s="418" t="str">
        <f>IF(算定シミュレーション!$BK$2=3,算定シミュレーション!$AB$114,"")</f>
        <v/>
      </c>
      <c r="BN113" s="419"/>
      <c r="BO113" s="420" t="str">
        <f>IF(算定シミュレーション!$BK$2=3,算定シミュレーション!$AC$114,"")</f>
        <v/>
      </c>
      <c r="BP113" s="419"/>
      <c r="BQ113" s="420" t="str">
        <f>IF(算定シミュレーション!$BK$2=3,算定シミュレーション!$AD$114,"")</f>
        <v/>
      </c>
      <c r="BR113" s="421"/>
      <c r="BS113" s="418" t="str">
        <f>IF(算定シミュレーション!$BK$2=3,算定シミュレーション!$AE$114,"")</f>
        <v/>
      </c>
      <c r="BT113" s="419"/>
      <c r="BU113" s="420" t="str">
        <f>IF(算定シミュレーション!$BK$2=3,算定シミュレーション!$AF$114,"")</f>
        <v/>
      </c>
      <c r="BV113" s="419"/>
      <c r="BW113" s="420" t="str">
        <f>IF(算定シミュレーション!$BK$2=3,算定シミュレーション!$AG$114,"")</f>
        <v/>
      </c>
      <c r="BX113" s="421"/>
      <c r="BY113" s="418" t="str">
        <f>IF(算定シミュレーション!$BK$2=3,算定シミュレーション!$AH$114,"")</f>
        <v/>
      </c>
      <c r="BZ113" s="419"/>
      <c r="CA113" s="420" t="str">
        <f>IF(算定シミュレーション!$BK$2=3,算定シミュレーション!$AI$114,"")</f>
        <v/>
      </c>
      <c r="CB113" s="419"/>
      <c r="CC113" s="420" t="str">
        <f>IF(算定シミュレーション!$BK$2=3,算定シミュレーション!$AJ$114,"")</f>
        <v/>
      </c>
      <c r="CD113" s="421"/>
      <c r="CE113" s="422" t="str">
        <f>IF(CC114="","",IF(収録楽曲情報!$V$4=0,"",""))</f>
        <v/>
      </c>
      <c r="CF113" s="422"/>
      <c r="CG113" s="422" t="str">
        <f>IF(CC114="","",IF(収録楽曲情報!$V$4=0,"",""))</f>
        <v/>
      </c>
      <c r="CH113" s="422"/>
      <c r="CI113" s="422" t="str">
        <f>IF(CC114="","",IF(収録楽曲情報!$V$4=0,"",IF(LEN(収録楽曲情報!$W$3)=5,"",LEFT(収録楽曲情報!$W$3,1))))</f>
        <v/>
      </c>
      <c r="CJ113" s="422"/>
      <c r="CK113" s="422" t="str">
        <f>IF(CC114="","",IF(収録楽曲情報!$V$4=0,"",IF(LEN(収録楽曲情報!$W$3)=5,LEFT(収録楽曲情報!$W$3,1),RIGHT(LEFT(収録楽曲情報!$W$3,2),1))))</f>
        <v/>
      </c>
      <c r="CL113" s="422"/>
      <c r="CM113" s="422" t="str">
        <f>IF(CC114="","",IF(収録楽曲情報!$V$4=0,"",IF(LEN(収録楽曲情報!$W$3)=5,RIGHT(LEFT(収録楽曲情報!$W$3,2),1),RIGHT(LEFT(収録楽曲情報!$W$3,3),1))))</f>
        <v/>
      </c>
      <c r="CN113" s="422"/>
      <c r="CO113" s="422" t="str">
        <f>IF(CC114="","",IF(収録楽曲情報!$V$4=0,"",IF(LEN(収録楽曲情報!$W$3)=5,RIGHT(LEFT(収録楽曲情報!$W$3,3),1),RIGHT(LEFT(収録楽曲情報!$W$3,4),1))))</f>
        <v/>
      </c>
      <c r="CP113" s="422"/>
      <c r="CQ113" s="422" t="str">
        <f>IF(CC114="","",IF(収録楽曲情報!$V$4=0,"",IF(LEN(収録楽曲情報!$W$3)=5,RIGHT(LEFT(収録楽曲情報!$W$3,4),1),RIGHT(LEFT(収録楽曲情報!$W$3,4),1))))</f>
        <v/>
      </c>
      <c r="CR113" s="422"/>
      <c r="CS113" s="422" t="str">
        <f>IF(CC114="","",IF(収録楽曲情報!$V$4=0,"",IF(LEN(収録楽曲情報!$W$3)=5,RIGHT(LEFT(収録楽曲情報!$W$3,5),1),RIGHT(LEFT(収録楽曲情報!$W$3,4),1))))</f>
        <v/>
      </c>
      <c r="CT113" s="422"/>
      <c r="CW113" s="1">
        <f t="shared" si="2"/>
        <v>1</v>
      </c>
    </row>
    <row r="114" spans="1:101" ht="30" customHeight="1" x14ac:dyDescent="0.15">
      <c r="A114" s="425"/>
      <c r="B114" s="425"/>
      <c r="C114" s="425"/>
      <c r="D114" s="425"/>
      <c r="E114" s="425"/>
      <c r="F114" s="425"/>
      <c r="G114" s="425"/>
      <c r="H114" s="425"/>
      <c r="I114" s="425"/>
      <c r="J114" s="425"/>
      <c r="K114" s="425"/>
      <c r="L114" s="425"/>
      <c r="M114" s="425"/>
      <c r="N114" s="425"/>
      <c r="O114" s="425"/>
      <c r="P114" s="425"/>
      <c r="Q114" s="425"/>
      <c r="R114" s="425"/>
      <c r="S114" s="425"/>
      <c r="T114" s="425"/>
      <c r="U114" s="425"/>
      <c r="V114" s="425"/>
      <c r="W114" s="425"/>
      <c r="X114" s="425"/>
      <c r="Y114" s="425"/>
      <c r="Z114" s="425"/>
      <c r="AA114" s="425"/>
      <c r="AB114" s="425"/>
      <c r="AC114" s="425"/>
      <c r="AD114" s="425"/>
      <c r="AE114" s="425"/>
      <c r="AF114" s="425"/>
      <c r="AG114" s="425"/>
      <c r="AH114" s="425"/>
      <c r="AI114" s="425"/>
      <c r="AJ114" s="425"/>
      <c r="AK114" s="425"/>
      <c r="AL114" s="425"/>
      <c r="AM114" s="425"/>
      <c r="AN114" s="425"/>
      <c r="AO114" s="425"/>
      <c r="AW114" s="433"/>
      <c r="AX114" s="433"/>
      <c r="AY114" s="433"/>
      <c r="AZ114" s="433"/>
      <c r="BA114" s="433"/>
      <c r="BB114" s="433"/>
      <c r="BE114" s="417" t="s">
        <v>45</v>
      </c>
      <c r="BF114" s="417"/>
      <c r="BG114" s="417"/>
      <c r="BH114" s="417"/>
      <c r="BI114" s="417"/>
      <c r="BJ114" s="417"/>
      <c r="BK114" s="417"/>
      <c r="BL114" s="417"/>
      <c r="BM114" s="418" t="str">
        <f>IF(算定シミュレーション!$BK$2=3,算定シミュレーション!$AB$115,"")</f>
        <v/>
      </c>
      <c r="BN114" s="419"/>
      <c r="BO114" s="420" t="str">
        <f>IF(算定シミュレーション!$BK$2=3,算定シミュレーション!$AC$115,"")</f>
        <v/>
      </c>
      <c r="BP114" s="419"/>
      <c r="BQ114" s="420" t="str">
        <f>IF(算定シミュレーション!$BK$2=3,算定シミュレーション!$AD$115,"")</f>
        <v/>
      </c>
      <c r="BR114" s="421"/>
      <c r="BS114" s="418" t="str">
        <f>IF(算定シミュレーション!$BK$2=3,算定シミュレーション!$AE$115,"")</f>
        <v/>
      </c>
      <c r="BT114" s="419"/>
      <c r="BU114" s="420" t="str">
        <f>IF(算定シミュレーション!$BK$2=3,算定シミュレーション!$AF$115,"")</f>
        <v/>
      </c>
      <c r="BV114" s="419"/>
      <c r="BW114" s="420" t="str">
        <f>IF(算定シミュレーション!$BK$2=3,算定シミュレーション!$AG$115,"")</f>
        <v/>
      </c>
      <c r="BX114" s="421"/>
      <c r="BY114" s="418" t="str">
        <f>IF(算定シミュレーション!$BK$2=3,算定シミュレーション!$AH$115,"")</f>
        <v/>
      </c>
      <c r="BZ114" s="419"/>
      <c r="CA114" s="420" t="str">
        <f>IF(算定シミュレーション!$BK$2=3,算定シミュレーション!$AI$115,"")</f>
        <v/>
      </c>
      <c r="CB114" s="419"/>
      <c r="CC114" s="420" t="str">
        <f>IF(算定シミュレーション!$BK$2=3,算定シミュレーション!$AJ$115,"")</f>
        <v/>
      </c>
      <c r="CD114" s="421"/>
      <c r="CE114" s="422" t="str">
        <f>IF(CC114="","",IF(収録楽曲情報!$V$4=0,"",""))</f>
        <v/>
      </c>
      <c r="CF114" s="422"/>
      <c r="CG114" s="422" t="str">
        <f>IF(CC114="","",IF(収録楽曲情報!$V$4=0,"","\"))</f>
        <v/>
      </c>
      <c r="CH114" s="422"/>
      <c r="CI114" s="422" t="str">
        <f>IF(CC114="","",IF(収録楽曲情報!$V$4=0,"",IF(LEN(収録楽曲情報!$W$4)=5,"",LEFT(収録楽曲情報!$W$4,1))))</f>
        <v/>
      </c>
      <c r="CJ114" s="422"/>
      <c r="CK114" s="422" t="str">
        <f>IF(CC114="","",IF(収録楽曲情報!$V$4=0,"",IF(LEN(収録楽曲情報!$W$4)=5,LEFT(収録楽曲情報!$W$4,1),RIGHT(LEFT(収録楽曲情報!$W$4,2),1))))</f>
        <v/>
      </c>
      <c r="CL114" s="422"/>
      <c r="CM114" s="422" t="str">
        <f>IF(CC114="","",IF(収録楽曲情報!$V$4=0,"",IF(LEN(収録楽曲情報!$W$4)=5,RIGHT(LEFT(収録楽曲情報!$W$4,2),1),RIGHT(LEFT(収録楽曲情報!$W$4,3),1))))</f>
        <v/>
      </c>
      <c r="CN114" s="422"/>
      <c r="CO114" s="422" t="str">
        <f>IF(CC114="","",IF(収録楽曲情報!$V$4=0,"",IF(LEN(収録楽曲情報!$W$4)=5,RIGHT(LEFT(収録楽曲情報!$W$4,3),1),RIGHT(LEFT(収録楽曲情報!$W$4,4),1))))</f>
        <v/>
      </c>
      <c r="CP114" s="422"/>
      <c r="CQ114" s="422" t="str">
        <f>IF(CC114="","",IF(収録楽曲情報!$V$4=0,"",IF(LEN(収録楽曲情報!$W$4)=5,RIGHT(LEFT(収録楽曲情報!$W$4,4),1),LEFT(RIGHT(収録楽曲情報!$W$4,2),1))))</f>
        <v/>
      </c>
      <c r="CR114" s="422"/>
      <c r="CS114" s="422" t="str">
        <f>IF(CC114="","",IF(収録楽曲情報!$V$4=0,"",IF(LEN(収録楽曲情報!$W$4)=5,RIGHT(LEFT(収録楽曲情報!$W$4,5),1),RIGHT(収録楽曲情報!$W$4,1))))</f>
        <v/>
      </c>
      <c r="CT114" s="422"/>
      <c r="CW114" s="1">
        <f t="shared" si="2"/>
        <v>1</v>
      </c>
    </row>
    <row r="115" spans="1:101" ht="7.5" customHeight="1" x14ac:dyDescent="0.15">
      <c r="CW115" s="1">
        <f t="shared" si="2"/>
        <v>1</v>
      </c>
    </row>
    <row r="116" spans="1:101" ht="7.5" customHeight="1" x14ac:dyDescent="0.15">
      <c r="CW116" s="1">
        <f t="shared" si="2"/>
        <v>1</v>
      </c>
    </row>
    <row r="117" spans="1:101" ht="7.5" customHeight="1" x14ac:dyDescent="0.15">
      <c r="CW117" s="1">
        <f t="shared" si="2"/>
        <v>1</v>
      </c>
    </row>
    <row r="118" spans="1:101" ht="7.5" customHeight="1" x14ac:dyDescent="0.15">
      <c r="CW118" s="1">
        <f t="shared" si="2"/>
        <v>1</v>
      </c>
    </row>
    <row r="119" spans="1:101" ht="7.5" customHeight="1" x14ac:dyDescent="0.15">
      <c r="CW119" s="1">
        <f t="shared" si="2"/>
        <v>1</v>
      </c>
    </row>
    <row r="120" spans="1:101" ht="7.5" customHeight="1" x14ac:dyDescent="0.15">
      <c r="CW120" s="1">
        <f t="shared" si="2"/>
        <v>1</v>
      </c>
    </row>
    <row r="121" spans="1:101" ht="7.5" customHeight="1" x14ac:dyDescent="0.15">
      <c r="CW121" s="1">
        <f t="shared" si="2"/>
        <v>1</v>
      </c>
    </row>
    <row r="122" spans="1:101" ht="6" customHeight="1" x14ac:dyDescent="0.15">
      <c r="CW122" s="1">
        <f>IF($A$131="","",1)</f>
        <v>1</v>
      </c>
    </row>
    <row r="123" spans="1:101" ht="13.5" x14ac:dyDescent="0.15">
      <c r="A123" s="1" t="s">
        <v>29</v>
      </c>
      <c r="CW123" s="1">
        <f t="shared" ref="CW123:CW150" si="3">IF($A$131="","",1)</f>
        <v>1</v>
      </c>
    </row>
    <row r="124" spans="1:101" ht="27" customHeight="1" x14ac:dyDescent="0.15">
      <c r="A124" s="459" t="str">
        <f>IF(収録楽曲情報!S2="外国映画","外国映画上映利用申込書","映画（録音・上映）利用申込書")</f>
        <v>外国映画上映利用申込書</v>
      </c>
      <c r="B124" s="459"/>
      <c r="C124" s="459"/>
      <c r="D124" s="459"/>
      <c r="E124" s="459"/>
      <c r="F124" s="459"/>
      <c r="G124" s="459"/>
      <c r="H124" s="459"/>
      <c r="I124" s="459"/>
      <c r="J124" s="459"/>
      <c r="K124" s="459"/>
      <c r="L124" s="459"/>
      <c r="M124" s="459"/>
      <c r="N124" s="459"/>
      <c r="O124" s="459"/>
      <c r="P124" s="459"/>
      <c r="Q124" s="459"/>
      <c r="R124" s="459"/>
      <c r="S124" s="459"/>
      <c r="T124" s="459"/>
      <c r="U124" s="459"/>
      <c r="V124" s="459"/>
      <c r="W124" s="459"/>
      <c r="X124" s="459"/>
      <c r="Y124" s="459"/>
      <c r="Z124" s="459"/>
      <c r="AA124" s="459"/>
      <c r="AB124" s="459"/>
      <c r="AC124" s="459"/>
      <c r="AD124" s="459"/>
      <c r="AE124" s="459"/>
      <c r="AF124" s="459"/>
      <c r="AG124" s="459"/>
      <c r="AH124" s="459"/>
      <c r="AI124" s="459"/>
      <c r="AJ124" s="459"/>
      <c r="AK124" s="459"/>
      <c r="AL124" s="459"/>
      <c r="AM124" s="459"/>
      <c r="AN124" s="459"/>
      <c r="AO124" s="459"/>
      <c r="AP124" s="459"/>
      <c r="AQ124" s="459"/>
      <c r="AR124" s="459"/>
      <c r="AS124" s="459"/>
      <c r="AT124" s="459"/>
      <c r="AU124" s="459"/>
      <c r="AV124" s="459"/>
      <c r="AW124" s="459"/>
      <c r="AX124" s="459"/>
      <c r="AY124" s="459"/>
      <c r="AZ124" s="459"/>
      <c r="BA124" s="459"/>
      <c r="BB124" s="459"/>
      <c r="BC124" s="459"/>
      <c r="BD124" s="459"/>
      <c r="BE124" s="459"/>
      <c r="BF124" s="459"/>
      <c r="BG124" s="459"/>
      <c r="BH124" s="459"/>
      <c r="BI124" s="459"/>
      <c r="BJ124" s="459"/>
      <c r="BK124" s="459"/>
      <c r="BL124" s="459"/>
      <c r="BM124" s="459"/>
      <c r="BN124" s="459"/>
      <c r="BO124" s="459"/>
      <c r="BP124" s="459"/>
      <c r="BQ124" s="459"/>
      <c r="BR124" s="459"/>
      <c r="BS124" s="459"/>
      <c r="BT124" s="459"/>
      <c r="BU124" s="459"/>
      <c r="BV124" s="459"/>
      <c r="BW124" s="459"/>
      <c r="BX124" s="459"/>
      <c r="BY124" s="459"/>
      <c r="BZ124" s="459"/>
      <c r="CA124" s="459"/>
      <c r="CB124" s="459"/>
      <c r="CC124" s="459"/>
      <c r="CD124" s="459"/>
      <c r="CE124" s="459"/>
      <c r="CF124" s="459"/>
      <c r="CG124" s="459"/>
      <c r="CH124" s="459"/>
      <c r="CI124" s="459"/>
      <c r="CJ124" s="459"/>
      <c r="CK124" s="459"/>
      <c r="CL124" s="459"/>
      <c r="CM124" s="459"/>
      <c r="CN124" s="459"/>
      <c r="CO124" s="459"/>
      <c r="CP124" s="459"/>
      <c r="CQ124" s="459"/>
      <c r="CR124" s="459"/>
      <c r="CS124" s="459"/>
      <c r="CT124" s="459"/>
      <c r="CU124" s="459"/>
      <c r="CV124" s="459"/>
      <c r="CW124" s="1">
        <f t="shared" si="3"/>
        <v>1</v>
      </c>
    </row>
    <row r="125" spans="1:101" ht="17.25" x14ac:dyDescent="0.15">
      <c r="A125" s="460" t="str">
        <f>"許諾　第　"&amp;収録楽曲情報!$T$2&amp;"　号&lt;続き&gt;"</f>
        <v>許諾　第　0　号&lt;続き&gt;</v>
      </c>
      <c r="B125" s="460"/>
      <c r="C125" s="460"/>
      <c r="D125" s="460"/>
      <c r="E125" s="460"/>
      <c r="F125" s="460"/>
      <c r="G125" s="460"/>
      <c r="H125" s="460"/>
      <c r="I125" s="460"/>
      <c r="J125" s="460"/>
      <c r="K125" s="460"/>
      <c r="L125" s="460"/>
      <c r="M125" s="460"/>
      <c r="N125" s="460"/>
      <c r="O125" s="460"/>
      <c r="P125" s="460"/>
      <c r="Q125" s="460"/>
      <c r="R125" s="460"/>
      <c r="S125" s="460"/>
      <c r="T125" s="460"/>
      <c r="U125" s="460"/>
      <c r="V125" s="460"/>
      <c r="W125" s="460"/>
      <c r="X125" s="460"/>
      <c r="Y125" s="460"/>
      <c r="Z125" s="460"/>
      <c r="AA125" s="460"/>
      <c r="AB125" s="460"/>
      <c r="AC125" s="460"/>
      <c r="AD125" s="460"/>
      <c r="AE125" s="460"/>
      <c r="AF125" s="460"/>
      <c r="AG125" s="460"/>
      <c r="AH125" s="460"/>
      <c r="AI125" s="460"/>
      <c r="AJ125" s="460"/>
      <c r="AK125" s="460"/>
      <c r="AL125" s="460"/>
      <c r="AM125" s="460"/>
      <c r="AN125" s="460"/>
      <c r="AO125" s="460"/>
      <c r="AP125" s="460"/>
      <c r="AQ125" s="460"/>
      <c r="AR125" s="460"/>
      <c r="AS125" s="460"/>
      <c r="AT125" s="460"/>
      <c r="AU125" s="460"/>
      <c r="AV125" s="460"/>
      <c r="AW125" s="460"/>
      <c r="AX125" s="460"/>
      <c r="AY125" s="460"/>
      <c r="AZ125" s="460"/>
      <c r="BA125" s="460"/>
      <c r="BB125" s="460"/>
      <c r="BC125" s="460"/>
      <c r="BD125" s="460"/>
      <c r="BE125" s="460"/>
      <c r="BF125" s="460"/>
      <c r="BG125" s="460"/>
      <c r="BH125" s="460"/>
      <c r="BI125" s="460"/>
      <c r="BJ125" s="460"/>
      <c r="BK125" s="460"/>
      <c r="BL125" s="460"/>
      <c r="BM125" s="460"/>
      <c r="BN125" s="460"/>
      <c r="BO125" s="460"/>
      <c r="BP125" s="460"/>
      <c r="BQ125" s="460"/>
      <c r="BR125" s="460"/>
      <c r="BS125" s="460"/>
      <c r="BT125" s="460"/>
      <c r="BU125" s="460"/>
      <c r="BV125" s="460"/>
      <c r="BW125" s="460"/>
      <c r="BX125" s="460"/>
      <c r="BY125" s="460"/>
      <c r="BZ125" s="460"/>
      <c r="CA125" s="460"/>
      <c r="CB125" s="460"/>
      <c r="CC125" s="460"/>
      <c r="CD125" s="460"/>
      <c r="CE125" s="460"/>
      <c r="CF125" s="460"/>
      <c r="CG125" s="460"/>
      <c r="CH125" s="460"/>
      <c r="CI125" s="460"/>
      <c r="CJ125" s="460"/>
      <c r="CK125" s="460"/>
      <c r="CL125" s="460"/>
      <c r="CM125" s="460"/>
      <c r="CN125" s="460"/>
      <c r="CO125" s="460"/>
      <c r="CP125" s="460"/>
      <c r="CQ125" s="460"/>
      <c r="CR125" s="460"/>
      <c r="CS125" s="460"/>
      <c r="CT125" s="460"/>
      <c r="CU125" s="460"/>
      <c r="CV125" s="460"/>
      <c r="CW125" s="1">
        <f t="shared" si="3"/>
        <v>1</v>
      </c>
    </row>
    <row r="126" spans="1:101" ht="15" customHeight="1" x14ac:dyDescent="0.15">
      <c r="A126" s="13"/>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731" t="s">
        <v>507</v>
      </c>
      <c r="AX126" s="732"/>
      <c r="AY126" s="732"/>
      <c r="AZ126" s="732"/>
      <c r="BA126" s="732"/>
      <c r="BB126" s="732"/>
      <c r="BC126" s="732"/>
      <c r="BD126" s="732"/>
      <c r="BE126" s="732"/>
      <c r="BF126" s="733"/>
      <c r="BG126"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126" s="735"/>
      <c r="BI126" s="735"/>
      <c r="BJ126" s="735"/>
      <c r="BK126" s="735"/>
      <c r="BL126" s="735"/>
      <c r="BM126" s="735"/>
      <c r="BN126" s="735"/>
      <c r="BO126" s="735"/>
      <c r="BP126" s="735"/>
      <c r="BQ126" s="735"/>
      <c r="BR126" s="735"/>
      <c r="BS126" s="735"/>
      <c r="BT126" s="735"/>
      <c r="BU126" s="735"/>
      <c r="BV126" s="735"/>
      <c r="BW126" s="735"/>
      <c r="BX126" s="735"/>
      <c r="BY126" s="735"/>
      <c r="BZ126" s="736"/>
      <c r="CA126" s="731" t="s">
        <v>508</v>
      </c>
      <c r="CB126" s="732"/>
      <c r="CC126" s="732"/>
      <c r="CD126" s="732"/>
      <c r="CE126" s="732"/>
      <c r="CF126" s="732"/>
      <c r="CG126" s="732"/>
      <c r="CH126" s="732"/>
      <c r="CI126" s="732"/>
      <c r="CJ126" s="733"/>
      <c r="CK126" s="737">
        <f>IF(収録楽曲情報!$T$4="","",収録楽曲情報!$T$4)</f>
        <v>0</v>
      </c>
      <c r="CL126" s="487"/>
      <c r="CM126" s="487"/>
      <c r="CN126" s="487"/>
      <c r="CO126" s="487"/>
      <c r="CP126" s="487"/>
      <c r="CQ126" s="487"/>
      <c r="CR126" s="487"/>
      <c r="CS126" s="487"/>
      <c r="CT126" s="487"/>
      <c r="CU126" s="487"/>
      <c r="CV126" s="738"/>
      <c r="CW126" s="1">
        <f t="shared" si="3"/>
        <v>1</v>
      </c>
    </row>
    <row r="127" spans="1:101" ht="15" customHeight="1" thickBot="1" x14ac:dyDescent="0.2">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739" t="s">
        <v>509</v>
      </c>
      <c r="AX127" s="739"/>
      <c r="AY127" s="739"/>
      <c r="AZ127" s="739"/>
      <c r="BA127" s="739"/>
      <c r="BB127" s="739"/>
      <c r="BC127" s="739"/>
      <c r="BD127" s="739"/>
      <c r="BE127" s="739"/>
      <c r="BF127" s="739"/>
      <c r="BG127" s="740">
        <f>IF(収録楽曲情報!$S$6="","",収録楽曲情報!$S$6)</f>
        <v>0</v>
      </c>
      <c r="BH127" s="741"/>
      <c r="BI127" s="741"/>
      <c r="BJ127" s="741"/>
      <c r="BK127" s="741"/>
      <c r="BL127" s="741"/>
      <c r="BM127" s="741"/>
      <c r="BN127" s="741"/>
      <c r="BO127" s="741"/>
      <c r="BP127" s="741"/>
      <c r="BQ127" s="741"/>
      <c r="BR127" s="739" t="s">
        <v>510</v>
      </c>
      <c r="BS127" s="739"/>
      <c r="BT127" s="739"/>
      <c r="BU127" s="739"/>
      <c r="BV127" s="739"/>
      <c r="BW127" s="739"/>
      <c r="BX127" s="739"/>
      <c r="BY127" s="739"/>
      <c r="BZ127" s="739"/>
      <c r="CA127" s="762" t="str">
        <f>LEFT(RIGHT(収録楽曲情報!$X$2,10))</f>
        <v>0</v>
      </c>
      <c r="CB127" s="763"/>
      <c r="CC127" s="757" t="str">
        <f>LEFT(RIGHT(収録楽曲情報!$X$2,9))</f>
        <v>0</v>
      </c>
      <c r="CD127" s="758"/>
      <c r="CE127" s="757" t="str">
        <f>LEFT(RIGHT(収録楽曲情報!$X$2,8))</f>
        <v>0</v>
      </c>
      <c r="CF127" s="758"/>
      <c r="CG127" s="759" t="s">
        <v>57</v>
      </c>
      <c r="CH127" s="759"/>
      <c r="CI127" s="760" t="str">
        <f>LEFT(RIGHT(収録楽曲情報!$X$2,7))</f>
        <v>0</v>
      </c>
      <c r="CJ127" s="760"/>
      <c r="CK127" s="760" t="str">
        <f>LEFT(RIGHT(収録楽曲情報!$X$2,6))</f>
        <v>0</v>
      </c>
      <c r="CL127" s="760"/>
      <c r="CM127" s="760" t="str">
        <f>LEFT(RIGHT(収録楽曲情報!$X$2,5))</f>
        <v>0</v>
      </c>
      <c r="CN127" s="760"/>
      <c r="CO127" s="760" t="str">
        <f>LEFT(RIGHT(収録楽曲情報!$X$2,4))</f>
        <v>0</v>
      </c>
      <c r="CP127" s="760"/>
      <c r="CQ127" s="760" t="str">
        <f>LEFT(RIGHT(収録楽曲情報!$X$2,3))</f>
        <v>0</v>
      </c>
      <c r="CR127" s="760"/>
      <c r="CS127" s="760" t="str">
        <f>LEFT(RIGHT(収録楽曲情報!$X$2,2))</f>
        <v>0</v>
      </c>
      <c r="CT127" s="760"/>
      <c r="CU127" s="760" t="str">
        <f>LEFT(RIGHT(収録楽曲情報!$X$2,1))</f>
        <v>0</v>
      </c>
      <c r="CV127" s="761"/>
    </row>
    <row r="128" spans="1:101" ht="13.5" customHeight="1" thickBot="1" x14ac:dyDescent="0.2">
      <c r="A128" s="461" t="s">
        <v>25</v>
      </c>
      <c r="B128" s="462"/>
      <c r="C128" s="462"/>
      <c r="D128" s="462"/>
      <c r="E128" s="462"/>
      <c r="F128" s="462"/>
      <c r="G128" s="463" t="str">
        <f>IF(外国映画情報入力!C6="","",外国映画情報入力!C6)</f>
        <v/>
      </c>
      <c r="H128" s="463"/>
      <c r="I128" s="463"/>
      <c r="J128" s="463"/>
      <c r="K128" s="463"/>
      <c r="L128" s="463"/>
      <c r="M128" s="463"/>
      <c r="N128" s="463"/>
      <c r="O128" s="463"/>
      <c r="P128" s="463"/>
      <c r="Q128" s="463"/>
      <c r="R128" s="464"/>
      <c r="CW128" s="1">
        <f t="shared" si="3"/>
        <v>1</v>
      </c>
    </row>
    <row r="129" spans="1:101" ht="7.5" customHeight="1" x14ac:dyDescent="0.15">
      <c r="A129" s="454"/>
      <c r="B129" s="455"/>
      <c r="C129" s="448" t="s">
        <v>37</v>
      </c>
      <c r="D129" s="448"/>
      <c r="E129" s="448"/>
      <c r="F129" s="448"/>
      <c r="G129" s="448"/>
      <c r="H129" s="448"/>
      <c r="I129" s="448"/>
      <c r="J129" s="448"/>
      <c r="K129" s="448"/>
      <c r="L129" s="448"/>
      <c r="M129" s="448"/>
      <c r="N129" s="448"/>
      <c r="O129" s="448"/>
      <c r="P129" s="448"/>
      <c r="Q129" s="448"/>
      <c r="R129" s="448"/>
      <c r="S129" s="448" t="s">
        <v>38</v>
      </c>
      <c r="T129" s="448"/>
      <c r="U129" s="448"/>
      <c r="V129" s="448"/>
      <c r="W129" s="448"/>
      <c r="X129" s="448"/>
      <c r="Y129" s="448"/>
      <c r="Z129" s="448"/>
      <c r="AA129" s="448"/>
      <c r="AB129" s="448"/>
      <c r="AC129" s="448"/>
      <c r="AD129" s="448"/>
      <c r="AE129" s="448"/>
      <c r="AF129" s="448"/>
      <c r="AG129" s="448"/>
      <c r="AH129" s="448"/>
      <c r="AI129" s="448"/>
      <c r="AJ129" s="448"/>
      <c r="AK129" s="458" t="s">
        <v>17</v>
      </c>
      <c r="AL129" s="458"/>
      <c r="AM129" s="458"/>
      <c r="AN129" s="458"/>
      <c r="AO129" s="458"/>
      <c r="AP129" s="458"/>
      <c r="AQ129" s="448" t="s">
        <v>41</v>
      </c>
      <c r="AR129" s="448"/>
      <c r="AS129" s="448"/>
      <c r="AT129" s="448"/>
      <c r="AU129" s="448"/>
      <c r="AV129" s="448" t="s">
        <v>42</v>
      </c>
      <c r="AW129" s="448"/>
      <c r="AX129" s="448"/>
      <c r="AY129" s="448"/>
      <c r="AZ129" s="448"/>
      <c r="BA129" s="448" t="s">
        <v>21</v>
      </c>
      <c r="BB129" s="449"/>
      <c r="BC129" s="452" t="s">
        <v>16</v>
      </c>
      <c r="BD129" s="450"/>
      <c r="BE129" s="450"/>
      <c r="BF129" s="450"/>
      <c r="BG129" s="450"/>
      <c r="BH129" s="450"/>
      <c r="BI129" s="450"/>
      <c r="BJ129" s="450"/>
      <c r="BK129" s="450"/>
      <c r="BL129" s="450"/>
      <c r="BM129" s="450" t="s">
        <v>43</v>
      </c>
      <c r="BN129" s="450"/>
      <c r="BO129" s="450"/>
      <c r="BP129" s="450"/>
      <c r="BQ129" s="450"/>
      <c r="BR129" s="450"/>
      <c r="BS129" s="450"/>
      <c r="BT129" s="450"/>
      <c r="BU129" s="450"/>
      <c r="BV129" s="450"/>
      <c r="BW129" s="450"/>
      <c r="BX129" s="450"/>
      <c r="BY129" s="450"/>
      <c r="BZ129" s="450"/>
      <c r="CA129" s="450"/>
      <c r="CB129" s="450"/>
      <c r="CC129" s="450"/>
      <c r="CD129" s="450"/>
      <c r="CE129" s="450" t="s">
        <v>22</v>
      </c>
      <c r="CF129" s="450"/>
      <c r="CG129" s="450"/>
      <c r="CH129" s="450"/>
      <c r="CI129" s="450"/>
      <c r="CJ129" s="450"/>
      <c r="CK129" s="450"/>
      <c r="CL129" s="450"/>
      <c r="CM129" s="450"/>
      <c r="CN129" s="450"/>
      <c r="CO129" s="450"/>
      <c r="CP129" s="450"/>
      <c r="CQ129" s="450"/>
      <c r="CR129" s="450"/>
      <c r="CS129" s="450"/>
      <c r="CT129" s="450"/>
      <c r="CU129" s="450" t="s">
        <v>65</v>
      </c>
      <c r="CV129" s="450"/>
      <c r="CW129" s="1">
        <f t="shared" si="3"/>
        <v>1</v>
      </c>
    </row>
    <row r="130" spans="1:101" ht="7.5" customHeight="1" x14ac:dyDescent="0.15">
      <c r="A130" s="456"/>
      <c r="B130" s="457"/>
      <c r="C130" s="450"/>
      <c r="D130" s="450"/>
      <c r="E130" s="450"/>
      <c r="F130" s="450"/>
      <c r="G130" s="450"/>
      <c r="H130" s="450"/>
      <c r="I130" s="450"/>
      <c r="J130" s="450"/>
      <c r="K130" s="450"/>
      <c r="L130" s="450"/>
      <c r="M130" s="450"/>
      <c r="N130" s="450"/>
      <c r="O130" s="450"/>
      <c r="P130" s="450"/>
      <c r="Q130" s="450"/>
      <c r="R130" s="450"/>
      <c r="S130" s="450"/>
      <c r="T130" s="450"/>
      <c r="U130" s="450"/>
      <c r="V130" s="450"/>
      <c r="W130" s="450"/>
      <c r="X130" s="450"/>
      <c r="Y130" s="450"/>
      <c r="Z130" s="450"/>
      <c r="AA130" s="450"/>
      <c r="AB130" s="450"/>
      <c r="AC130" s="450"/>
      <c r="AD130" s="450"/>
      <c r="AE130" s="450"/>
      <c r="AF130" s="450"/>
      <c r="AG130" s="450"/>
      <c r="AH130" s="450"/>
      <c r="AI130" s="450"/>
      <c r="AJ130" s="450"/>
      <c r="AK130" s="453" t="s">
        <v>39</v>
      </c>
      <c r="AL130" s="453"/>
      <c r="AM130" s="453"/>
      <c r="AN130" s="453" t="s">
        <v>40</v>
      </c>
      <c r="AO130" s="453"/>
      <c r="AP130" s="453"/>
      <c r="AQ130" s="450"/>
      <c r="AR130" s="450"/>
      <c r="AS130" s="450"/>
      <c r="AT130" s="450"/>
      <c r="AU130" s="450"/>
      <c r="AV130" s="450"/>
      <c r="AW130" s="450"/>
      <c r="AX130" s="450"/>
      <c r="AY130" s="450"/>
      <c r="AZ130" s="450"/>
      <c r="BA130" s="450"/>
      <c r="BB130" s="451"/>
      <c r="BC130" s="452"/>
      <c r="BD130" s="450"/>
      <c r="BE130" s="450"/>
      <c r="BF130" s="450"/>
      <c r="BG130" s="450"/>
      <c r="BH130" s="450"/>
      <c r="BI130" s="450"/>
      <c r="BJ130" s="450"/>
      <c r="BK130" s="450"/>
      <c r="BL130" s="450"/>
      <c r="BM130" s="450"/>
      <c r="BN130" s="450"/>
      <c r="BO130" s="450"/>
      <c r="BP130" s="450"/>
      <c r="BQ130" s="450"/>
      <c r="BR130" s="450"/>
      <c r="BS130" s="450"/>
      <c r="BT130" s="450"/>
      <c r="BU130" s="450"/>
      <c r="BV130" s="450"/>
      <c r="BW130" s="450"/>
      <c r="BX130" s="450"/>
      <c r="BY130" s="450"/>
      <c r="BZ130" s="450"/>
      <c r="CA130" s="450"/>
      <c r="CB130" s="450"/>
      <c r="CC130" s="450"/>
      <c r="CD130" s="450"/>
      <c r="CE130" s="450"/>
      <c r="CF130" s="450"/>
      <c r="CG130" s="450"/>
      <c r="CH130" s="450"/>
      <c r="CI130" s="450"/>
      <c r="CJ130" s="450"/>
      <c r="CK130" s="450"/>
      <c r="CL130" s="450"/>
      <c r="CM130" s="450"/>
      <c r="CN130" s="450"/>
      <c r="CO130" s="450"/>
      <c r="CP130" s="450"/>
      <c r="CQ130" s="450"/>
      <c r="CR130" s="450"/>
      <c r="CS130" s="450"/>
      <c r="CT130" s="450"/>
      <c r="CU130" s="450"/>
      <c r="CV130" s="450"/>
      <c r="CW130" s="1">
        <f t="shared" si="3"/>
        <v>1</v>
      </c>
    </row>
    <row r="131" spans="1:101" ht="30" customHeight="1" x14ac:dyDescent="0.15">
      <c r="A131" s="447">
        <f>IF(収録楽曲情報!B27="","",収録楽曲情報!B27)</f>
        <v>26</v>
      </c>
      <c r="B131" s="438"/>
      <c r="C131" s="436" t="str">
        <f>IF(収録楽曲情報!D27="","",収録楽曲情報!D27&amp;収録楽曲情報!Q27)</f>
        <v/>
      </c>
      <c r="D131" s="436"/>
      <c r="E131" s="436"/>
      <c r="F131" s="436"/>
      <c r="G131" s="436"/>
      <c r="H131" s="436"/>
      <c r="I131" s="436"/>
      <c r="J131" s="436"/>
      <c r="K131" s="436"/>
      <c r="L131" s="436"/>
      <c r="M131" s="436"/>
      <c r="N131" s="436"/>
      <c r="O131" s="436"/>
      <c r="P131" s="436"/>
      <c r="Q131" s="436"/>
      <c r="R131" s="436"/>
      <c r="S131" s="436" t="str">
        <f>IF(収録楽曲情報!E27="","",収録楽曲情報!E27 &amp; " ・ ") &amp; IF(収録楽曲情報!F27="","",収録楽曲情報!F27)</f>
        <v/>
      </c>
      <c r="T131" s="436"/>
      <c r="U131" s="436"/>
      <c r="V131" s="436"/>
      <c r="W131" s="436"/>
      <c r="X131" s="436"/>
      <c r="Y131" s="436"/>
      <c r="Z131" s="436"/>
      <c r="AA131" s="436"/>
      <c r="AB131" s="436"/>
      <c r="AC131" s="436"/>
      <c r="AD131" s="436"/>
      <c r="AE131" s="436"/>
      <c r="AF131" s="436"/>
      <c r="AG131" s="436"/>
      <c r="AH131" s="436"/>
      <c r="AI131" s="436"/>
      <c r="AJ131" s="436"/>
      <c r="AK131" s="437" t="str">
        <f>IF(算定シミュレーション!AO38=0,"",算定シミュレーション!AO38)</f>
        <v/>
      </c>
      <c r="AL131" s="437"/>
      <c r="AM131" s="437"/>
      <c r="AN131" s="437" t="str">
        <f>IF(算定シミュレーション!AP38=0,"",算定シミュレーション!AP38)</f>
        <v/>
      </c>
      <c r="AO131" s="437"/>
      <c r="AP131" s="437"/>
      <c r="AQ131" s="438" t="str">
        <f>IF(収録楽曲情報!J27="","",収録楽曲情報!J27)</f>
        <v/>
      </c>
      <c r="AR131" s="438"/>
      <c r="AS131" s="438"/>
      <c r="AT131" s="438"/>
      <c r="AU131" s="438"/>
      <c r="AV131" s="423" t="str">
        <f>IF(収録楽曲情報!K27="","",収録楽曲情報!K27)</f>
        <v/>
      </c>
      <c r="AW131" s="423"/>
      <c r="AX131" s="423"/>
      <c r="AY131" s="423"/>
      <c r="AZ131" s="423"/>
      <c r="BA131" s="423" t="str">
        <f>IF(収録楽曲情報!L27="","",収録楽曲情報!L27)</f>
        <v/>
      </c>
      <c r="BB131" s="434"/>
      <c r="BC131" s="443" t="str">
        <f>IF(収録楽曲情報!G27="","",収録楽曲情報!G27)</f>
        <v/>
      </c>
      <c r="BD131" s="444"/>
      <c r="BE131" s="444"/>
      <c r="BF131" s="444"/>
      <c r="BG131" s="444"/>
      <c r="BH131" s="444"/>
      <c r="BI131" s="444"/>
      <c r="BJ131" s="444"/>
      <c r="BK131" s="444"/>
      <c r="BL131" s="444"/>
      <c r="BM131" s="428"/>
      <c r="BN131" s="426"/>
      <c r="BO131" s="426"/>
      <c r="BP131" s="426"/>
      <c r="BQ131" s="426" t="str">
        <f>算定シミュレーション!AD38</f>
        <v/>
      </c>
      <c r="BR131" s="427"/>
      <c r="BS131" s="418" t="str">
        <f>算定シミュレーション!AE38</f>
        <v/>
      </c>
      <c r="BT131" s="419"/>
      <c r="BU131" s="420" t="str">
        <f>算定シミュレーション!AF38</f>
        <v/>
      </c>
      <c r="BV131" s="419"/>
      <c r="BW131" s="420" t="str">
        <f>算定シミュレーション!AG38</f>
        <v/>
      </c>
      <c r="BX131" s="421"/>
      <c r="BY131" s="418" t="str">
        <f>算定シミュレーション!AH38</f>
        <v/>
      </c>
      <c r="BZ131" s="419"/>
      <c r="CA131" s="420" t="str">
        <f>算定シミュレーション!AI38</f>
        <v/>
      </c>
      <c r="CB131" s="419"/>
      <c r="CC131" s="420" t="str">
        <f>IF(算定シミュレーション!AJ38="算","算",IF(LEFT(収録楽曲情報!Q27,2)="【委",0,算定シミュレーション!AJ38))</f>
        <v>―</v>
      </c>
      <c r="CD131" s="421"/>
      <c r="CE131" s="423" t="str">
        <f>LEFT(収録楽曲情報!C27,1)</f>
        <v/>
      </c>
      <c r="CF131" s="423"/>
      <c r="CG131" s="423" t="str">
        <f>MID(収録楽曲情報!C27,2,1)</f>
        <v/>
      </c>
      <c r="CH131" s="423"/>
      <c r="CI131" s="423" t="str">
        <f>MID(収録楽曲情報!C27,3,1)</f>
        <v/>
      </c>
      <c r="CJ131" s="423"/>
      <c r="CK131" s="423" t="str">
        <f>MID(収録楽曲情報!C27,4,1)</f>
        <v/>
      </c>
      <c r="CL131" s="423"/>
      <c r="CM131" s="423" t="str">
        <f>MID(収録楽曲情報!C27,5,1)</f>
        <v/>
      </c>
      <c r="CN131" s="423"/>
      <c r="CO131" s="423" t="str">
        <f>MID(収録楽曲情報!C27,6,1)</f>
        <v/>
      </c>
      <c r="CP131" s="423"/>
      <c r="CQ131" s="423" t="str">
        <f>MID(収録楽曲情報!C27,7,1)</f>
        <v/>
      </c>
      <c r="CR131" s="423"/>
      <c r="CS131" s="423" t="str">
        <f>MID(収録楽曲情報!C27,8,1)</f>
        <v/>
      </c>
      <c r="CT131" s="423"/>
      <c r="CU131" s="423"/>
      <c r="CV131" s="423"/>
      <c r="CW131" s="1">
        <f t="shared" si="3"/>
        <v>1</v>
      </c>
    </row>
    <row r="132" spans="1:101" ht="30" customHeight="1" x14ac:dyDescent="0.15">
      <c r="A132" s="445">
        <f>IF(収録楽曲情報!B28="","",収録楽曲情報!B28)</f>
        <v>27</v>
      </c>
      <c r="B132" s="446"/>
      <c r="C132" s="436" t="str">
        <f>IF(収録楽曲情報!D28="","",収録楽曲情報!D28&amp;収録楽曲情報!Q28)</f>
        <v/>
      </c>
      <c r="D132" s="436"/>
      <c r="E132" s="436"/>
      <c r="F132" s="436"/>
      <c r="G132" s="436"/>
      <c r="H132" s="436"/>
      <c r="I132" s="436"/>
      <c r="J132" s="436"/>
      <c r="K132" s="436"/>
      <c r="L132" s="436"/>
      <c r="M132" s="436"/>
      <c r="N132" s="436"/>
      <c r="O132" s="436"/>
      <c r="P132" s="436"/>
      <c r="Q132" s="436"/>
      <c r="R132" s="436"/>
      <c r="S132" s="489" t="str">
        <f>IF(収録楽曲情報!E28="","",収録楽曲情報!E28 &amp; " ・ ") &amp; IF(収録楽曲情報!F28="","",収録楽曲情報!F28)</f>
        <v/>
      </c>
      <c r="T132" s="490"/>
      <c r="U132" s="490"/>
      <c r="V132" s="490"/>
      <c r="W132" s="490"/>
      <c r="X132" s="490"/>
      <c r="Y132" s="490"/>
      <c r="Z132" s="490"/>
      <c r="AA132" s="490"/>
      <c r="AB132" s="490"/>
      <c r="AC132" s="490"/>
      <c r="AD132" s="490"/>
      <c r="AE132" s="490"/>
      <c r="AF132" s="490"/>
      <c r="AG132" s="490"/>
      <c r="AH132" s="490"/>
      <c r="AI132" s="490"/>
      <c r="AJ132" s="491"/>
      <c r="AK132" s="437" t="str">
        <f>IF(算定シミュレーション!AO39=0,"",算定シミュレーション!AO39)</f>
        <v/>
      </c>
      <c r="AL132" s="437"/>
      <c r="AM132" s="437"/>
      <c r="AN132" s="437" t="str">
        <f>IF(算定シミュレーション!AP39=0,"",算定シミュレーション!AP39)</f>
        <v/>
      </c>
      <c r="AO132" s="437"/>
      <c r="AP132" s="437"/>
      <c r="AQ132" s="492" t="str">
        <f>IF(収録楽曲情報!J28="","",収録楽曲情報!J28)</f>
        <v/>
      </c>
      <c r="AR132" s="493"/>
      <c r="AS132" s="493"/>
      <c r="AT132" s="493"/>
      <c r="AU132" s="446"/>
      <c r="AV132" s="418" t="str">
        <f>IF(収録楽曲情報!K28="","",収録楽曲情報!K28)</f>
        <v/>
      </c>
      <c r="AW132" s="487"/>
      <c r="AX132" s="487"/>
      <c r="AY132" s="487"/>
      <c r="AZ132" s="421"/>
      <c r="BA132" s="418" t="str">
        <f>IF(収録楽曲情報!L28="","",収録楽曲情報!L28)</f>
        <v/>
      </c>
      <c r="BB132" s="488"/>
      <c r="BC132" s="443" t="str">
        <f>IF(収録楽曲情報!G28="","",収録楽曲情報!G28)</f>
        <v/>
      </c>
      <c r="BD132" s="444"/>
      <c r="BE132" s="444"/>
      <c r="BF132" s="444"/>
      <c r="BG132" s="444"/>
      <c r="BH132" s="444"/>
      <c r="BI132" s="444"/>
      <c r="BJ132" s="444"/>
      <c r="BK132" s="444"/>
      <c r="BL132" s="444"/>
      <c r="BM132" s="428"/>
      <c r="BN132" s="426"/>
      <c r="BO132" s="426"/>
      <c r="BP132" s="426"/>
      <c r="BQ132" s="426" t="str">
        <f>算定シミュレーション!AD39</f>
        <v/>
      </c>
      <c r="BR132" s="427"/>
      <c r="BS132" s="418" t="str">
        <f>算定シミュレーション!AE39</f>
        <v/>
      </c>
      <c r="BT132" s="419"/>
      <c r="BU132" s="420" t="str">
        <f>算定シミュレーション!AF39</f>
        <v/>
      </c>
      <c r="BV132" s="419"/>
      <c r="BW132" s="420" t="str">
        <f>算定シミュレーション!AG39</f>
        <v/>
      </c>
      <c r="BX132" s="421"/>
      <c r="BY132" s="418" t="str">
        <f>算定シミュレーション!AH39</f>
        <v/>
      </c>
      <c r="BZ132" s="419"/>
      <c r="CA132" s="420" t="str">
        <f>算定シミュレーション!AI39</f>
        <v/>
      </c>
      <c r="CB132" s="419"/>
      <c r="CC132" s="420" t="str">
        <f>IF(算定シミュレーション!AJ39="算","算",IF(LEFT(収録楽曲情報!Q28,2)="【委",0,算定シミュレーション!AJ39))</f>
        <v>―</v>
      </c>
      <c r="CD132" s="421"/>
      <c r="CE132" s="418" t="str">
        <f>LEFT(収録楽曲情報!C28,1)</f>
        <v/>
      </c>
      <c r="CF132" s="421"/>
      <c r="CG132" s="418" t="str">
        <f>MID(収録楽曲情報!C28,2,1)</f>
        <v/>
      </c>
      <c r="CH132" s="421"/>
      <c r="CI132" s="418" t="str">
        <f>MID(収録楽曲情報!C28,3,1)</f>
        <v/>
      </c>
      <c r="CJ132" s="421"/>
      <c r="CK132" s="418" t="str">
        <f>MID(収録楽曲情報!C28,4,1)</f>
        <v/>
      </c>
      <c r="CL132" s="421"/>
      <c r="CM132" s="418" t="str">
        <f>MID(収録楽曲情報!C28,5,1)</f>
        <v/>
      </c>
      <c r="CN132" s="421"/>
      <c r="CO132" s="418" t="str">
        <f>MID(収録楽曲情報!C28,6,1)</f>
        <v/>
      </c>
      <c r="CP132" s="421"/>
      <c r="CQ132" s="418" t="str">
        <f>MID(収録楽曲情報!C28,7,1)</f>
        <v/>
      </c>
      <c r="CR132" s="421"/>
      <c r="CS132" s="418" t="str">
        <f>MID(収録楽曲情報!C28,8,1)</f>
        <v/>
      </c>
      <c r="CT132" s="421"/>
      <c r="CU132" s="423"/>
      <c r="CV132" s="423"/>
      <c r="CW132" s="1">
        <f t="shared" si="3"/>
        <v>1</v>
      </c>
    </row>
    <row r="133" spans="1:101" ht="30" customHeight="1" x14ac:dyDescent="0.15">
      <c r="A133" s="445">
        <f>IF(収録楽曲情報!B29="","",収録楽曲情報!B29)</f>
        <v>28</v>
      </c>
      <c r="B133" s="446"/>
      <c r="C133" s="436" t="str">
        <f>IF(収録楽曲情報!D29="","",収録楽曲情報!D29&amp;収録楽曲情報!Q29)</f>
        <v/>
      </c>
      <c r="D133" s="436"/>
      <c r="E133" s="436"/>
      <c r="F133" s="436"/>
      <c r="G133" s="436"/>
      <c r="H133" s="436"/>
      <c r="I133" s="436"/>
      <c r="J133" s="436"/>
      <c r="K133" s="436"/>
      <c r="L133" s="436"/>
      <c r="M133" s="436"/>
      <c r="N133" s="436"/>
      <c r="O133" s="436"/>
      <c r="P133" s="436"/>
      <c r="Q133" s="436"/>
      <c r="R133" s="436"/>
      <c r="S133" s="489" t="str">
        <f>IF(収録楽曲情報!E29="","",収録楽曲情報!E29 &amp; " ・ ") &amp; IF(収録楽曲情報!F29="","",収録楽曲情報!F29)</f>
        <v/>
      </c>
      <c r="T133" s="490"/>
      <c r="U133" s="490"/>
      <c r="V133" s="490"/>
      <c r="W133" s="490"/>
      <c r="X133" s="490"/>
      <c r="Y133" s="490"/>
      <c r="Z133" s="490"/>
      <c r="AA133" s="490"/>
      <c r="AB133" s="490"/>
      <c r="AC133" s="490"/>
      <c r="AD133" s="490"/>
      <c r="AE133" s="490"/>
      <c r="AF133" s="490"/>
      <c r="AG133" s="490"/>
      <c r="AH133" s="490"/>
      <c r="AI133" s="490"/>
      <c r="AJ133" s="491"/>
      <c r="AK133" s="437" t="str">
        <f>IF(算定シミュレーション!AO40=0,"",算定シミュレーション!AO40)</f>
        <v/>
      </c>
      <c r="AL133" s="437"/>
      <c r="AM133" s="437"/>
      <c r="AN133" s="437" t="str">
        <f>IF(算定シミュレーション!AP40=0,"",算定シミュレーション!AP40)</f>
        <v/>
      </c>
      <c r="AO133" s="437"/>
      <c r="AP133" s="437"/>
      <c r="AQ133" s="492" t="str">
        <f>IF(収録楽曲情報!J29="","",収録楽曲情報!J29)</f>
        <v/>
      </c>
      <c r="AR133" s="493"/>
      <c r="AS133" s="493"/>
      <c r="AT133" s="493"/>
      <c r="AU133" s="446"/>
      <c r="AV133" s="418" t="str">
        <f>IF(収録楽曲情報!K29="","",収録楽曲情報!K29)</f>
        <v/>
      </c>
      <c r="AW133" s="487"/>
      <c r="AX133" s="487"/>
      <c r="AY133" s="487"/>
      <c r="AZ133" s="421"/>
      <c r="BA133" s="418" t="str">
        <f>IF(収録楽曲情報!L29="","",収録楽曲情報!L29)</f>
        <v/>
      </c>
      <c r="BB133" s="488"/>
      <c r="BC133" s="443" t="str">
        <f>IF(収録楽曲情報!G29="","",収録楽曲情報!G29)</f>
        <v/>
      </c>
      <c r="BD133" s="444"/>
      <c r="BE133" s="444"/>
      <c r="BF133" s="444"/>
      <c r="BG133" s="444"/>
      <c r="BH133" s="444"/>
      <c r="BI133" s="444"/>
      <c r="BJ133" s="444"/>
      <c r="BK133" s="444"/>
      <c r="BL133" s="444"/>
      <c r="BM133" s="428"/>
      <c r="BN133" s="426"/>
      <c r="BO133" s="426"/>
      <c r="BP133" s="426"/>
      <c r="BQ133" s="426" t="str">
        <f>算定シミュレーション!AD40</f>
        <v/>
      </c>
      <c r="BR133" s="427"/>
      <c r="BS133" s="418" t="str">
        <f>算定シミュレーション!AE40</f>
        <v/>
      </c>
      <c r="BT133" s="419"/>
      <c r="BU133" s="420" t="str">
        <f>算定シミュレーション!AF40</f>
        <v/>
      </c>
      <c r="BV133" s="419"/>
      <c r="BW133" s="420" t="str">
        <f>算定シミュレーション!AG40</f>
        <v/>
      </c>
      <c r="BX133" s="421"/>
      <c r="BY133" s="418" t="str">
        <f>算定シミュレーション!AH40</f>
        <v/>
      </c>
      <c r="BZ133" s="419"/>
      <c r="CA133" s="420" t="str">
        <f>算定シミュレーション!AI40</f>
        <v/>
      </c>
      <c r="CB133" s="419"/>
      <c r="CC133" s="420" t="str">
        <f>IF(算定シミュレーション!AJ40="算","算",IF(LEFT(収録楽曲情報!Q29,2)="【委",0,算定シミュレーション!AJ40))</f>
        <v>―</v>
      </c>
      <c r="CD133" s="421"/>
      <c r="CE133" s="418" t="str">
        <f>LEFT(収録楽曲情報!C29,1)</f>
        <v/>
      </c>
      <c r="CF133" s="421"/>
      <c r="CG133" s="418" t="str">
        <f>MID(収録楽曲情報!C29,2,1)</f>
        <v/>
      </c>
      <c r="CH133" s="421"/>
      <c r="CI133" s="418" t="str">
        <f>MID(収録楽曲情報!C29,3,1)</f>
        <v/>
      </c>
      <c r="CJ133" s="421"/>
      <c r="CK133" s="418" t="str">
        <f>MID(収録楽曲情報!C29,4,1)</f>
        <v/>
      </c>
      <c r="CL133" s="421"/>
      <c r="CM133" s="418" t="str">
        <f>MID(収録楽曲情報!C29,5,1)</f>
        <v/>
      </c>
      <c r="CN133" s="421"/>
      <c r="CO133" s="418" t="str">
        <f>MID(収録楽曲情報!C29,6,1)</f>
        <v/>
      </c>
      <c r="CP133" s="421"/>
      <c r="CQ133" s="418" t="str">
        <f>MID(収録楽曲情報!C29,7,1)</f>
        <v/>
      </c>
      <c r="CR133" s="421"/>
      <c r="CS133" s="418" t="str">
        <f>MID(収録楽曲情報!C29,8,1)</f>
        <v/>
      </c>
      <c r="CT133" s="421"/>
      <c r="CU133" s="423"/>
      <c r="CV133" s="423"/>
      <c r="CW133" s="1">
        <f t="shared" si="3"/>
        <v>1</v>
      </c>
    </row>
    <row r="134" spans="1:101" ht="30" customHeight="1" x14ac:dyDescent="0.15">
      <c r="A134" s="445">
        <f>IF(収録楽曲情報!B30="","",収録楽曲情報!B30)</f>
        <v>29</v>
      </c>
      <c r="B134" s="446"/>
      <c r="C134" s="436" t="str">
        <f>IF(収録楽曲情報!D30="","",収録楽曲情報!D30&amp;収録楽曲情報!Q30)</f>
        <v/>
      </c>
      <c r="D134" s="436"/>
      <c r="E134" s="436"/>
      <c r="F134" s="436"/>
      <c r="G134" s="436"/>
      <c r="H134" s="436"/>
      <c r="I134" s="436"/>
      <c r="J134" s="436"/>
      <c r="K134" s="436"/>
      <c r="L134" s="436"/>
      <c r="M134" s="436"/>
      <c r="N134" s="436"/>
      <c r="O134" s="436"/>
      <c r="P134" s="436"/>
      <c r="Q134" s="436"/>
      <c r="R134" s="436"/>
      <c r="S134" s="489" t="str">
        <f>IF(収録楽曲情報!E30="","",収録楽曲情報!E30 &amp; " ・ ") &amp; IF(収録楽曲情報!F30="","",収録楽曲情報!F30)</f>
        <v/>
      </c>
      <c r="T134" s="490"/>
      <c r="U134" s="490"/>
      <c r="V134" s="490"/>
      <c r="W134" s="490"/>
      <c r="X134" s="490"/>
      <c r="Y134" s="490"/>
      <c r="Z134" s="490"/>
      <c r="AA134" s="490"/>
      <c r="AB134" s="490"/>
      <c r="AC134" s="490"/>
      <c r="AD134" s="490"/>
      <c r="AE134" s="490"/>
      <c r="AF134" s="490"/>
      <c r="AG134" s="490"/>
      <c r="AH134" s="490"/>
      <c r="AI134" s="490"/>
      <c r="AJ134" s="491"/>
      <c r="AK134" s="437" t="str">
        <f>IF(算定シミュレーション!AO41=0,"",算定シミュレーション!AO41)</f>
        <v/>
      </c>
      <c r="AL134" s="437"/>
      <c r="AM134" s="437"/>
      <c r="AN134" s="437" t="str">
        <f>IF(算定シミュレーション!AP41=0,"",算定シミュレーション!AP41)</f>
        <v/>
      </c>
      <c r="AO134" s="437"/>
      <c r="AP134" s="437"/>
      <c r="AQ134" s="492" t="str">
        <f>IF(収録楽曲情報!J30="","",収録楽曲情報!J30)</f>
        <v/>
      </c>
      <c r="AR134" s="493"/>
      <c r="AS134" s="493"/>
      <c r="AT134" s="493"/>
      <c r="AU134" s="446"/>
      <c r="AV134" s="418" t="str">
        <f>IF(収録楽曲情報!K30="","",収録楽曲情報!K30)</f>
        <v/>
      </c>
      <c r="AW134" s="487"/>
      <c r="AX134" s="487"/>
      <c r="AY134" s="487"/>
      <c r="AZ134" s="421"/>
      <c r="BA134" s="418" t="str">
        <f>IF(収録楽曲情報!L30="","",収録楽曲情報!L30)</f>
        <v/>
      </c>
      <c r="BB134" s="488"/>
      <c r="BC134" s="443" t="str">
        <f>IF(収録楽曲情報!G30="","",収録楽曲情報!G30)</f>
        <v/>
      </c>
      <c r="BD134" s="444"/>
      <c r="BE134" s="444"/>
      <c r="BF134" s="444"/>
      <c r="BG134" s="444"/>
      <c r="BH134" s="444"/>
      <c r="BI134" s="444"/>
      <c r="BJ134" s="444"/>
      <c r="BK134" s="444"/>
      <c r="BL134" s="444"/>
      <c r="BM134" s="428"/>
      <c r="BN134" s="426"/>
      <c r="BO134" s="426"/>
      <c r="BP134" s="426"/>
      <c r="BQ134" s="426" t="str">
        <f>算定シミュレーション!AD41</f>
        <v/>
      </c>
      <c r="BR134" s="427"/>
      <c r="BS134" s="418" t="str">
        <f>算定シミュレーション!AE41</f>
        <v/>
      </c>
      <c r="BT134" s="419"/>
      <c r="BU134" s="420" t="str">
        <f>算定シミュレーション!AF41</f>
        <v/>
      </c>
      <c r="BV134" s="419"/>
      <c r="BW134" s="420" t="str">
        <f>算定シミュレーション!AG41</f>
        <v/>
      </c>
      <c r="BX134" s="421"/>
      <c r="BY134" s="418" t="str">
        <f>算定シミュレーション!AH41</f>
        <v/>
      </c>
      <c r="BZ134" s="419"/>
      <c r="CA134" s="420" t="str">
        <f>算定シミュレーション!AI41</f>
        <v/>
      </c>
      <c r="CB134" s="419"/>
      <c r="CC134" s="420" t="str">
        <f>IF(算定シミュレーション!AJ41="算","算",IF(LEFT(収録楽曲情報!Q30,2)="【委",0,算定シミュレーション!AJ41))</f>
        <v>―</v>
      </c>
      <c r="CD134" s="421"/>
      <c r="CE134" s="418" t="str">
        <f>LEFT(収録楽曲情報!C30,1)</f>
        <v/>
      </c>
      <c r="CF134" s="421"/>
      <c r="CG134" s="418" t="str">
        <f>MID(収録楽曲情報!C30,2,1)</f>
        <v/>
      </c>
      <c r="CH134" s="421"/>
      <c r="CI134" s="418" t="str">
        <f>MID(収録楽曲情報!C30,3,1)</f>
        <v/>
      </c>
      <c r="CJ134" s="421"/>
      <c r="CK134" s="418" t="str">
        <f>MID(収録楽曲情報!C30,4,1)</f>
        <v/>
      </c>
      <c r="CL134" s="421"/>
      <c r="CM134" s="418" t="str">
        <f>MID(収録楽曲情報!C30,5,1)</f>
        <v/>
      </c>
      <c r="CN134" s="421"/>
      <c r="CO134" s="418" t="str">
        <f>MID(収録楽曲情報!C30,6,1)</f>
        <v/>
      </c>
      <c r="CP134" s="421"/>
      <c r="CQ134" s="418" t="str">
        <f>MID(収録楽曲情報!C30,7,1)</f>
        <v/>
      </c>
      <c r="CR134" s="421"/>
      <c r="CS134" s="418" t="str">
        <f>MID(収録楽曲情報!C30,8,1)</f>
        <v/>
      </c>
      <c r="CT134" s="421"/>
      <c r="CU134" s="423"/>
      <c r="CV134" s="423"/>
      <c r="CW134" s="1">
        <f t="shared" si="3"/>
        <v>1</v>
      </c>
    </row>
    <row r="135" spans="1:101" ht="30" customHeight="1" x14ac:dyDescent="0.15">
      <c r="A135" s="445">
        <f>IF(収録楽曲情報!B31="","",収録楽曲情報!B31)</f>
        <v>30</v>
      </c>
      <c r="B135" s="446"/>
      <c r="C135" s="436" t="str">
        <f>IF(収録楽曲情報!D31="","",収録楽曲情報!D31&amp;収録楽曲情報!Q31)</f>
        <v/>
      </c>
      <c r="D135" s="436"/>
      <c r="E135" s="436"/>
      <c r="F135" s="436"/>
      <c r="G135" s="436"/>
      <c r="H135" s="436"/>
      <c r="I135" s="436"/>
      <c r="J135" s="436"/>
      <c r="K135" s="436"/>
      <c r="L135" s="436"/>
      <c r="M135" s="436"/>
      <c r="N135" s="436"/>
      <c r="O135" s="436"/>
      <c r="P135" s="436"/>
      <c r="Q135" s="436"/>
      <c r="R135" s="436"/>
      <c r="S135" s="489" t="str">
        <f>IF(収録楽曲情報!E31="","",収録楽曲情報!E31 &amp; " ・ ") &amp; IF(収録楽曲情報!F31="","",収録楽曲情報!F31)</f>
        <v/>
      </c>
      <c r="T135" s="490"/>
      <c r="U135" s="490"/>
      <c r="V135" s="490"/>
      <c r="W135" s="490"/>
      <c r="X135" s="490"/>
      <c r="Y135" s="490"/>
      <c r="Z135" s="490"/>
      <c r="AA135" s="490"/>
      <c r="AB135" s="490"/>
      <c r="AC135" s="490"/>
      <c r="AD135" s="490"/>
      <c r="AE135" s="490"/>
      <c r="AF135" s="490"/>
      <c r="AG135" s="490"/>
      <c r="AH135" s="490"/>
      <c r="AI135" s="490"/>
      <c r="AJ135" s="491"/>
      <c r="AK135" s="437" t="str">
        <f>IF(算定シミュレーション!AO42=0,"",算定シミュレーション!AO42)</f>
        <v/>
      </c>
      <c r="AL135" s="437"/>
      <c r="AM135" s="437"/>
      <c r="AN135" s="437" t="str">
        <f>IF(算定シミュレーション!AP42=0,"",算定シミュレーション!AP42)</f>
        <v/>
      </c>
      <c r="AO135" s="437"/>
      <c r="AP135" s="437"/>
      <c r="AQ135" s="492" t="str">
        <f>IF(収録楽曲情報!J31="","",収録楽曲情報!J31)</f>
        <v/>
      </c>
      <c r="AR135" s="493"/>
      <c r="AS135" s="493"/>
      <c r="AT135" s="493"/>
      <c r="AU135" s="446"/>
      <c r="AV135" s="418" t="str">
        <f>IF(収録楽曲情報!K31="","",収録楽曲情報!K31)</f>
        <v/>
      </c>
      <c r="AW135" s="487"/>
      <c r="AX135" s="487"/>
      <c r="AY135" s="487"/>
      <c r="AZ135" s="421"/>
      <c r="BA135" s="418" t="str">
        <f>IF(収録楽曲情報!L31="","",収録楽曲情報!L31)</f>
        <v/>
      </c>
      <c r="BB135" s="488"/>
      <c r="BC135" s="443" t="str">
        <f>IF(収録楽曲情報!G31="","",収録楽曲情報!G31)</f>
        <v/>
      </c>
      <c r="BD135" s="444"/>
      <c r="BE135" s="444"/>
      <c r="BF135" s="444"/>
      <c r="BG135" s="444"/>
      <c r="BH135" s="444"/>
      <c r="BI135" s="444"/>
      <c r="BJ135" s="444"/>
      <c r="BK135" s="444"/>
      <c r="BL135" s="444"/>
      <c r="BM135" s="428"/>
      <c r="BN135" s="426"/>
      <c r="BO135" s="426"/>
      <c r="BP135" s="426"/>
      <c r="BQ135" s="426" t="str">
        <f>算定シミュレーション!AD42</f>
        <v/>
      </c>
      <c r="BR135" s="427"/>
      <c r="BS135" s="418" t="str">
        <f>算定シミュレーション!AE42</f>
        <v/>
      </c>
      <c r="BT135" s="419"/>
      <c r="BU135" s="420" t="str">
        <f>算定シミュレーション!AF42</f>
        <v/>
      </c>
      <c r="BV135" s="419"/>
      <c r="BW135" s="420" t="str">
        <f>算定シミュレーション!AG42</f>
        <v/>
      </c>
      <c r="BX135" s="421"/>
      <c r="BY135" s="418" t="str">
        <f>算定シミュレーション!AH42</f>
        <v/>
      </c>
      <c r="BZ135" s="419"/>
      <c r="CA135" s="420" t="str">
        <f>算定シミュレーション!AI42</f>
        <v/>
      </c>
      <c r="CB135" s="419"/>
      <c r="CC135" s="420" t="str">
        <f>IF(算定シミュレーション!AJ42="算","算",IF(LEFT(収録楽曲情報!Q31,2)="【委",0,算定シミュレーション!AJ42))</f>
        <v>―</v>
      </c>
      <c r="CD135" s="421"/>
      <c r="CE135" s="418" t="str">
        <f>LEFT(収録楽曲情報!C31,1)</f>
        <v/>
      </c>
      <c r="CF135" s="421"/>
      <c r="CG135" s="418" t="str">
        <f>MID(収録楽曲情報!C31,2,1)</f>
        <v/>
      </c>
      <c r="CH135" s="421"/>
      <c r="CI135" s="418" t="str">
        <f>MID(収録楽曲情報!C31,3,1)</f>
        <v/>
      </c>
      <c r="CJ135" s="421"/>
      <c r="CK135" s="418" t="str">
        <f>MID(収録楽曲情報!C31,4,1)</f>
        <v/>
      </c>
      <c r="CL135" s="421"/>
      <c r="CM135" s="418" t="str">
        <f>MID(収録楽曲情報!C31,5,1)</f>
        <v/>
      </c>
      <c r="CN135" s="421"/>
      <c r="CO135" s="418" t="str">
        <f>MID(収録楽曲情報!C31,6,1)</f>
        <v/>
      </c>
      <c r="CP135" s="421"/>
      <c r="CQ135" s="418" t="str">
        <f>MID(収録楽曲情報!C31,7,1)</f>
        <v/>
      </c>
      <c r="CR135" s="421"/>
      <c r="CS135" s="418" t="str">
        <f>MID(収録楽曲情報!C31,8,1)</f>
        <v/>
      </c>
      <c r="CT135" s="421"/>
      <c r="CU135" s="423"/>
      <c r="CV135" s="423"/>
      <c r="CW135" s="1">
        <f t="shared" si="3"/>
        <v>1</v>
      </c>
    </row>
    <row r="136" spans="1:101" ht="30" customHeight="1" x14ac:dyDescent="0.15">
      <c r="A136" s="445">
        <f>IF(収録楽曲情報!B32="","",収録楽曲情報!B32)</f>
        <v>31</v>
      </c>
      <c r="B136" s="446"/>
      <c r="C136" s="436" t="str">
        <f>IF(収録楽曲情報!D32="","",収録楽曲情報!D32&amp;収録楽曲情報!Q32)</f>
        <v/>
      </c>
      <c r="D136" s="436"/>
      <c r="E136" s="436"/>
      <c r="F136" s="436"/>
      <c r="G136" s="436"/>
      <c r="H136" s="436"/>
      <c r="I136" s="436"/>
      <c r="J136" s="436"/>
      <c r="K136" s="436"/>
      <c r="L136" s="436"/>
      <c r="M136" s="436"/>
      <c r="N136" s="436"/>
      <c r="O136" s="436"/>
      <c r="P136" s="436"/>
      <c r="Q136" s="436"/>
      <c r="R136" s="436"/>
      <c r="S136" s="489" t="str">
        <f>IF(収録楽曲情報!E32="","",収録楽曲情報!E32 &amp; " ・ ") &amp; IF(収録楽曲情報!F32="","",収録楽曲情報!F32)</f>
        <v/>
      </c>
      <c r="T136" s="490"/>
      <c r="U136" s="490"/>
      <c r="V136" s="490"/>
      <c r="W136" s="490"/>
      <c r="X136" s="490"/>
      <c r="Y136" s="490"/>
      <c r="Z136" s="490"/>
      <c r="AA136" s="490"/>
      <c r="AB136" s="490"/>
      <c r="AC136" s="490"/>
      <c r="AD136" s="490"/>
      <c r="AE136" s="490"/>
      <c r="AF136" s="490"/>
      <c r="AG136" s="490"/>
      <c r="AH136" s="490"/>
      <c r="AI136" s="490"/>
      <c r="AJ136" s="491"/>
      <c r="AK136" s="437" t="str">
        <f>IF(算定シミュレーション!AO43=0,"",算定シミュレーション!AO43)</f>
        <v/>
      </c>
      <c r="AL136" s="437"/>
      <c r="AM136" s="437"/>
      <c r="AN136" s="437" t="str">
        <f>IF(算定シミュレーション!AP43=0,"",算定シミュレーション!AP43)</f>
        <v/>
      </c>
      <c r="AO136" s="437"/>
      <c r="AP136" s="437"/>
      <c r="AQ136" s="492" t="str">
        <f>IF(収録楽曲情報!J32="","",収録楽曲情報!J32)</f>
        <v/>
      </c>
      <c r="AR136" s="493"/>
      <c r="AS136" s="493"/>
      <c r="AT136" s="493"/>
      <c r="AU136" s="446"/>
      <c r="AV136" s="418" t="str">
        <f>IF(収録楽曲情報!K32="","",収録楽曲情報!K32)</f>
        <v/>
      </c>
      <c r="AW136" s="487"/>
      <c r="AX136" s="487"/>
      <c r="AY136" s="487"/>
      <c r="AZ136" s="421"/>
      <c r="BA136" s="418" t="str">
        <f>IF(収録楽曲情報!L32="","",収録楽曲情報!L32)</f>
        <v/>
      </c>
      <c r="BB136" s="488"/>
      <c r="BC136" s="443" t="str">
        <f>IF(収録楽曲情報!G32="","",収録楽曲情報!G32)</f>
        <v/>
      </c>
      <c r="BD136" s="444"/>
      <c r="BE136" s="444"/>
      <c r="BF136" s="444"/>
      <c r="BG136" s="444"/>
      <c r="BH136" s="444"/>
      <c r="BI136" s="444"/>
      <c r="BJ136" s="444"/>
      <c r="BK136" s="444"/>
      <c r="BL136" s="444"/>
      <c r="BM136" s="428"/>
      <c r="BN136" s="426"/>
      <c r="BO136" s="426"/>
      <c r="BP136" s="426"/>
      <c r="BQ136" s="426" t="str">
        <f>算定シミュレーション!AD43</f>
        <v/>
      </c>
      <c r="BR136" s="427"/>
      <c r="BS136" s="418" t="str">
        <f>算定シミュレーション!AE43</f>
        <v/>
      </c>
      <c r="BT136" s="419"/>
      <c r="BU136" s="420" t="str">
        <f>算定シミュレーション!AF43</f>
        <v/>
      </c>
      <c r="BV136" s="419"/>
      <c r="BW136" s="420" t="str">
        <f>算定シミュレーション!AG43</f>
        <v/>
      </c>
      <c r="BX136" s="421"/>
      <c r="BY136" s="418" t="str">
        <f>算定シミュレーション!AH43</f>
        <v/>
      </c>
      <c r="BZ136" s="419"/>
      <c r="CA136" s="420" t="str">
        <f>算定シミュレーション!AI43</f>
        <v/>
      </c>
      <c r="CB136" s="419"/>
      <c r="CC136" s="420" t="str">
        <f>IF(算定シミュレーション!AJ43="算","算",IF(LEFT(収録楽曲情報!Q32,2)="【委",0,算定シミュレーション!AJ43))</f>
        <v>―</v>
      </c>
      <c r="CD136" s="421"/>
      <c r="CE136" s="418" t="str">
        <f>LEFT(収録楽曲情報!C32,1)</f>
        <v/>
      </c>
      <c r="CF136" s="421"/>
      <c r="CG136" s="418" t="str">
        <f>MID(収録楽曲情報!C32,2,1)</f>
        <v/>
      </c>
      <c r="CH136" s="421"/>
      <c r="CI136" s="418" t="str">
        <f>MID(収録楽曲情報!C32,3,1)</f>
        <v/>
      </c>
      <c r="CJ136" s="421"/>
      <c r="CK136" s="418" t="str">
        <f>MID(収録楽曲情報!C32,4,1)</f>
        <v/>
      </c>
      <c r="CL136" s="421"/>
      <c r="CM136" s="418" t="str">
        <f>MID(収録楽曲情報!C32,5,1)</f>
        <v/>
      </c>
      <c r="CN136" s="421"/>
      <c r="CO136" s="418" t="str">
        <f>MID(収録楽曲情報!C32,6,1)</f>
        <v/>
      </c>
      <c r="CP136" s="421"/>
      <c r="CQ136" s="418" t="str">
        <f>MID(収録楽曲情報!C32,7,1)</f>
        <v/>
      </c>
      <c r="CR136" s="421"/>
      <c r="CS136" s="418" t="str">
        <f>MID(収録楽曲情報!C32,8,1)</f>
        <v/>
      </c>
      <c r="CT136" s="421"/>
      <c r="CU136" s="423"/>
      <c r="CV136" s="423"/>
      <c r="CW136" s="1">
        <f t="shared" si="3"/>
        <v>1</v>
      </c>
    </row>
    <row r="137" spans="1:101" ht="30" customHeight="1" x14ac:dyDescent="0.15">
      <c r="A137" s="445">
        <f>IF(収録楽曲情報!B33="","",収録楽曲情報!B33)</f>
        <v>32</v>
      </c>
      <c r="B137" s="446"/>
      <c r="C137" s="436" t="str">
        <f>IF(収録楽曲情報!D33="","",収録楽曲情報!D33&amp;収録楽曲情報!Q33)</f>
        <v/>
      </c>
      <c r="D137" s="436"/>
      <c r="E137" s="436"/>
      <c r="F137" s="436"/>
      <c r="G137" s="436"/>
      <c r="H137" s="436"/>
      <c r="I137" s="436"/>
      <c r="J137" s="436"/>
      <c r="K137" s="436"/>
      <c r="L137" s="436"/>
      <c r="M137" s="436"/>
      <c r="N137" s="436"/>
      <c r="O137" s="436"/>
      <c r="P137" s="436"/>
      <c r="Q137" s="436"/>
      <c r="R137" s="436"/>
      <c r="S137" s="489" t="str">
        <f>IF(収録楽曲情報!E33="","",収録楽曲情報!E33 &amp; " ・ ") &amp; IF(収録楽曲情報!F33="","",収録楽曲情報!F33)</f>
        <v/>
      </c>
      <c r="T137" s="490"/>
      <c r="U137" s="490"/>
      <c r="V137" s="490"/>
      <c r="W137" s="490"/>
      <c r="X137" s="490"/>
      <c r="Y137" s="490"/>
      <c r="Z137" s="490"/>
      <c r="AA137" s="490"/>
      <c r="AB137" s="490"/>
      <c r="AC137" s="490"/>
      <c r="AD137" s="490"/>
      <c r="AE137" s="490"/>
      <c r="AF137" s="490"/>
      <c r="AG137" s="490"/>
      <c r="AH137" s="490"/>
      <c r="AI137" s="490"/>
      <c r="AJ137" s="491"/>
      <c r="AK137" s="437" t="str">
        <f>IF(算定シミュレーション!AO44=0,"",算定シミュレーション!AO44)</f>
        <v/>
      </c>
      <c r="AL137" s="437"/>
      <c r="AM137" s="437"/>
      <c r="AN137" s="437" t="str">
        <f>IF(算定シミュレーション!AP44=0,"",算定シミュレーション!AP44)</f>
        <v/>
      </c>
      <c r="AO137" s="437"/>
      <c r="AP137" s="437"/>
      <c r="AQ137" s="492" t="str">
        <f>IF(収録楽曲情報!J33="","",収録楽曲情報!J33)</f>
        <v/>
      </c>
      <c r="AR137" s="493"/>
      <c r="AS137" s="493"/>
      <c r="AT137" s="493"/>
      <c r="AU137" s="446"/>
      <c r="AV137" s="418" t="str">
        <f>IF(収録楽曲情報!K33="","",収録楽曲情報!K33)</f>
        <v/>
      </c>
      <c r="AW137" s="487"/>
      <c r="AX137" s="487"/>
      <c r="AY137" s="487"/>
      <c r="AZ137" s="421"/>
      <c r="BA137" s="418" t="str">
        <f>IF(収録楽曲情報!L33="","",収録楽曲情報!L33)</f>
        <v/>
      </c>
      <c r="BB137" s="488"/>
      <c r="BC137" s="443" t="str">
        <f>IF(収録楽曲情報!G33="","",収録楽曲情報!G33)</f>
        <v/>
      </c>
      <c r="BD137" s="444"/>
      <c r="BE137" s="444"/>
      <c r="BF137" s="444"/>
      <c r="BG137" s="444"/>
      <c r="BH137" s="444"/>
      <c r="BI137" s="444"/>
      <c r="BJ137" s="444"/>
      <c r="BK137" s="444"/>
      <c r="BL137" s="444"/>
      <c r="BM137" s="428"/>
      <c r="BN137" s="426"/>
      <c r="BO137" s="426"/>
      <c r="BP137" s="426"/>
      <c r="BQ137" s="426" t="str">
        <f>算定シミュレーション!AD44</f>
        <v/>
      </c>
      <c r="BR137" s="427"/>
      <c r="BS137" s="418" t="str">
        <f>算定シミュレーション!AE44</f>
        <v/>
      </c>
      <c r="BT137" s="419"/>
      <c r="BU137" s="420" t="str">
        <f>算定シミュレーション!AF44</f>
        <v/>
      </c>
      <c r="BV137" s="419"/>
      <c r="BW137" s="420" t="str">
        <f>算定シミュレーション!AG44</f>
        <v/>
      </c>
      <c r="BX137" s="421"/>
      <c r="BY137" s="418" t="str">
        <f>算定シミュレーション!AH44</f>
        <v/>
      </c>
      <c r="BZ137" s="419"/>
      <c r="CA137" s="420" t="str">
        <f>算定シミュレーション!AI44</f>
        <v/>
      </c>
      <c r="CB137" s="419"/>
      <c r="CC137" s="420" t="str">
        <f>IF(算定シミュレーション!AJ44="算","算",IF(LEFT(収録楽曲情報!Q33,2)="【委",0,算定シミュレーション!AJ44))</f>
        <v>―</v>
      </c>
      <c r="CD137" s="421"/>
      <c r="CE137" s="418" t="str">
        <f>LEFT(収録楽曲情報!C33,1)</f>
        <v/>
      </c>
      <c r="CF137" s="421"/>
      <c r="CG137" s="418" t="str">
        <f>MID(収録楽曲情報!C33,2,1)</f>
        <v/>
      </c>
      <c r="CH137" s="421"/>
      <c r="CI137" s="418" t="str">
        <f>MID(収録楽曲情報!C33,3,1)</f>
        <v/>
      </c>
      <c r="CJ137" s="421"/>
      <c r="CK137" s="418" t="str">
        <f>MID(収録楽曲情報!C33,4,1)</f>
        <v/>
      </c>
      <c r="CL137" s="421"/>
      <c r="CM137" s="418" t="str">
        <f>MID(収録楽曲情報!C33,5,1)</f>
        <v/>
      </c>
      <c r="CN137" s="421"/>
      <c r="CO137" s="418" t="str">
        <f>MID(収録楽曲情報!C33,6,1)</f>
        <v/>
      </c>
      <c r="CP137" s="421"/>
      <c r="CQ137" s="418" t="str">
        <f>MID(収録楽曲情報!C33,7,1)</f>
        <v/>
      </c>
      <c r="CR137" s="421"/>
      <c r="CS137" s="418" t="str">
        <f>MID(収録楽曲情報!C33,8,1)</f>
        <v/>
      </c>
      <c r="CT137" s="421"/>
      <c r="CU137" s="423"/>
      <c r="CV137" s="423"/>
      <c r="CW137" s="1">
        <f t="shared" si="3"/>
        <v>1</v>
      </c>
    </row>
    <row r="138" spans="1:101" ht="30" customHeight="1" x14ac:dyDescent="0.15">
      <c r="A138" s="445">
        <f>IF(収録楽曲情報!B34="","",収録楽曲情報!B34)</f>
        <v>33</v>
      </c>
      <c r="B138" s="446"/>
      <c r="C138" s="436" t="str">
        <f>IF(収録楽曲情報!D34="","",収録楽曲情報!D34&amp;収録楽曲情報!Q34)</f>
        <v/>
      </c>
      <c r="D138" s="436"/>
      <c r="E138" s="436"/>
      <c r="F138" s="436"/>
      <c r="G138" s="436"/>
      <c r="H138" s="436"/>
      <c r="I138" s="436"/>
      <c r="J138" s="436"/>
      <c r="K138" s="436"/>
      <c r="L138" s="436"/>
      <c r="M138" s="436"/>
      <c r="N138" s="436"/>
      <c r="O138" s="436"/>
      <c r="P138" s="436"/>
      <c r="Q138" s="436"/>
      <c r="R138" s="436"/>
      <c r="S138" s="489" t="str">
        <f>IF(収録楽曲情報!E34="","",収録楽曲情報!E34 &amp; " ・ ") &amp; IF(収録楽曲情報!F34="","",収録楽曲情報!F34)</f>
        <v/>
      </c>
      <c r="T138" s="490"/>
      <c r="U138" s="490"/>
      <c r="V138" s="490"/>
      <c r="W138" s="490"/>
      <c r="X138" s="490"/>
      <c r="Y138" s="490"/>
      <c r="Z138" s="490"/>
      <c r="AA138" s="490"/>
      <c r="AB138" s="490"/>
      <c r="AC138" s="490"/>
      <c r="AD138" s="490"/>
      <c r="AE138" s="490"/>
      <c r="AF138" s="490"/>
      <c r="AG138" s="490"/>
      <c r="AH138" s="490"/>
      <c r="AI138" s="490"/>
      <c r="AJ138" s="491"/>
      <c r="AK138" s="437" t="str">
        <f>IF(算定シミュレーション!AO45=0,"",算定シミュレーション!AO45)</f>
        <v/>
      </c>
      <c r="AL138" s="437"/>
      <c r="AM138" s="437"/>
      <c r="AN138" s="437" t="str">
        <f>IF(算定シミュレーション!AP45=0,"",算定シミュレーション!AP45)</f>
        <v/>
      </c>
      <c r="AO138" s="437"/>
      <c r="AP138" s="437"/>
      <c r="AQ138" s="492" t="str">
        <f>IF(収録楽曲情報!J34="","",収録楽曲情報!J34)</f>
        <v/>
      </c>
      <c r="AR138" s="493"/>
      <c r="AS138" s="493"/>
      <c r="AT138" s="493"/>
      <c r="AU138" s="446"/>
      <c r="AV138" s="418" t="str">
        <f>IF(収録楽曲情報!K34="","",収録楽曲情報!K34)</f>
        <v/>
      </c>
      <c r="AW138" s="487"/>
      <c r="AX138" s="487"/>
      <c r="AY138" s="487"/>
      <c r="AZ138" s="421"/>
      <c r="BA138" s="418" t="str">
        <f>IF(収録楽曲情報!L34="","",収録楽曲情報!L34)</f>
        <v/>
      </c>
      <c r="BB138" s="488"/>
      <c r="BC138" s="443" t="str">
        <f>IF(収録楽曲情報!G34="","",収録楽曲情報!G34)</f>
        <v/>
      </c>
      <c r="BD138" s="444"/>
      <c r="BE138" s="444"/>
      <c r="BF138" s="444"/>
      <c r="BG138" s="444"/>
      <c r="BH138" s="444"/>
      <c r="BI138" s="444"/>
      <c r="BJ138" s="444"/>
      <c r="BK138" s="444"/>
      <c r="BL138" s="444"/>
      <c r="BM138" s="428"/>
      <c r="BN138" s="426"/>
      <c r="BO138" s="426"/>
      <c r="BP138" s="426"/>
      <c r="BQ138" s="426" t="str">
        <f>算定シミュレーション!AD45</f>
        <v/>
      </c>
      <c r="BR138" s="427"/>
      <c r="BS138" s="418" t="str">
        <f>算定シミュレーション!AE45</f>
        <v/>
      </c>
      <c r="BT138" s="419"/>
      <c r="BU138" s="420" t="str">
        <f>算定シミュレーション!AF45</f>
        <v/>
      </c>
      <c r="BV138" s="419"/>
      <c r="BW138" s="420" t="str">
        <f>算定シミュレーション!AG45</f>
        <v/>
      </c>
      <c r="BX138" s="421"/>
      <c r="BY138" s="418" t="str">
        <f>算定シミュレーション!AH45</f>
        <v/>
      </c>
      <c r="BZ138" s="419"/>
      <c r="CA138" s="420" t="str">
        <f>算定シミュレーション!AI45</f>
        <v/>
      </c>
      <c r="CB138" s="419"/>
      <c r="CC138" s="420" t="str">
        <f>IF(算定シミュレーション!AJ45="算","算",IF(LEFT(収録楽曲情報!Q34,2)="【委",0,算定シミュレーション!AJ45))</f>
        <v>―</v>
      </c>
      <c r="CD138" s="421"/>
      <c r="CE138" s="418" t="str">
        <f>LEFT(収録楽曲情報!C34,1)</f>
        <v/>
      </c>
      <c r="CF138" s="421"/>
      <c r="CG138" s="418" t="str">
        <f>MID(収録楽曲情報!C34,2,1)</f>
        <v/>
      </c>
      <c r="CH138" s="421"/>
      <c r="CI138" s="418" t="str">
        <f>MID(収録楽曲情報!C34,3,1)</f>
        <v/>
      </c>
      <c r="CJ138" s="421"/>
      <c r="CK138" s="418" t="str">
        <f>MID(収録楽曲情報!C34,4,1)</f>
        <v/>
      </c>
      <c r="CL138" s="421"/>
      <c r="CM138" s="418" t="str">
        <f>MID(収録楽曲情報!C34,5,1)</f>
        <v/>
      </c>
      <c r="CN138" s="421"/>
      <c r="CO138" s="418" t="str">
        <f>MID(収録楽曲情報!C34,6,1)</f>
        <v/>
      </c>
      <c r="CP138" s="421"/>
      <c r="CQ138" s="418" t="str">
        <f>MID(収録楽曲情報!C34,7,1)</f>
        <v/>
      </c>
      <c r="CR138" s="421"/>
      <c r="CS138" s="418" t="str">
        <f>MID(収録楽曲情報!C34,8,1)</f>
        <v/>
      </c>
      <c r="CT138" s="421"/>
      <c r="CU138" s="423"/>
      <c r="CV138" s="423"/>
      <c r="CW138" s="1">
        <f t="shared" si="3"/>
        <v>1</v>
      </c>
    </row>
    <row r="139" spans="1:101" ht="30" customHeight="1" x14ac:dyDescent="0.15">
      <c r="A139" s="445">
        <f>IF(収録楽曲情報!B35="","",収録楽曲情報!B35)</f>
        <v>34</v>
      </c>
      <c r="B139" s="446"/>
      <c r="C139" s="436" t="str">
        <f>IF(収録楽曲情報!D35="","",収録楽曲情報!D35&amp;収録楽曲情報!Q35)</f>
        <v/>
      </c>
      <c r="D139" s="436"/>
      <c r="E139" s="436"/>
      <c r="F139" s="436"/>
      <c r="G139" s="436"/>
      <c r="H139" s="436"/>
      <c r="I139" s="436"/>
      <c r="J139" s="436"/>
      <c r="K139" s="436"/>
      <c r="L139" s="436"/>
      <c r="M139" s="436"/>
      <c r="N139" s="436"/>
      <c r="O139" s="436"/>
      <c r="P139" s="436"/>
      <c r="Q139" s="436"/>
      <c r="R139" s="436"/>
      <c r="S139" s="489" t="str">
        <f>IF(収録楽曲情報!E35="","",収録楽曲情報!E35 &amp; " ・ ") &amp; IF(収録楽曲情報!F35="","",収録楽曲情報!F35)</f>
        <v/>
      </c>
      <c r="T139" s="490"/>
      <c r="U139" s="490"/>
      <c r="V139" s="490"/>
      <c r="W139" s="490"/>
      <c r="X139" s="490"/>
      <c r="Y139" s="490"/>
      <c r="Z139" s="490"/>
      <c r="AA139" s="490"/>
      <c r="AB139" s="490"/>
      <c r="AC139" s="490"/>
      <c r="AD139" s="490"/>
      <c r="AE139" s="490"/>
      <c r="AF139" s="490"/>
      <c r="AG139" s="490"/>
      <c r="AH139" s="490"/>
      <c r="AI139" s="490"/>
      <c r="AJ139" s="491"/>
      <c r="AK139" s="437" t="str">
        <f>IF(算定シミュレーション!AO46=0,"",算定シミュレーション!AO46)</f>
        <v/>
      </c>
      <c r="AL139" s="437"/>
      <c r="AM139" s="437"/>
      <c r="AN139" s="437" t="str">
        <f>IF(算定シミュレーション!AP46=0,"",算定シミュレーション!AP46)</f>
        <v/>
      </c>
      <c r="AO139" s="437"/>
      <c r="AP139" s="437"/>
      <c r="AQ139" s="492" t="str">
        <f>IF(収録楽曲情報!J35="","",収録楽曲情報!J35)</f>
        <v/>
      </c>
      <c r="AR139" s="493"/>
      <c r="AS139" s="493"/>
      <c r="AT139" s="493"/>
      <c r="AU139" s="446"/>
      <c r="AV139" s="418" t="str">
        <f>IF(収録楽曲情報!K35="","",収録楽曲情報!K35)</f>
        <v/>
      </c>
      <c r="AW139" s="487"/>
      <c r="AX139" s="487"/>
      <c r="AY139" s="487"/>
      <c r="AZ139" s="421"/>
      <c r="BA139" s="418" t="str">
        <f>IF(収録楽曲情報!L35="","",収録楽曲情報!L35)</f>
        <v/>
      </c>
      <c r="BB139" s="488"/>
      <c r="BC139" s="443" t="str">
        <f>IF(収録楽曲情報!G35="","",収録楽曲情報!G35)</f>
        <v/>
      </c>
      <c r="BD139" s="444"/>
      <c r="BE139" s="444"/>
      <c r="BF139" s="444"/>
      <c r="BG139" s="444"/>
      <c r="BH139" s="444"/>
      <c r="BI139" s="444"/>
      <c r="BJ139" s="444"/>
      <c r="BK139" s="444"/>
      <c r="BL139" s="444"/>
      <c r="BM139" s="428"/>
      <c r="BN139" s="426"/>
      <c r="BO139" s="426"/>
      <c r="BP139" s="426"/>
      <c r="BQ139" s="426" t="str">
        <f>算定シミュレーション!AD46</f>
        <v/>
      </c>
      <c r="BR139" s="427"/>
      <c r="BS139" s="418" t="str">
        <f>算定シミュレーション!AE46</f>
        <v/>
      </c>
      <c r="BT139" s="419"/>
      <c r="BU139" s="420" t="str">
        <f>算定シミュレーション!AF46</f>
        <v/>
      </c>
      <c r="BV139" s="419"/>
      <c r="BW139" s="420" t="str">
        <f>算定シミュレーション!AG46</f>
        <v/>
      </c>
      <c r="BX139" s="421"/>
      <c r="BY139" s="418" t="str">
        <f>算定シミュレーション!AH46</f>
        <v/>
      </c>
      <c r="BZ139" s="419"/>
      <c r="CA139" s="420" t="str">
        <f>算定シミュレーション!AI46</f>
        <v/>
      </c>
      <c r="CB139" s="419"/>
      <c r="CC139" s="420" t="str">
        <f>IF(算定シミュレーション!AJ46="算","算",IF(LEFT(収録楽曲情報!Q35,2)="【委",0,算定シミュレーション!AJ46))</f>
        <v>―</v>
      </c>
      <c r="CD139" s="421"/>
      <c r="CE139" s="418" t="str">
        <f>LEFT(収録楽曲情報!C35,1)</f>
        <v/>
      </c>
      <c r="CF139" s="421"/>
      <c r="CG139" s="418" t="str">
        <f>MID(収録楽曲情報!C35,2,1)</f>
        <v/>
      </c>
      <c r="CH139" s="421"/>
      <c r="CI139" s="418" t="str">
        <f>MID(収録楽曲情報!C35,3,1)</f>
        <v/>
      </c>
      <c r="CJ139" s="421"/>
      <c r="CK139" s="418" t="str">
        <f>MID(収録楽曲情報!C35,4,1)</f>
        <v/>
      </c>
      <c r="CL139" s="421"/>
      <c r="CM139" s="418" t="str">
        <f>MID(収録楽曲情報!C35,5,1)</f>
        <v/>
      </c>
      <c r="CN139" s="421"/>
      <c r="CO139" s="418" t="str">
        <f>MID(収録楽曲情報!C35,6,1)</f>
        <v/>
      </c>
      <c r="CP139" s="421"/>
      <c r="CQ139" s="418" t="str">
        <f>MID(収録楽曲情報!C35,7,1)</f>
        <v/>
      </c>
      <c r="CR139" s="421"/>
      <c r="CS139" s="418" t="str">
        <f>MID(収録楽曲情報!C35,8,1)</f>
        <v/>
      </c>
      <c r="CT139" s="421"/>
      <c r="CU139" s="423"/>
      <c r="CV139" s="423"/>
      <c r="CW139" s="1">
        <f t="shared" si="3"/>
        <v>1</v>
      </c>
    </row>
    <row r="140" spans="1:101" ht="30" customHeight="1" thickBot="1" x14ac:dyDescent="0.2">
      <c r="A140" s="478">
        <f>IF(収録楽曲情報!B36="","",収録楽曲情報!B36)</f>
        <v>35</v>
      </c>
      <c r="B140" s="479"/>
      <c r="C140" s="440" t="str">
        <f>IF(収録楽曲情報!D36="","",収録楽曲情報!D36&amp;収録楽曲情報!Q36)</f>
        <v/>
      </c>
      <c r="D140" s="440"/>
      <c r="E140" s="440"/>
      <c r="F140" s="440"/>
      <c r="G140" s="440"/>
      <c r="H140" s="440"/>
      <c r="I140" s="440"/>
      <c r="J140" s="440"/>
      <c r="K140" s="440"/>
      <c r="L140" s="440"/>
      <c r="M140" s="440"/>
      <c r="N140" s="440"/>
      <c r="O140" s="440"/>
      <c r="P140" s="440"/>
      <c r="Q140" s="440"/>
      <c r="R140" s="440"/>
      <c r="S140" s="480" t="str">
        <f>IF(収録楽曲情報!E36="","",収録楽曲情報!E36 &amp; " ・ ") &amp; IF(収録楽曲情報!F36="","",収録楽曲情報!F36)</f>
        <v/>
      </c>
      <c r="T140" s="481"/>
      <c r="U140" s="481"/>
      <c r="V140" s="481"/>
      <c r="W140" s="481"/>
      <c r="X140" s="481"/>
      <c r="Y140" s="481"/>
      <c r="Z140" s="481"/>
      <c r="AA140" s="481"/>
      <c r="AB140" s="481"/>
      <c r="AC140" s="481"/>
      <c r="AD140" s="481"/>
      <c r="AE140" s="481"/>
      <c r="AF140" s="481"/>
      <c r="AG140" s="481"/>
      <c r="AH140" s="481"/>
      <c r="AI140" s="481"/>
      <c r="AJ140" s="482"/>
      <c r="AK140" s="441" t="str">
        <f>IF(算定シミュレーション!AO47=0,"",算定シミュレーション!AO47)</f>
        <v/>
      </c>
      <c r="AL140" s="441"/>
      <c r="AM140" s="441"/>
      <c r="AN140" s="441" t="str">
        <f>IF(算定シミュレーション!AP47=0,"",算定シミュレーション!AP47)</f>
        <v/>
      </c>
      <c r="AO140" s="441"/>
      <c r="AP140" s="441"/>
      <c r="AQ140" s="483" t="str">
        <f>IF(収録楽曲情報!J36="","",収録楽曲情報!J36)</f>
        <v/>
      </c>
      <c r="AR140" s="484"/>
      <c r="AS140" s="484"/>
      <c r="AT140" s="484"/>
      <c r="AU140" s="479"/>
      <c r="AV140" s="476" t="str">
        <f>IF(収録楽曲情報!K36="","",収録楽曲情報!K36)</f>
        <v/>
      </c>
      <c r="AW140" s="485"/>
      <c r="AX140" s="485"/>
      <c r="AY140" s="485"/>
      <c r="AZ140" s="486"/>
      <c r="BA140" s="476" t="str">
        <f>IF(収録楽曲情報!L36="","",収録楽曲情報!L36)</f>
        <v/>
      </c>
      <c r="BB140" s="477"/>
      <c r="BC140" s="443" t="str">
        <f>IF(収録楽曲情報!G36="","",収録楽曲情報!G36)</f>
        <v/>
      </c>
      <c r="BD140" s="444"/>
      <c r="BE140" s="444"/>
      <c r="BF140" s="444"/>
      <c r="BG140" s="444"/>
      <c r="BH140" s="444"/>
      <c r="BI140" s="444"/>
      <c r="BJ140" s="444"/>
      <c r="BK140" s="444"/>
      <c r="BL140" s="444"/>
      <c r="BM140" s="428"/>
      <c r="BN140" s="426"/>
      <c r="BO140" s="426"/>
      <c r="BP140" s="426"/>
      <c r="BQ140" s="426" t="str">
        <f>算定シミュレーション!AD47</f>
        <v/>
      </c>
      <c r="BR140" s="427"/>
      <c r="BS140" s="418" t="str">
        <f>算定シミュレーション!AE47</f>
        <v/>
      </c>
      <c r="BT140" s="419"/>
      <c r="BU140" s="420" t="str">
        <f>算定シミュレーション!AF47</f>
        <v/>
      </c>
      <c r="BV140" s="419"/>
      <c r="BW140" s="420" t="str">
        <f>算定シミュレーション!AG47</f>
        <v/>
      </c>
      <c r="BX140" s="421"/>
      <c r="BY140" s="418" t="str">
        <f>算定シミュレーション!AH47</f>
        <v/>
      </c>
      <c r="BZ140" s="419"/>
      <c r="CA140" s="420" t="str">
        <f>算定シミュレーション!AI47</f>
        <v/>
      </c>
      <c r="CB140" s="419"/>
      <c r="CC140" s="420" t="str">
        <f>IF(算定シミュレーション!AJ47="算","算",IF(LEFT(収録楽曲情報!Q36,2)="【委",0,算定シミュレーション!AJ47))</f>
        <v>―</v>
      </c>
      <c r="CD140" s="421"/>
      <c r="CE140" s="418" t="str">
        <f>LEFT(収録楽曲情報!C36,1)</f>
        <v/>
      </c>
      <c r="CF140" s="421"/>
      <c r="CG140" s="418" t="str">
        <f>MID(収録楽曲情報!C36,2,1)</f>
        <v/>
      </c>
      <c r="CH140" s="421"/>
      <c r="CI140" s="418" t="str">
        <f>MID(収録楽曲情報!C36,3,1)</f>
        <v/>
      </c>
      <c r="CJ140" s="421"/>
      <c r="CK140" s="418" t="str">
        <f>MID(収録楽曲情報!C36,4,1)</f>
        <v/>
      </c>
      <c r="CL140" s="421"/>
      <c r="CM140" s="418" t="str">
        <f>MID(収録楽曲情報!C36,5,1)</f>
        <v/>
      </c>
      <c r="CN140" s="421"/>
      <c r="CO140" s="418" t="str">
        <f>MID(収録楽曲情報!C36,6,1)</f>
        <v/>
      </c>
      <c r="CP140" s="421"/>
      <c r="CQ140" s="418" t="str">
        <f>MID(収録楽曲情報!C36,7,1)</f>
        <v/>
      </c>
      <c r="CR140" s="421"/>
      <c r="CS140" s="418" t="str">
        <f>MID(収録楽曲情報!C36,8,1)</f>
        <v/>
      </c>
      <c r="CT140" s="421"/>
      <c r="CU140" s="423"/>
      <c r="CV140" s="423"/>
      <c r="CW140" s="1">
        <f t="shared" si="3"/>
        <v>1</v>
      </c>
    </row>
    <row r="141" spans="1:101" ht="30" customHeight="1" x14ac:dyDescent="0.15">
      <c r="A141" s="424" t="str">
        <f>IF(収録楽曲情報!$V$4=0,"",IF(CC143="","",収録楽曲情報!$S$8))</f>
        <v/>
      </c>
      <c r="B141" s="424"/>
      <c r="C141" s="424"/>
      <c r="D141" s="424"/>
      <c r="E141" s="424"/>
      <c r="F141" s="424"/>
      <c r="G141" s="424"/>
      <c r="H141" s="424"/>
      <c r="I141" s="424"/>
      <c r="J141" s="424"/>
      <c r="K141" s="424"/>
      <c r="L141" s="424"/>
      <c r="M141" s="424"/>
      <c r="N141" s="424"/>
      <c r="O141" s="424"/>
      <c r="P141" s="424"/>
      <c r="Q141" s="424"/>
      <c r="R141" s="424"/>
      <c r="S141" s="424"/>
      <c r="T141" s="424"/>
      <c r="U141" s="424"/>
      <c r="V141" s="424"/>
      <c r="W141" s="424"/>
      <c r="X141" s="424"/>
      <c r="Y141" s="424"/>
      <c r="Z141" s="424"/>
      <c r="AA141" s="424"/>
      <c r="AB141" s="424"/>
      <c r="AC141" s="424"/>
      <c r="AD141" s="424"/>
      <c r="AE141" s="424"/>
      <c r="AF141" s="424"/>
      <c r="AG141" s="424"/>
      <c r="AH141" s="424"/>
      <c r="AI141" s="424"/>
      <c r="AJ141" s="424"/>
      <c r="AK141" s="424"/>
      <c r="AL141" s="424"/>
      <c r="AM141" s="424"/>
      <c r="AN141" s="424"/>
      <c r="AO141" s="424"/>
      <c r="BE141" s="417" t="s">
        <v>44</v>
      </c>
      <c r="BF141" s="417"/>
      <c r="BG141" s="417"/>
      <c r="BH141" s="417"/>
      <c r="BI141" s="417"/>
      <c r="BJ141" s="417"/>
      <c r="BK141" s="417"/>
      <c r="BL141" s="417"/>
      <c r="BM141" s="428" t="str">
        <f>IF(算定シミュレーション!$BK$2=4,算定シミュレーション!$AB$113,"")</f>
        <v/>
      </c>
      <c r="BN141" s="426"/>
      <c r="BO141" s="426" t="str">
        <f>IF(算定シミュレーション!$BK$2=4,算定シミュレーション!$AC$113,"")</f>
        <v/>
      </c>
      <c r="BP141" s="426"/>
      <c r="BQ141" s="420" t="str">
        <f>IF(算定シミュレーション!$BK$2=4,算定シミュレーション!$AD$113,"")</f>
        <v/>
      </c>
      <c r="BR141" s="421"/>
      <c r="BS141" s="418" t="str">
        <f>IF(算定シミュレーション!$BK$2=4,算定シミュレーション!$AE$113,"")</f>
        <v/>
      </c>
      <c r="BT141" s="419"/>
      <c r="BU141" s="420" t="str">
        <f>IF(算定シミュレーション!$BK$2=4,算定シミュレーション!$AF$113,"")</f>
        <v/>
      </c>
      <c r="BV141" s="419"/>
      <c r="BW141" s="420" t="str">
        <f>IF(算定シミュレーション!$BK$2=4,算定シミュレーション!$AG$113,"")</f>
        <v/>
      </c>
      <c r="BX141" s="421"/>
      <c r="BY141" s="418" t="str">
        <f>IF(算定シミュレーション!$BK$2=4,算定シミュレーション!$AH$113,"")</f>
        <v/>
      </c>
      <c r="BZ141" s="419"/>
      <c r="CA141" s="420" t="str">
        <f>IF(算定シミュレーション!$BK$2=4,算定シミュレーション!$AI$113,"")</f>
        <v/>
      </c>
      <c r="CB141" s="419"/>
      <c r="CC141" s="420" t="str">
        <f>IF(算定シミュレーション!$BK$2=4,算定シミュレーション!$AJ$113,"")</f>
        <v/>
      </c>
      <c r="CD141" s="421"/>
      <c r="CE141" s="423">
        <f>IF(CC143="",9,IF(収録楽曲情報!$V$4=0,9,""))</f>
        <v>9</v>
      </c>
      <c r="CF141" s="423"/>
      <c r="CG141" s="423">
        <f>IF(CC143="",9,IF(収録楽曲情報!$V$4=0,9,""))</f>
        <v>9</v>
      </c>
      <c r="CH141" s="423"/>
      <c r="CI141" s="423">
        <f>IF(CC143="",9,IF(収録楽曲情報!$V$4=0,9,RIGHT(LEFT(収録楽曲情報!$V$4,1),1)))</f>
        <v>9</v>
      </c>
      <c r="CJ141" s="423"/>
      <c r="CK141" s="423">
        <f>IF(CC143="",9,IF(収録楽曲情報!$V$4=0,9,RIGHT(LEFT(収録楽曲情報!$V$4,2),1)))</f>
        <v>9</v>
      </c>
      <c r="CL141" s="423"/>
      <c r="CM141" s="423">
        <f>IF(CC143="",9,IF(収録楽曲情報!$V$4=0,9,RIGHT(LEFT(収録楽曲情報!$V$4,3),1)))</f>
        <v>9</v>
      </c>
      <c r="CN141" s="423"/>
      <c r="CO141" s="423">
        <f>IF(CC143="",9,IF(収録楽曲情報!$V$4=0,9,RIGHT(LEFT(収録楽曲情報!$V$4,4),1)))</f>
        <v>9</v>
      </c>
      <c r="CP141" s="423"/>
      <c r="CQ141" s="423">
        <f>IF(CC143="",9,IF(収録楽曲情報!$V$4=0,9,RIGHT(LEFT(収録楽曲情報!$V$4,5),1)))</f>
        <v>9</v>
      </c>
      <c r="CR141" s="423"/>
      <c r="CS141" s="423">
        <f>IF(CC143="",9,IF(収録楽曲情報!$V$4=0,9,RIGHT(LEFT(収録楽曲情報!$V$4,6),1)))</f>
        <v>9</v>
      </c>
      <c r="CT141" s="423"/>
      <c r="CU141" s="423">
        <f>IF(CC143="",9,IF(収録楽曲情報!$V$4=0,9,""))</f>
        <v>9</v>
      </c>
      <c r="CV141" s="423"/>
      <c r="CW141" s="1">
        <f t="shared" si="3"/>
        <v>1</v>
      </c>
    </row>
    <row r="142" spans="1:101" ht="30" customHeight="1" x14ac:dyDescent="0.15">
      <c r="A142" s="425"/>
      <c r="B142" s="425"/>
      <c r="C142" s="425"/>
      <c r="D142" s="425"/>
      <c r="E142" s="425"/>
      <c r="F142" s="425"/>
      <c r="G142" s="425"/>
      <c r="H142" s="425"/>
      <c r="I142" s="425"/>
      <c r="J142" s="425"/>
      <c r="K142" s="425"/>
      <c r="L142" s="425"/>
      <c r="M142" s="425"/>
      <c r="N142" s="425"/>
      <c r="O142" s="425"/>
      <c r="P142" s="425"/>
      <c r="Q142" s="425"/>
      <c r="R142" s="425"/>
      <c r="S142" s="425"/>
      <c r="T142" s="425"/>
      <c r="U142" s="425"/>
      <c r="V142" s="425"/>
      <c r="W142" s="425"/>
      <c r="X142" s="425"/>
      <c r="Y142" s="425"/>
      <c r="Z142" s="425"/>
      <c r="AA142" s="425"/>
      <c r="AB142" s="425"/>
      <c r="AC142" s="425"/>
      <c r="AD142" s="425"/>
      <c r="AE142" s="425"/>
      <c r="AF142" s="425"/>
      <c r="AG142" s="425"/>
      <c r="AH142" s="425"/>
      <c r="AI142" s="425"/>
      <c r="AJ142" s="425"/>
      <c r="AK142" s="425"/>
      <c r="AL142" s="425"/>
      <c r="AM142" s="425"/>
      <c r="AN142" s="425"/>
      <c r="AO142" s="425"/>
      <c r="AW142" s="433"/>
      <c r="AX142" s="433"/>
      <c r="AY142" s="433"/>
      <c r="AZ142" s="433"/>
      <c r="BA142" s="433"/>
      <c r="BB142" s="433"/>
      <c r="BE142" s="417" t="str">
        <f>算定シミュレーション!BM7</f>
        <v>消費税相当額</v>
      </c>
      <c r="BF142" s="417"/>
      <c r="BG142" s="417"/>
      <c r="BH142" s="417"/>
      <c r="BI142" s="417"/>
      <c r="BJ142" s="417"/>
      <c r="BK142" s="417"/>
      <c r="BL142" s="417"/>
      <c r="BM142" s="418" t="str">
        <f>IF(算定シミュレーション!$BK$2=4,算定シミュレーション!$AB$114,"")</f>
        <v/>
      </c>
      <c r="BN142" s="419"/>
      <c r="BO142" s="420" t="str">
        <f>IF(算定シミュレーション!$BK$2=4,算定シミュレーション!$AC$114,"")</f>
        <v/>
      </c>
      <c r="BP142" s="419"/>
      <c r="BQ142" s="420" t="str">
        <f>IF(算定シミュレーション!$BK$2=4,算定シミュレーション!$AD$114,"")</f>
        <v/>
      </c>
      <c r="BR142" s="421"/>
      <c r="BS142" s="418" t="str">
        <f>IF(算定シミュレーション!$BK$2=4,算定シミュレーション!$AE$114,"")</f>
        <v/>
      </c>
      <c r="BT142" s="419"/>
      <c r="BU142" s="420" t="str">
        <f>IF(算定シミュレーション!$BK$2=4,算定シミュレーション!$AF$114,"")</f>
        <v/>
      </c>
      <c r="BV142" s="419"/>
      <c r="BW142" s="420" t="str">
        <f>IF(算定シミュレーション!$BK$2=4,算定シミュレーション!$AG$114,"")</f>
        <v/>
      </c>
      <c r="BX142" s="421"/>
      <c r="BY142" s="418" t="str">
        <f>IF(算定シミュレーション!$BK$2=4,算定シミュレーション!$AH$114,"")</f>
        <v/>
      </c>
      <c r="BZ142" s="419"/>
      <c r="CA142" s="420" t="str">
        <f>IF(算定シミュレーション!$BK$2=4,算定シミュレーション!$AI$114,"")</f>
        <v/>
      </c>
      <c r="CB142" s="419"/>
      <c r="CC142" s="420" t="str">
        <f>IF(算定シミュレーション!$BK$2=4,算定シミュレーション!$AJ$114,"")</f>
        <v/>
      </c>
      <c r="CD142" s="421"/>
      <c r="CE142" s="422" t="str">
        <f>IF(CC143="","",IF(収録楽曲情報!$V$4=0,"",""))</f>
        <v/>
      </c>
      <c r="CF142" s="422"/>
      <c r="CG142" s="422" t="str">
        <f>IF(CC143="","",IF(収録楽曲情報!$V$4=0,"",""))</f>
        <v/>
      </c>
      <c r="CH142" s="422"/>
      <c r="CI142" s="422" t="str">
        <f>IF(CC143="","",IF(収録楽曲情報!$V$4=0,"",IF(LEN(収録楽曲情報!$W$3)=5,"",LEFT(収録楽曲情報!$W$3,1))))</f>
        <v/>
      </c>
      <c r="CJ142" s="422"/>
      <c r="CK142" s="422" t="str">
        <f>IF(CC143="","",IF(収録楽曲情報!$V$4=0,"",IF(LEN(収録楽曲情報!$W$3)=5,LEFT(収録楽曲情報!$W$3,1),RIGHT(LEFT(収録楽曲情報!$W$3,2),1))))</f>
        <v/>
      </c>
      <c r="CL142" s="422"/>
      <c r="CM142" s="422" t="str">
        <f>IF(CC143="","",IF(収録楽曲情報!$V$4=0,"",IF(LEN(収録楽曲情報!$W$3)=5,RIGHT(LEFT(収録楽曲情報!$W$3,2),1),RIGHT(LEFT(収録楽曲情報!$W$3,3),1))))</f>
        <v/>
      </c>
      <c r="CN142" s="422"/>
      <c r="CO142" s="422" t="str">
        <f>IF(CC143="","",IF(収録楽曲情報!$V$4=0,"",IF(LEN(収録楽曲情報!$W$3)=5,RIGHT(LEFT(収録楽曲情報!$W$3,3),1),RIGHT(LEFT(収録楽曲情報!$W$3,4),1))))</f>
        <v/>
      </c>
      <c r="CP142" s="422"/>
      <c r="CQ142" s="422" t="str">
        <f>IF(CC143="","",IF(収録楽曲情報!$V$4=0,"",IF(LEN(収録楽曲情報!$W$3)=5,RIGHT(LEFT(収録楽曲情報!$W$3,4),1),RIGHT(LEFT(収録楽曲情報!$W$3,4),1))))</f>
        <v/>
      </c>
      <c r="CR142" s="422"/>
      <c r="CS142" s="422" t="str">
        <f>IF(CC143="","",IF(収録楽曲情報!$V$4=0,"",IF(LEN(収録楽曲情報!$W$3)=5,RIGHT(LEFT(収録楽曲情報!$W$3,5),1),RIGHT(LEFT(収録楽曲情報!$W$3,4),1))))</f>
        <v/>
      </c>
      <c r="CT142" s="422"/>
      <c r="CW142" s="1">
        <f t="shared" si="3"/>
        <v>1</v>
      </c>
    </row>
    <row r="143" spans="1:101" ht="30" customHeight="1" x14ac:dyDescent="0.15">
      <c r="A143" s="425"/>
      <c r="B143" s="425"/>
      <c r="C143" s="425"/>
      <c r="D143" s="425"/>
      <c r="E143" s="425"/>
      <c r="F143" s="425"/>
      <c r="G143" s="425"/>
      <c r="H143" s="425"/>
      <c r="I143" s="425"/>
      <c r="J143" s="425"/>
      <c r="K143" s="425"/>
      <c r="L143" s="425"/>
      <c r="M143" s="425"/>
      <c r="N143" s="425"/>
      <c r="O143" s="425"/>
      <c r="P143" s="425"/>
      <c r="Q143" s="425"/>
      <c r="R143" s="425"/>
      <c r="S143" s="425"/>
      <c r="T143" s="425"/>
      <c r="U143" s="425"/>
      <c r="V143" s="425"/>
      <c r="W143" s="425"/>
      <c r="X143" s="425"/>
      <c r="Y143" s="425"/>
      <c r="Z143" s="425"/>
      <c r="AA143" s="425"/>
      <c r="AB143" s="425"/>
      <c r="AC143" s="425"/>
      <c r="AD143" s="425"/>
      <c r="AE143" s="425"/>
      <c r="AF143" s="425"/>
      <c r="AG143" s="425"/>
      <c r="AH143" s="425"/>
      <c r="AI143" s="425"/>
      <c r="AJ143" s="425"/>
      <c r="AK143" s="425"/>
      <c r="AL143" s="425"/>
      <c r="AM143" s="425"/>
      <c r="AN143" s="425"/>
      <c r="AO143" s="425"/>
      <c r="AW143" s="433"/>
      <c r="AX143" s="433"/>
      <c r="AY143" s="433"/>
      <c r="AZ143" s="433"/>
      <c r="BA143" s="433"/>
      <c r="BB143" s="433"/>
      <c r="BE143" s="417" t="s">
        <v>45</v>
      </c>
      <c r="BF143" s="417"/>
      <c r="BG143" s="417"/>
      <c r="BH143" s="417"/>
      <c r="BI143" s="417"/>
      <c r="BJ143" s="417"/>
      <c r="BK143" s="417"/>
      <c r="BL143" s="417"/>
      <c r="BM143" s="418" t="str">
        <f>IF(算定シミュレーション!$BK$2=4,算定シミュレーション!$AB$115,"")</f>
        <v/>
      </c>
      <c r="BN143" s="419"/>
      <c r="BO143" s="420" t="str">
        <f>IF(算定シミュレーション!$BK$2=4,算定シミュレーション!$AC$115,"")</f>
        <v/>
      </c>
      <c r="BP143" s="419"/>
      <c r="BQ143" s="420" t="str">
        <f>IF(算定シミュレーション!$BK$2=4,算定シミュレーション!$AD$115,"")</f>
        <v/>
      </c>
      <c r="BR143" s="421"/>
      <c r="BS143" s="418" t="str">
        <f>IF(算定シミュレーション!$BK$2=4,算定シミュレーション!$AE$115,"")</f>
        <v/>
      </c>
      <c r="BT143" s="419"/>
      <c r="BU143" s="420" t="str">
        <f>IF(算定シミュレーション!$BK$2=4,算定シミュレーション!$AF$115,"")</f>
        <v/>
      </c>
      <c r="BV143" s="419"/>
      <c r="BW143" s="420" t="str">
        <f>IF(算定シミュレーション!$BK$2=4,算定シミュレーション!$AG$115,"")</f>
        <v/>
      </c>
      <c r="BX143" s="421"/>
      <c r="BY143" s="418" t="str">
        <f>IF(算定シミュレーション!$BK$2=4,算定シミュレーション!$AH$115,"")</f>
        <v/>
      </c>
      <c r="BZ143" s="419"/>
      <c r="CA143" s="420" t="str">
        <f>IF(算定シミュレーション!$BK$2=4,算定シミュレーション!$AI$115,"")</f>
        <v/>
      </c>
      <c r="CB143" s="419"/>
      <c r="CC143" s="420" t="str">
        <f>IF(算定シミュレーション!$BK$2=4,算定シミュレーション!$AJ$115,"")</f>
        <v/>
      </c>
      <c r="CD143" s="421"/>
      <c r="CE143" s="422" t="str">
        <f>IF(CC143="","",IF(収録楽曲情報!$V$4=0,"",""))</f>
        <v/>
      </c>
      <c r="CF143" s="422"/>
      <c r="CG143" s="422" t="str">
        <f>IF(CC143="","",IF(収録楽曲情報!$V$4=0,"","\"))</f>
        <v/>
      </c>
      <c r="CH143" s="422"/>
      <c r="CI143" s="422" t="str">
        <f>IF(CC143="","",IF(収録楽曲情報!$V$4=0,"",IF(LEN(収録楽曲情報!$W$4)=5,"",LEFT(収録楽曲情報!$W$4,1))))</f>
        <v/>
      </c>
      <c r="CJ143" s="422"/>
      <c r="CK143" s="422" t="str">
        <f>IF(CC143="","",IF(収録楽曲情報!$V$4=0,"",IF(LEN(収録楽曲情報!$W$4)=5,LEFT(収録楽曲情報!$W$4,1),RIGHT(LEFT(収録楽曲情報!$W$4,2),1))))</f>
        <v/>
      </c>
      <c r="CL143" s="422"/>
      <c r="CM143" s="422" t="str">
        <f>IF(CC143="","",IF(収録楽曲情報!$V$4=0,"",IF(LEN(収録楽曲情報!$W$4)=5,RIGHT(LEFT(収録楽曲情報!$W$4,2),1),RIGHT(LEFT(収録楽曲情報!$W$4,3),1))))</f>
        <v/>
      </c>
      <c r="CN143" s="422"/>
      <c r="CO143" s="422" t="str">
        <f>IF(CC143="","",IF(収録楽曲情報!$V$4=0,"",IF(LEN(収録楽曲情報!$W$4)=5,RIGHT(LEFT(収録楽曲情報!$W$4,3),1),RIGHT(LEFT(収録楽曲情報!$W$4,4),1))))</f>
        <v/>
      </c>
      <c r="CP143" s="422"/>
      <c r="CQ143" s="422" t="str">
        <f>IF(CC143="","",IF(収録楽曲情報!$V$4=0,"",IF(LEN(収録楽曲情報!$W$4)=5,RIGHT(LEFT(収録楽曲情報!$W$4,4),1),LEFT(RIGHT(収録楽曲情報!$W$4,2),1))))</f>
        <v/>
      </c>
      <c r="CR143" s="422"/>
      <c r="CS143" s="422" t="str">
        <f>IF(CC143="","",IF(収録楽曲情報!$V$4=0,"",IF(LEN(収録楽曲情報!$W$4)=5,RIGHT(LEFT(収録楽曲情報!$W$4,5),1),RIGHT(収録楽曲情報!$W$4,1))))</f>
        <v/>
      </c>
      <c r="CT143" s="422"/>
      <c r="CW143" s="1">
        <f t="shared" si="3"/>
        <v>1</v>
      </c>
    </row>
    <row r="144" spans="1:101" ht="7.5" customHeight="1" x14ac:dyDescent="0.15">
      <c r="CW144" s="1">
        <f t="shared" si="3"/>
        <v>1</v>
      </c>
    </row>
    <row r="145" spans="1:101" ht="7.5" customHeight="1" x14ac:dyDescent="0.15">
      <c r="CW145" s="1">
        <f t="shared" si="3"/>
        <v>1</v>
      </c>
    </row>
    <row r="146" spans="1:101" ht="7.5" customHeight="1" x14ac:dyDescent="0.15">
      <c r="CW146" s="1">
        <f t="shared" si="3"/>
        <v>1</v>
      </c>
    </row>
    <row r="147" spans="1:101" ht="7.5" customHeight="1" x14ac:dyDescent="0.15">
      <c r="CW147" s="1">
        <f t="shared" si="3"/>
        <v>1</v>
      </c>
    </row>
    <row r="148" spans="1:101" ht="7.5" customHeight="1" x14ac:dyDescent="0.15">
      <c r="CW148" s="1">
        <f t="shared" si="3"/>
        <v>1</v>
      </c>
    </row>
    <row r="149" spans="1:101" ht="7.5" customHeight="1" x14ac:dyDescent="0.15">
      <c r="CW149" s="1">
        <f t="shared" si="3"/>
        <v>1</v>
      </c>
    </row>
    <row r="150" spans="1:101" ht="7.5" customHeight="1" x14ac:dyDescent="0.15">
      <c r="CW150" s="1">
        <f t="shared" si="3"/>
        <v>1</v>
      </c>
    </row>
    <row r="151" spans="1:101" ht="6" customHeight="1" x14ac:dyDescent="0.15">
      <c r="CW151" s="1">
        <f>IF($A$160="","",1)</f>
        <v>1</v>
      </c>
    </row>
    <row r="152" spans="1:101" ht="13.5" x14ac:dyDescent="0.15">
      <c r="A152" s="1" t="s">
        <v>29</v>
      </c>
      <c r="CW152" s="1">
        <f t="shared" ref="CW152:CW179" si="4">IF($A$160="","",1)</f>
        <v>1</v>
      </c>
    </row>
    <row r="153" spans="1:101" ht="27" customHeight="1" x14ac:dyDescent="0.15">
      <c r="A153" s="459" t="str">
        <f>IF(収録楽曲情報!S2="外国映画","外国映画上映利用申込書","映画（録音・上映）利用申込書")</f>
        <v>外国映画上映利用申込書</v>
      </c>
      <c r="B153" s="459"/>
      <c r="C153" s="459"/>
      <c r="D153" s="459"/>
      <c r="E153" s="459"/>
      <c r="F153" s="459"/>
      <c r="G153" s="459"/>
      <c r="H153" s="459"/>
      <c r="I153" s="459"/>
      <c r="J153" s="459"/>
      <c r="K153" s="459"/>
      <c r="L153" s="459"/>
      <c r="M153" s="459"/>
      <c r="N153" s="459"/>
      <c r="O153" s="459"/>
      <c r="P153" s="459"/>
      <c r="Q153" s="459"/>
      <c r="R153" s="459"/>
      <c r="S153" s="459"/>
      <c r="T153" s="459"/>
      <c r="U153" s="459"/>
      <c r="V153" s="459"/>
      <c r="W153" s="459"/>
      <c r="X153" s="459"/>
      <c r="Y153" s="459"/>
      <c r="Z153" s="459"/>
      <c r="AA153" s="459"/>
      <c r="AB153" s="459"/>
      <c r="AC153" s="459"/>
      <c r="AD153" s="459"/>
      <c r="AE153" s="459"/>
      <c r="AF153" s="459"/>
      <c r="AG153" s="459"/>
      <c r="AH153" s="459"/>
      <c r="AI153" s="459"/>
      <c r="AJ153" s="459"/>
      <c r="AK153" s="459"/>
      <c r="AL153" s="459"/>
      <c r="AM153" s="459"/>
      <c r="AN153" s="459"/>
      <c r="AO153" s="459"/>
      <c r="AP153" s="459"/>
      <c r="AQ153" s="459"/>
      <c r="AR153" s="459"/>
      <c r="AS153" s="459"/>
      <c r="AT153" s="459"/>
      <c r="AU153" s="459"/>
      <c r="AV153" s="459"/>
      <c r="AW153" s="459"/>
      <c r="AX153" s="459"/>
      <c r="AY153" s="459"/>
      <c r="AZ153" s="459"/>
      <c r="BA153" s="459"/>
      <c r="BB153" s="459"/>
      <c r="BC153" s="459"/>
      <c r="BD153" s="459"/>
      <c r="BE153" s="459"/>
      <c r="BF153" s="459"/>
      <c r="BG153" s="459"/>
      <c r="BH153" s="459"/>
      <c r="BI153" s="459"/>
      <c r="BJ153" s="459"/>
      <c r="BK153" s="459"/>
      <c r="BL153" s="459"/>
      <c r="BM153" s="459"/>
      <c r="BN153" s="459"/>
      <c r="BO153" s="459"/>
      <c r="BP153" s="459"/>
      <c r="BQ153" s="459"/>
      <c r="BR153" s="459"/>
      <c r="BS153" s="459"/>
      <c r="BT153" s="459"/>
      <c r="BU153" s="459"/>
      <c r="BV153" s="459"/>
      <c r="BW153" s="459"/>
      <c r="BX153" s="459"/>
      <c r="BY153" s="459"/>
      <c r="BZ153" s="459"/>
      <c r="CA153" s="459"/>
      <c r="CB153" s="459"/>
      <c r="CC153" s="459"/>
      <c r="CD153" s="459"/>
      <c r="CE153" s="459"/>
      <c r="CF153" s="459"/>
      <c r="CG153" s="459"/>
      <c r="CH153" s="459"/>
      <c r="CI153" s="459"/>
      <c r="CJ153" s="459"/>
      <c r="CK153" s="459"/>
      <c r="CL153" s="459"/>
      <c r="CM153" s="459"/>
      <c r="CN153" s="459"/>
      <c r="CO153" s="459"/>
      <c r="CP153" s="459"/>
      <c r="CQ153" s="459"/>
      <c r="CR153" s="459"/>
      <c r="CS153" s="459"/>
      <c r="CT153" s="459"/>
      <c r="CU153" s="459"/>
      <c r="CV153" s="459"/>
      <c r="CW153" s="1">
        <f t="shared" si="4"/>
        <v>1</v>
      </c>
    </row>
    <row r="154" spans="1:101" ht="17.25" x14ac:dyDescent="0.15">
      <c r="A154" s="460" t="str">
        <f>"許諾　第　"&amp;収録楽曲情報!$T$2&amp;"　号&lt;続き&gt;"</f>
        <v>許諾　第　0　号&lt;続き&gt;</v>
      </c>
      <c r="B154" s="460"/>
      <c r="C154" s="460"/>
      <c r="D154" s="460"/>
      <c r="E154" s="460"/>
      <c r="F154" s="460"/>
      <c r="G154" s="460"/>
      <c r="H154" s="460"/>
      <c r="I154" s="460"/>
      <c r="J154" s="460"/>
      <c r="K154" s="460"/>
      <c r="L154" s="460"/>
      <c r="M154" s="460"/>
      <c r="N154" s="460"/>
      <c r="O154" s="460"/>
      <c r="P154" s="460"/>
      <c r="Q154" s="460"/>
      <c r="R154" s="460"/>
      <c r="S154" s="460"/>
      <c r="T154" s="460"/>
      <c r="U154" s="460"/>
      <c r="V154" s="460"/>
      <c r="W154" s="460"/>
      <c r="X154" s="460"/>
      <c r="Y154" s="460"/>
      <c r="Z154" s="460"/>
      <c r="AA154" s="460"/>
      <c r="AB154" s="460"/>
      <c r="AC154" s="460"/>
      <c r="AD154" s="460"/>
      <c r="AE154" s="460"/>
      <c r="AF154" s="460"/>
      <c r="AG154" s="460"/>
      <c r="AH154" s="460"/>
      <c r="AI154" s="460"/>
      <c r="AJ154" s="460"/>
      <c r="AK154" s="460"/>
      <c r="AL154" s="460"/>
      <c r="AM154" s="460"/>
      <c r="AN154" s="460"/>
      <c r="AO154" s="460"/>
      <c r="AP154" s="460"/>
      <c r="AQ154" s="460"/>
      <c r="AR154" s="460"/>
      <c r="AS154" s="460"/>
      <c r="AT154" s="460"/>
      <c r="AU154" s="460"/>
      <c r="AV154" s="460"/>
      <c r="AW154" s="460"/>
      <c r="AX154" s="460"/>
      <c r="AY154" s="460"/>
      <c r="AZ154" s="460"/>
      <c r="BA154" s="460"/>
      <c r="BB154" s="460"/>
      <c r="BC154" s="460"/>
      <c r="BD154" s="460"/>
      <c r="BE154" s="460"/>
      <c r="BF154" s="460"/>
      <c r="BG154" s="460"/>
      <c r="BH154" s="460"/>
      <c r="BI154" s="460"/>
      <c r="BJ154" s="460"/>
      <c r="BK154" s="460"/>
      <c r="BL154" s="460"/>
      <c r="BM154" s="460"/>
      <c r="BN154" s="460"/>
      <c r="BO154" s="460"/>
      <c r="BP154" s="460"/>
      <c r="BQ154" s="460"/>
      <c r="BR154" s="460"/>
      <c r="BS154" s="460"/>
      <c r="BT154" s="460"/>
      <c r="BU154" s="460"/>
      <c r="BV154" s="460"/>
      <c r="BW154" s="460"/>
      <c r="BX154" s="460"/>
      <c r="BY154" s="460"/>
      <c r="BZ154" s="460"/>
      <c r="CA154" s="460"/>
      <c r="CB154" s="460"/>
      <c r="CC154" s="460"/>
      <c r="CD154" s="460"/>
      <c r="CE154" s="460"/>
      <c r="CF154" s="460"/>
      <c r="CG154" s="460"/>
      <c r="CH154" s="460"/>
      <c r="CI154" s="460"/>
      <c r="CJ154" s="460"/>
      <c r="CK154" s="460"/>
      <c r="CL154" s="460"/>
      <c r="CM154" s="460"/>
      <c r="CN154" s="460"/>
      <c r="CO154" s="460"/>
      <c r="CP154" s="460"/>
      <c r="CQ154" s="460"/>
      <c r="CR154" s="460"/>
      <c r="CS154" s="460"/>
      <c r="CT154" s="460"/>
      <c r="CU154" s="460"/>
      <c r="CV154" s="460"/>
      <c r="CW154" s="1">
        <f t="shared" si="4"/>
        <v>1</v>
      </c>
    </row>
    <row r="155" spans="1:101" ht="15" customHeight="1" x14ac:dyDescent="0.15">
      <c r="A155" s="13"/>
      <c r="B155" s="13"/>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731" t="s">
        <v>507</v>
      </c>
      <c r="AX155" s="732"/>
      <c r="AY155" s="732"/>
      <c r="AZ155" s="732"/>
      <c r="BA155" s="732"/>
      <c r="BB155" s="732"/>
      <c r="BC155" s="732"/>
      <c r="BD155" s="732"/>
      <c r="BE155" s="732"/>
      <c r="BF155" s="733"/>
      <c r="BG155"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155" s="735"/>
      <c r="BI155" s="735"/>
      <c r="BJ155" s="735"/>
      <c r="BK155" s="735"/>
      <c r="BL155" s="735"/>
      <c r="BM155" s="735"/>
      <c r="BN155" s="735"/>
      <c r="BO155" s="735"/>
      <c r="BP155" s="735"/>
      <c r="BQ155" s="735"/>
      <c r="BR155" s="735"/>
      <c r="BS155" s="735"/>
      <c r="BT155" s="735"/>
      <c r="BU155" s="735"/>
      <c r="BV155" s="735"/>
      <c r="BW155" s="735"/>
      <c r="BX155" s="735"/>
      <c r="BY155" s="735"/>
      <c r="BZ155" s="736"/>
      <c r="CA155" s="731" t="s">
        <v>508</v>
      </c>
      <c r="CB155" s="732"/>
      <c r="CC155" s="732"/>
      <c r="CD155" s="732"/>
      <c r="CE155" s="732"/>
      <c r="CF155" s="732"/>
      <c r="CG155" s="732"/>
      <c r="CH155" s="732"/>
      <c r="CI155" s="732"/>
      <c r="CJ155" s="733"/>
      <c r="CK155" s="737">
        <f>IF(収録楽曲情報!$T$4="","",収録楽曲情報!$T$4)</f>
        <v>0</v>
      </c>
      <c r="CL155" s="487"/>
      <c r="CM155" s="487"/>
      <c r="CN155" s="487"/>
      <c r="CO155" s="487"/>
      <c r="CP155" s="487"/>
      <c r="CQ155" s="487"/>
      <c r="CR155" s="487"/>
      <c r="CS155" s="487"/>
      <c r="CT155" s="487"/>
      <c r="CU155" s="487"/>
      <c r="CV155" s="738"/>
      <c r="CW155" s="1">
        <f t="shared" si="4"/>
        <v>1</v>
      </c>
    </row>
    <row r="156" spans="1:101" ht="15" customHeight="1" thickBot="1" x14ac:dyDescent="0.2">
      <c r="A156" s="13"/>
      <c r="B156" s="13"/>
      <c r="C156" s="13"/>
      <c r="D156" s="13"/>
      <c r="E156" s="13"/>
      <c r="F156" s="13"/>
      <c r="G156" s="13"/>
      <c r="H156" s="13"/>
      <c r="I156" s="13"/>
      <c r="J156" s="13"/>
      <c r="K156" s="13"/>
      <c r="L156" s="13"/>
      <c r="M156" s="13"/>
      <c r="N156" s="13"/>
      <c r="O156" s="13"/>
      <c r="P156" s="13"/>
      <c r="Q156" s="13"/>
      <c r="R156" s="13"/>
      <c r="S156" s="13"/>
      <c r="T156" s="13"/>
      <c r="U156" s="13"/>
      <c r="V156" s="13"/>
      <c r="W156" s="13"/>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739" t="s">
        <v>509</v>
      </c>
      <c r="AX156" s="739"/>
      <c r="AY156" s="739"/>
      <c r="AZ156" s="739"/>
      <c r="BA156" s="739"/>
      <c r="BB156" s="739"/>
      <c r="BC156" s="739"/>
      <c r="BD156" s="739"/>
      <c r="BE156" s="739"/>
      <c r="BF156" s="739"/>
      <c r="BG156" s="740">
        <f>IF(収録楽曲情報!$S$6="","",収録楽曲情報!$S$6)</f>
        <v>0</v>
      </c>
      <c r="BH156" s="741"/>
      <c r="BI156" s="741"/>
      <c r="BJ156" s="741"/>
      <c r="BK156" s="741"/>
      <c r="BL156" s="741"/>
      <c r="BM156" s="741"/>
      <c r="BN156" s="741"/>
      <c r="BO156" s="741"/>
      <c r="BP156" s="741"/>
      <c r="BQ156" s="741"/>
      <c r="BR156" s="739" t="s">
        <v>510</v>
      </c>
      <c r="BS156" s="739"/>
      <c r="BT156" s="739"/>
      <c r="BU156" s="739"/>
      <c r="BV156" s="739"/>
      <c r="BW156" s="739"/>
      <c r="BX156" s="739"/>
      <c r="BY156" s="739"/>
      <c r="BZ156" s="739"/>
      <c r="CA156" s="762" t="str">
        <f>LEFT(RIGHT(収録楽曲情報!$X$2,10))</f>
        <v>0</v>
      </c>
      <c r="CB156" s="763"/>
      <c r="CC156" s="757" t="str">
        <f>LEFT(RIGHT(収録楽曲情報!$X$2,9))</f>
        <v>0</v>
      </c>
      <c r="CD156" s="758"/>
      <c r="CE156" s="757" t="str">
        <f>LEFT(RIGHT(収録楽曲情報!$X$2,8))</f>
        <v>0</v>
      </c>
      <c r="CF156" s="758"/>
      <c r="CG156" s="759" t="s">
        <v>57</v>
      </c>
      <c r="CH156" s="759"/>
      <c r="CI156" s="760" t="str">
        <f>LEFT(RIGHT(収録楽曲情報!$X$2,7))</f>
        <v>0</v>
      </c>
      <c r="CJ156" s="760"/>
      <c r="CK156" s="760" t="str">
        <f>LEFT(RIGHT(収録楽曲情報!$X$2,6))</f>
        <v>0</v>
      </c>
      <c r="CL156" s="760"/>
      <c r="CM156" s="760" t="str">
        <f>LEFT(RIGHT(収録楽曲情報!$X$2,5))</f>
        <v>0</v>
      </c>
      <c r="CN156" s="760"/>
      <c r="CO156" s="760" t="str">
        <f>LEFT(RIGHT(収録楽曲情報!$X$2,4))</f>
        <v>0</v>
      </c>
      <c r="CP156" s="760"/>
      <c r="CQ156" s="760" t="str">
        <f>LEFT(RIGHT(収録楽曲情報!$X$2,3))</f>
        <v>0</v>
      </c>
      <c r="CR156" s="760"/>
      <c r="CS156" s="760" t="str">
        <f>LEFT(RIGHT(収録楽曲情報!$X$2,2))</f>
        <v>0</v>
      </c>
      <c r="CT156" s="760"/>
      <c r="CU156" s="760" t="str">
        <f>LEFT(RIGHT(収録楽曲情報!$X$2,1))</f>
        <v>0</v>
      </c>
      <c r="CV156" s="761"/>
    </row>
    <row r="157" spans="1:101" ht="13.5" customHeight="1" thickBot="1" x14ac:dyDescent="0.2">
      <c r="A157" s="461" t="s">
        <v>25</v>
      </c>
      <c r="B157" s="462"/>
      <c r="C157" s="462"/>
      <c r="D157" s="462"/>
      <c r="E157" s="462"/>
      <c r="F157" s="462"/>
      <c r="G157" s="463" t="str">
        <f>IF(外国映画情報入力!C6="","",外国映画情報入力!C6)</f>
        <v/>
      </c>
      <c r="H157" s="463"/>
      <c r="I157" s="463"/>
      <c r="J157" s="463"/>
      <c r="K157" s="463"/>
      <c r="L157" s="463"/>
      <c r="M157" s="463"/>
      <c r="N157" s="463"/>
      <c r="O157" s="463"/>
      <c r="P157" s="463"/>
      <c r="Q157" s="463"/>
      <c r="R157" s="464"/>
      <c r="CW157" s="1">
        <f t="shared" si="4"/>
        <v>1</v>
      </c>
    </row>
    <row r="158" spans="1:101" ht="7.5" customHeight="1" x14ac:dyDescent="0.15">
      <c r="A158" s="454"/>
      <c r="B158" s="455"/>
      <c r="C158" s="448" t="s">
        <v>37</v>
      </c>
      <c r="D158" s="448"/>
      <c r="E158" s="448"/>
      <c r="F158" s="448"/>
      <c r="G158" s="448"/>
      <c r="H158" s="448"/>
      <c r="I158" s="448"/>
      <c r="J158" s="448"/>
      <c r="K158" s="448"/>
      <c r="L158" s="448"/>
      <c r="M158" s="448"/>
      <c r="N158" s="448"/>
      <c r="O158" s="448"/>
      <c r="P158" s="448"/>
      <c r="Q158" s="448"/>
      <c r="R158" s="448"/>
      <c r="S158" s="448" t="s">
        <v>38</v>
      </c>
      <c r="T158" s="448"/>
      <c r="U158" s="448"/>
      <c r="V158" s="448"/>
      <c r="W158" s="448"/>
      <c r="X158" s="448"/>
      <c r="Y158" s="448"/>
      <c r="Z158" s="448"/>
      <c r="AA158" s="448"/>
      <c r="AB158" s="448"/>
      <c r="AC158" s="448"/>
      <c r="AD158" s="448"/>
      <c r="AE158" s="448"/>
      <c r="AF158" s="448"/>
      <c r="AG158" s="448"/>
      <c r="AH158" s="448"/>
      <c r="AI158" s="448"/>
      <c r="AJ158" s="448"/>
      <c r="AK158" s="458" t="s">
        <v>17</v>
      </c>
      <c r="AL158" s="458"/>
      <c r="AM158" s="458"/>
      <c r="AN158" s="458"/>
      <c r="AO158" s="458"/>
      <c r="AP158" s="458"/>
      <c r="AQ158" s="448" t="s">
        <v>41</v>
      </c>
      <c r="AR158" s="448"/>
      <c r="AS158" s="448"/>
      <c r="AT158" s="448"/>
      <c r="AU158" s="448"/>
      <c r="AV158" s="448" t="s">
        <v>42</v>
      </c>
      <c r="AW158" s="448"/>
      <c r="AX158" s="448"/>
      <c r="AY158" s="448"/>
      <c r="AZ158" s="448"/>
      <c r="BA158" s="448" t="s">
        <v>21</v>
      </c>
      <c r="BB158" s="449"/>
      <c r="BC158" s="452" t="s">
        <v>16</v>
      </c>
      <c r="BD158" s="450"/>
      <c r="BE158" s="450"/>
      <c r="BF158" s="450"/>
      <c r="BG158" s="450"/>
      <c r="BH158" s="450"/>
      <c r="BI158" s="450"/>
      <c r="BJ158" s="450"/>
      <c r="BK158" s="450"/>
      <c r="BL158" s="450"/>
      <c r="BM158" s="450" t="s">
        <v>43</v>
      </c>
      <c r="BN158" s="450"/>
      <c r="BO158" s="450"/>
      <c r="BP158" s="450"/>
      <c r="BQ158" s="450"/>
      <c r="BR158" s="450"/>
      <c r="BS158" s="450"/>
      <c r="BT158" s="450"/>
      <c r="BU158" s="450"/>
      <c r="BV158" s="450"/>
      <c r="BW158" s="450"/>
      <c r="BX158" s="450"/>
      <c r="BY158" s="450"/>
      <c r="BZ158" s="450"/>
      <c r="CA158" s="450"/>
      <c r="CB158" s="450"/>
      <c r="CC158" s="450"/>
      <c r="CD158" s="450"/>
      <c r="CE158" s="450" t="s">
        <v>22</v>
      </c>
      <c r="CF158" s="450"/>
      <c r="CG158" s="450"/>
      <c r="CH158" s="450"/>
      <c r="CI158" s="450"/>
      <c r="CJ158" s="450"/>
      <c r="CK158" s="450"/>
      <c r="CL158" s="450"/>
      <c r="CM158" s="450"/>
      <c r="CN158" s="450"/>
      <c r="CO158" s="450"/>
      <c r="CP158" s="450"/>
      <c r="CQ158" s="450"/>
      <c r="CR158" s="450"/>
      <c r="CS158" s="450"/>
      <c r="CT158" s="450"/>
      <c r="CU158" s="450" t="s">
        <v>65</v>
      </c>
      <c r="CV158" s="450"/>
      <c r="CW158" s="1">
        <f t="shared" si="4"/>
        <v>1</v>
      </c>
    </row>
    <row r="159" spans="1:101" ht="7.5" customHeight="1" x14ac:dyDescent="0.15">
      <c r="A159" s="456"/>
      <c r="B159" s="457"/>
      <c r="C159" s="450"/>
      <c r="D159" s="450"/>
      <c r="E159" s="450"/>
      <c r="F159" s="450"/>
      <c r="G159" s="450"/>
      <c r="H159" s="450"/>
      <c r="I159" s="450"/>
      <c r="J159" s="450"/>
      <c r="K159" s="450"/>
      <c r="L159" s="450"/>
      <c r="M159" s="450"/>
      <c r="N159" s="450"/>
      <c r="O159" s="450"/>
      <c r="P159" s="450"/>
      <c r="Q159" s="450"/>
      <c r="R159" s="450"/>
      <c r="S159" s="450"/>
      <c r="T159" s="450"/>
      <c r="U159" s="450"/>
      <c r="V159" s="450"/>
      <c r="W159" s="450"/>
      <c r="X159" s="450"/>
      <c r="Y159" s="450"/>
      <c r="Z159" s="450"/>
      <c r="AA159" s="450"/>
      <c r="AB159" s="450"/>
      <c r="AC159" s="450"/>
      <c r="AD159" s="450"/>
      <c r="AE159" s="450"/>
      <c r="AF159" s="450"/>
      <c r="AG159" s="450"/>
      <c r="AH159" s="450"/>
      <c r="AI159" s="450"/>
      <c r="AJ159" s="450"/>
      <c r="AK159" s="453" t="s">
        <v>39</v>
      </c>
      <c r="AL159" s="453"/>
      <c r="AM159" s="453"/>
      <c r="AN159" s="453" t="s">
        <v>40</v>
      </c>
      <c r="AO159" s="453"/>
      <c r="AP159" s="453"/>
      <c r="AQ159" s="450"/>
      <c r="AR159" s="450"/>
      <c r="AS159" s="450"/>
      <c r="AT159" s="450"/>
      <c r="AU159" s="450"/>
      <c r="AV159" s="450"/>
      <c r="AW159" s="450"/>
      <c r="AX159" s="450"/>
      <c r="AY159" s="450"/>
      <c r="AZ159" s="450"/>
      <c r="BA159" s="450"/>
      <c r="BB159" s="451"/>
      <c r="BC159" s="452"/>
      <c r="BD159" s="450"/>
      <c r="BE159" s="450"/>
      <c r="BF159" s="450"/>
      <c r="BG159" s="450"/>
      <c r="BH159" s="450"/>
      <c r="BI159" s="450"/>
      <c r="BJ159" s="450"/>
      <c r="BK159" s="450"/>
      <c r="BL159" s="450"/>
      <c r="BM159" s="450"/>
      <c r="BN159" s="450"/>
      <c r="BO159" s="450"/>
      <c r="BP159" s="450"/>
      <c r="BQ159" s="450"/>
      <c r="BR159" s="450"/>
      <c r="BS159" s="450"/>
      <c r="BT159" s="450"/>
      <c r="BU159" s="450"/>
      <c r="BV159" s="450"/>
      <c r="BW159" s="450"/>
      <c r="BX159" s="450"/>
      <c r="BY159" s="450"/>
      <c r="BZ159" s="450"/>
      <c r="CA159" s="450"/>
      <c r="CB159" s="450"/>
      <c r="CC159" s="450"/>
      <c r="CD159" s="450"/>
      <c r="CE159" s="450"/>
      <c r="CF159" s="450"/>
      <c r="CG159" s="450"/>
      <c r="CH159" s="450"/>
      <c r="CI159" s="450"/>
      <c r="CJ159" s="450"/>
      <c r="CK159" s="450"/>
      <c r="CL159" s="450"/>
      <c r="CM159" s="450"/>
      <c r="CN159" s="450"/>
      <c r="CO159" s="450"/>
      <c r="CP159" s="450"/>
      <c r="CQ159" s="450"/>
      <c r="CR159" s="450"/>
      <c r="CS159" s="450"/>
      <c r="CT159" s="450"/>
      <c r="CU159" s="450"/>
      <c r="CV159" s="450"/>
      <c r="CW159" s="1">
        <f t="shared" si="4"/>
        <v>1</v>
      </c>
    </row>
    <row r="160" spans="1:101" ht="30" customHeight="1" x14ac:dyDescent="0.15">
      <c r="A160" s="447">
        <f>IF(収録楽曲情報!B37="","",収録楽曲情報!B37)</f>
        <v>36</v>
      </c>
      <c r="B160" s="438"/>
      <c r="C160" s="436" t="str">
        <f>IF(収録楽曲情報!D37="","",収録楽曲情報!D37&amp;収録楽曲情報!Q37)</f>
        <v/>
      </c>
      <c r="D160" s="436"/>
      <c r="E160" s="436"/>
      <c r="F160" s="436"/>
      <c r="G160" s="436"/>
      <c r="H160" s="436"/>
      <c r="I160" s="436"/>
      <c r="J160" s="436"/>
      <c r="K160" s="436"/>
      <c r="L160" s="436"/>
      <c r="M160" s="436"/>
      <c r="N160" s="436"/>
      <c r="O160" s="436"/>
      <c r="P160" s="436"/>
      <c r="Q160" s="436"/>
      <c r="R160" s="436"/>
      <c r="S160" s="436" t="str">
        <f>IF(収録楽曲情報!E37="","",収録楽曲情報!E37 &amp; " ・ ") &amp; IF(収録楽曲情報!F37="","",収録楽曲情報!F37)</f>
        <v/>
      </c>
      <c r="T160" s="436"/>
      <c r="U160" s="436"/>
      <c r="V160" s="436"/>
      <c r="W160" s="436"/>
      <c r="X160" s="436"/>
      <c r="Y160" s="436"/>
      <c r="Z160" s="436"/>
      <c r="AA160" s="436"/>
      <c r="AB160" s="436"/>
      <c r="AC160" s="436"/>
      <c r="AD160" s="436"/>
      <c r="AE160" s="436"/>
      <c r="AF160" s="436"/>
      <c r="AG160" s="436"/>
      <c r="AH160" s="436"/>
      <c r="AI160" s="436"/>
      <c r="AJ160" s="436"/>
      <c r="AK160" s="437" t="str">
        <f>IF(算定シミュレーション!AO48=0,"",算定シミュレーション!AO48)</f>
        <v/>
      </c>
      <c r="AL160" s="437"/>
      <c r="AM160" s="437"/>
      <c r="AN160" s="437" t="str">
        <f>IF(算定シミュレーション!AP48=0,"",算定シミュレーション!AP48)</f>
        <v/>
      </c>
      <c r="AO160" s="437"/>
      <c r="AP160" s="437"/>
      <c r="AQ160" s="438" t="str">
        <f>IF(収録楽曲情報!J37="","",収録楽曲情報!J37)</f>
        <v/>
      </c>
      <c r="AR160" s="438"/>
      <c r="AS160" s="438"/>
      <c r="AT160" s="438"/>
      <c r="AU160" s="438"/>
      <c r="AV160" s="423" t="str">
        <f>IF(収録楽曲情報!K37="","",収録楽曲情報!K37)</f>
        <v/>
      </c>
      <c r="AW160" s="423"/>
      <c r="AX160" s="423"/>
      <c r="AY160" s="423"/>
      <c r="AZ160" s="423"/>
      <c r="BA160" s="423" t="str">
        <f>IF(収録楽曲情報!L37="","",収録楽曲情報!L37)</f>
        <v/>
      </c>
      <c r="BB160" s="434"/>
      <c r="BC160" s="443" t="str">
        <f>IF(収録楽曲情報!G37="","",収録楽曲情報!G37)</f>
        <v/>
      </c>
      <c r="BD160" s="444"/>
      <c r="BE160" s="444"/>
      <c r="BF160" s="444"/>
      <c r="BG160" s="444"/>
      <c r="BH160" s="444"/>
      <c r="BI160" s="444"/>
      <c r="BJ160" s="444"/>
      <c r="BK160" s="444"/>
      <c r="BL160" s="444"/>
      <c r="BM160" s="428"/>
      <c r="BN160" s="426"/>
      <c r="BO160" s="426"/>
      <c r="BP160" s="426"/>
      <c r="BQ160" s="426" t="str">
        <f>算定シミュレーション!AD48</f>
        <v/>
      </c>
      <c r="BR160" s="427"/>
      <c r="BS160" s="418" t="str">
        <f>算定シミュレーション!AE48</f>
        <v/>
      </c>
      <c r="BT160" s="419"/>
      <c r="BU160" s="420" t="str">
        <f>算定シミュレーション!AF48</f>
        <v/>
      </c>
      <c r="BV160" s="419"/>
      <c r="BW160" s="420" t="str">
        <f>算定シミュレーション!AG48</f>
        <v/>
      </c>
      <c r="BX160" s="421"/>
      <c r="BY160" s="418" t="str">
        <f>算定シミュレーション!AH48</f>
        <v/>
      </c>
      <c r="BZ160" s="419"/>
      <c r="CA160" s="420" t="str">
        <f>算定シミュレーション!AI48</f>
        <v/>
      </c>
      <c r="CB160" s="419"/>
      <c r="CC160" s="420" t="str">
        <f>IF(算定シミュレーション!AJ48="算","算",IF(LEFT(収録楽曲情報!Q37,2)="【委",0,算定シミュレーション!AJ48))</f>
        <v>―</v>
      </c>
      <c r="CD160" s="421"/>
      <c r="CE160" s="423" t="str">
        <f>LEFT(収録楽曲情報!C37,1)</f>
        <v/>
      </c>
      <c r="CF160" s="423"/>
      <c r="CG160" s="423" t="str">
        <f>MID(収録楽曲情報!C37,2,1)</f>
        <v/>
      </c>
      <c r="CH160" s="423"/>
      <c r="CI160" s="423" t="str">
        <f>MID(収録楽曲情報!C37,3,1)</f>
        <v/>
      </c>
      <c r="CJ160" s="423"/>
      <c r="CK160" s="423" t="str">
        <f>MID(収録楽曲情報!C37,4,1)</f>
        <v/>
      </c>
      <c r="CL160" s="423"/>
      <c r="CM160" s="423" t="str">
        <f>MID(収録楽曲情報!C37,5,1)</f>
        <v/>
      </c>
      <c r="CN160" s="423"/>
      <c r="CO160" s="423" t="str">
        <f>MID(収録楽曲情報!C37,6,1)</f>
        <v/>
      </c>
      <c r="CP160" s="423"/>
      <c r="CQ160" s="423" t="str">
        <f>MID(収録楽曲情報!C37,7,1)</f>
        <v/>
      </c>
      <c r="CR160" s="423"/>
      <c r="CS160" s="423" t="str">
        <f>MID(収録楽曲情報!C37,8,1)</f>
        <v/>
      </c>
      <c r="CT160" s="423"/>
      <c r="CU160" s="423"/>
      <c r="CV160" s="423"/>
      <c r="CW160" s="1">
        <f t="shared" si="4"/>
        <v>1</v>
      </c>
    </row>
    <row r="161" spans="1:101" ht="30" customHeight="1" x14ac:dyDescent="0.15">
      <c r="A161" s="445">
        <f>IF(収録楽曲情報!B38="","",収録楽曲情報!B38)</f>
        <v>37</v>
      </c>
      <c r="B161" s="446"/>
      <c r="C161" s="436" t="str">
        <f>IF(収録楽曲情報!D38="","",収録楽曲情報!D38&amp;収録楽曲情報!Q38)</f>
        <v/>
      </c>
      <c r="D161" s="436"/>
      <c r="E161" s="436"/>
      <c r="F161" s="436"/>
      <c r="G161" s="436"/>
      <c r="H161" s="436"/>
      <c r="I161" s="436"/>
      <c r="J161" s="436"/>
      <c r="K161" s="436"/>
      <c r="L161" s="436"/>
      <c r="M161" s="436"/>
      <c r="N161" s="436"/>
      <c r="O161" s="436"/>
      <c r="P161" s="436"/>
      <c r="Q161" s="436"/>
      <c r="R161" s="436"/>
      <c r="S161" s="489" t="str">
        <f>IF(収録楽曲情報!E38="","",収録楽曲情報!E38 &amp; " ・ ") &amp; IF(収録楽曲情報!F38="","",収録楽曲情報!F38)</f>
        <v/>
      </c>
      <c r="T161" s="490"/>
      <c r="U161" s="490"/>
      <c r="V161" s="490"/>
      <c r="W161" s="490"/>
      <c r="X161" s="490"/>
      <c r="Y161" s="490"/>
      <c r="Z161" s="490"/>
      <c r="AA161" s="490"/>
      <c r="AB161" s="490"/>
      <c r="AC161" s="490"/>
      <c r="AD161" s="490"/>
      <c r="AE161" s="490"/>
      <c r="AF161" s="490"/>
      <c r="AG161" s="490"/>
      <c r="AH161" s="490"/>
      <c r="AI161" s="490"/>
      <c r="AJ161" s="491"/>
      <c r="AK161" s="437" t="str">
        <f>IF(算定シミュレーション!AO49=0,"",算定シミュレーション!AO49)</f>
        <v/>
      </c>
      <c r="AL161" s="437"/>
      <c r="AM161" s="437"/>
      <c r="AN161" s="437" t="str">
        <f>IF(算定シミュレーション!AP49=0,"",算定シミュレーション!AP49)</f>
        <v/>
      </c>
      <c r="AO161" s="437"/>
      <c r="AP161" s="437"/>
      <c r="AQ161" s="492" t="str">
        <f>IF(収録楽曲情報!J38="","",収録楽曲情報!J38)</f>
        <v/>
      </c>
      <c r="AR161" s="493"/>
      <c r="AS161" s="493"/>
      <c r="AT161" s="493"/>
      <c r="AU161" s="446"/>
      <c r="AV161" s="418" t="str">
        <f>IF(収録楽曲情報!K38="","",収録楽曲情報!K38)</f>
        <v/>
      </c>
      <c r="AW161" s="487"/>
      <c r="AX161" s="487"/>
      <c r="AY161" s="487"/>
      <c r="AZ161" s="421"/>
      <c r="BA161" s="418" t="str">
        <f>IF(収録楽曲情報!L38="","",収録楽曲情報!L38)</f>
        <v/>
      </c>
      <c r="BB161" s="488"/>
      <c r="BC161" s="443" t="str">
        <f>IF(収録楽曲情報!G38="","",収録楽曲情報!G38)</f>
        <v/>
      </c>
      <c r="BD161" s="444"/>
      <c r="BE161" s="444"/>
      <c r="BF161" s="444"/>
      <c r="BG161" s="444"/>
      <c r="BH161" s="444"/>
      <c r="BI161" s="444"/>
      <c r="BJ161" s="444"/>
      <c r="BK161" s="444"/>
      <c r="BL161" s="444"/>
      <c r="BM161" s="428"/>
      <c r="BN161" s="426"/>
      <c r="BO161" s="426"/>
      <c r="BP161" s="426"/>
      <c r="BQ161" s="426" t="str">
        <f>算定シミュレーション!AD49</f>
        <v/>
      </c>
      <c r="BR161" s="427"/>
      <c r="BS161" s="418" t="str">
        <f>算定シミュレーション!AE49</f>
        <v/>
      </c>
      <c r="BT161" s="419"/>
      <c r="BU161" s="420" t="str">
        <f>算定シミュレーション!AF49</f>
        <v/>
      </c>
      <c r="BV161" s="419"/>
      <c r="BW161" s="420" t="str">
        <f>算定シミュレーション!AG49</f>
        <v/>
      </c>
      <c r="BX161" s="421"/>
      <c r="BY161" s="418" t="str">
        <f>算定シミュレーション!AH49</f>
        <v/>
      </c>
      <c r="BZ161" s="419"/>
      <c r="CA161" s="420" t="str">
        <f>算定シミュレーション!AI49</f>
        <v/>
      </c>
      <c r="CB161" s="419"/>
      <c r="CC161" s="420" t="str">
        <f>IF(算定シミュレーション!AJ49="算","算",IF(LEFT(収録楽曲情報!Q38,2)="【委",0,算定シミュレーション!AJ49))</f>
        <v>―</v>
      </c>
      <c r="CD161" s="421"/>
      <c r="CE161" s="418" t="str">
        <f>LEFT(収録楽曲情報!C38,1)</f>
        <v/>
      </c>
      <c r="CF161" s="421"/>
      <c r="CG161" s="418" t="str">
        <f>MID(収録楽曲情報!C38,2,1)</f>
        <v/>
      </c>
      <c r="CH161" s="421"/>
      <c r="CI161" s="418" t="str">
        <f>MID(収録楽曲情報!C38,3,1)</f>
        <v/>
      </c>
      <c r="CJ161" s="421"/>
      <c r="CK161" s="418" t="str">
        <f>MID(収録楽曲情報!C38,4,1)</f>
        <v/>
      </c>
      <c r="CL161" s="421"/>
      <c r="CM161" s="418" t="str">
        <f>MID(収録楽曲情報!C38,5,1)</f>
        <v/>
      </c>
      <c r="CN161" s="421"/>
      <c r="CO161" s="418" t="str">
        <f>MID(収録楽曲情報!C38,6,1)</f>
        <v/>
      </c>
      <c r="CP161" s="421"/>
      <c r="CQ161" s="418" t="str">
        <f>MID(収録楽曲情報!C38,7,1)</f>
        <v/>
      </c>
      <c r="CR161" s="421"/>
      <c r="CS161" s="418" t="str">
        <f>MID(収録楽曲情報!C38,8,1)</f>
        <v/>
      </c>
      <c r="CT161" s="421"/>
      <c r="CU161" s="423"/>
      <c r="CV161" s="423"/>
      <c r="CW161" s="1">
        <f t="shared" si="4"/>
        <v>1</v>
      </c>
    </row>
    <row r="162" spans="1:101" ht="30" customHeight="1" x14ac:dyDescent="0.15">
      <c r="A162" s="445">
        <f>IF(収録楽曲情報!B39="","",収録楽曲情報!B39)</f>
        <v>38</v>
      </c>
      <c r="B162" s="446"/>
      <c r="C162" s="436" t="str">
        <f>IF(収録楽曲情報!D39="","",収録楽曲情報!D39&amp;収録楽曲情報!Q39)</f>
        <v/>
      </c>
      <c r="D162" s="436"/>
      <c r="E162" s="436"/>
      <c r="F162" s="436"/>
      <c r="G162" s="436"/>
      <c r="H162" s="436"/>
      <c r="I162" s="436"/>
      <c r="J162" s="436"/>
      <c r="K162" s="436"/>
      <c r="L162" s="436"/>
      <c r="M162" s="436"/>
      <c r="N162" s="436"/>
      <c r="O162" s="436"/>
      <c r="P162" s="436"/>
      <c r="Q162" s="436"/>
      <c r="R162" s="436"/>
      <c r="S162" s="489" t="str">
        <f>IF(収録楽曲情報!E39="","",収録楽曲情報!E39 &amp; " ・ ") &amp; IF(収録楽曲情報!F39="","",収録楽曲情報!F39)</f>
        <v/>
      </c>
      <c r="T162" s="490"/>
      <c r="U162" s="490"/>
      <c r="V162" s="490"/>
      <c r="W162" s="490"/>
      <c r="X162" s="490"/>
      <c r="Y162" s="490"/>
      <c r="Z162" s="490"/>
      <c r="AA162" s="490"/>
      <c r="AB162" s="490"/>
      <c r="AC162" s="490"/>
      <c r="AD162" s="490"/>
      <c r="AE162" s="490"/>
      <c r="AF162" s="490"/>
      <c r="AG162" s="490"/>
      <c r="AH162" s="490"/>
      <c r="AI162" s="490"/>
      <c r="AJ162" s="491"/>
      <c r="AK162" s="437" t="str">
        <f>IF(算定シミュレーション!AO50=0,"",算定シミュレーション!AO50)</f>
        <v/>
      </c>
      <c r="AL162" s="437"/>
      <c r="AM162" s="437"/>
      <c r="AN162" s="437" t="str">
        <f>IF(算定シミュレーション!AP50=0,"",算定シミュレーション!AP50)</f>
        <v/>
      </c>
      <c r="AO162" s="437"/>
      <c r="AP162" s="437"/>
      <c r="AQ162" s="492" t="str">
        <f>IF(収録楽曲情報!J39="","",収録楽曲情報!J39)</f>
        <v/>
      </c>
      <c r="AR162" s="493"/>
      <c r="AS162" s="493"/>
      <c r="AT162" s="493"/>
      <c r="AU162" s="446"/>
      <c r="AV162" s="418" t="str">
        <f>IF(収録楽曲情報!K39="","",収録楽曲情報!K39)</f>
        <v/>
      </c>
      <c r="AW162" s="487"/>
      <c r="AX162" s="487"/>
      <c r="AY162" s="487"/>
      <c r="AZ162" s="421"/>
      <c r="BA162" s="418" t="str">
        <f>IF(収録楽曲情報!L39="","",収録楽曲情報!L39)</f>
        <v/>
      </c>
      <c r="BB162" s="488"/>
      <c r="BC162" s="443" t="str">
        <f>IF(収録楽曲情報!G39="","",収録楽曲情報!G39)</f>
        <v/>
      </c>
      <c r="BD162" s="444"/>
      <c r="BE162" s="444"/>
      <c r="BF162" s="444"/>
      <c r="BG162" s="444"/>
      <c r="BH162" s="444"/>
      <c r="BI162" s="444"/>
      <c r="BJ162" s="444"/>
      <c r="BK162" s="444"/>
      <c r="BL162" s="444"/>
      <c r="BM162" s="428"/>
      <c r="BN162" s="426"/>
      <c r="BO162" s="426"/>
      <c r="BP162" s="426"/>
      <c r="BQ162" s="426" t="str">
        <f>算定シミュレーション!AD50</f>
        <v/>
      </c>
      <c r="BR162" s="427"/>
      <c r="BS162" s="418" t="str">
        <f>算定シミュレーション!AE50</f>
        <v/>
      </c>
      <c r="BT162" s="419"/>
      <c r="BU162" s="420" t="str">
        <f>算定シミュレーション!AF50</f>
        <v/>
      </c>
      <c r="BV162" s="419"/>
      <c r="BW162" s="420" t="str">
        <f>算定シミュレーション!AG50</f>
        <v/>
      </c>
      <c r="BX162" s="421"/>
      <c r="BY162" s="418" t="str">
        <f>算定シミュレーション!AH50</f>
        <v/>
      </c>
      <c r="BZ162" s="419"/>
      <c r="CA162" s="420" t="str">
        <f>算定シミュレーション!AI50</f>
        <v/>
      </c>
      <c r="CB162" s="419"/>
      <c r="CC162" s="420" t="str">
        <f>IF(算定シミュレーション!AJ50="算","算",IF(LEFT(収録楽曲情報!Q39,2)="【委",0,算定シミュレーション!AJ50))</f>
        <v>―</v>
      </c>
      <c r="CD162" s="421"/>
      <c r="CE162" s="418" t="str">
        <f>LEFT(収録楽曲情報!C39,1)</f>
        <v/>
      </c>
      <c r="CF162" s="421"/>
      <c r="CG162" s="418" t="str">
        <f>MID(収録楽曲情報!C39,2,1)</f>
        <v/>
      </c>
      <c r="CH162" s="421"/>
      <c r="CI162" s="418" t="str">
        <f>MID(収録楽曲情報!C39,3,1)</f>
        <v/>
      </c>
      <c r="CJ162" s="421"/>
      <c r="CK162" s="418" t="str">
        <f>MID(収録楽曲情報!C39,4,1)</f>
        <v/>
      </c>
      <c r="CL162" s="421"/>
      <c r="CM162" s="418" t="str">
        <f>MID(収録楽曲情報!C39,5,1)</f>
        <v/>
      </c>
      <c r="CN162" s="421"/>
      <c r="CO162" s="418" t="str">
        <f>MID(収録楽曲情報!C39,6,1)</f>
        <v/>
      </c>
      <c r="CP162" s="421"/>
      <c r="CQ162" s="418" t="str">
        <f>MID(収録楽曲情報!C39,7,1)</f>
        <v/>
      </c>
      <c r="CR162" s="421"/>
      <c r="CS162" s="418" t="str">
        <f>MID(収録楽曲情報!C39,8,1)</f>
        <v/>
      </c>
      <c r="CT162" s="421"/>
      <c r="CU162" s="423"/>
      <c r="CV162" s="423"/>
      <c r="CW162" s="1">
        <f t="shared" si="4"/>
        <v>1</v>
      </c>
    </row>
    <row r="163" spans="1:101" ht="30" customHeight="1" x14ac:dyDescent="0.15">
      <c r="A163" s="445">
        <f>IF(収録楽曲情報!B40="","",収録楽曲情報!B40)</f>
        <v>39</v>
      </c>
      <c r="B163" s="446"/>
      <c r="C163" s="436" t="str">
        <f>IF(収録楽曲情報!D40="","",収録楽曲情報!D40&amp;収録楽曲情報!Q40)</f>
        <v/>
      </c>
      <c r="D163" s="436"/>
      <c r="E163" s="436"/>
      <c r="F163" s="436"/>
      <c r="G163" s="436"/>
      <c r="H163" s="436"/>
      <c r="I163" s="436"/>
      <c r="J163" s="436"/>
      <c r="K163" s="436"/>
      <c r="L163" s="436"/>
      <c r="M163" s="436"/>
      <c r="N163" s="436"/>
      <c r="O163" s="436"/>
      <c r="P163" s="436"/>
      <c r="Q163" s="436"/>
      <c r="R163" s="436"/>
      <c r="S163" s="489" t="str">
        <f>IF(収録楽曲情報!E40="","",収録楽曲情報!E40 &amp; " ・ ") &amp; IF(収録楽曲情報!F40="","",収録楽曲情報!F40)</f>
        <v/>
      </c>
      <c r="T163" s="490"/>
      <c r="U163" s="490"/>
      <c r="V163" s="490"/>
      <c r="W163" s="490"/>
      <c r="X163" s="490"/>
      <c r="Y163" s="490"/>
      <c r="Z163" s="490"/>
      <c r="AA163" s="490"/>
      <c r="AB163" s="490"/>
      <c r="AC163" s="490"/>
      <c r="AD163" s="490"/>
      <c r="AE163" s="490"/>
      <c r="AF163" s="490"/>
      <c r="AG163" s="490"/>
      <c r="AH163" s="490"/>
      <c r="AI163" s="490"/>
      <c r="AJ163" s="491"/>
      <c r="AK163" s="437" t="str">
        <f>IF(算定シミュレーション!AO51=0,"",算定シミュレーション!AO51)</f>
        <v/>
      </c>
      <c r="AL163" s="437"/>
      <c r="AM163" s="437"/>
      <c r="AN163" s="437" t="str">
        <f>IF(算定シミュレーション!AP51=0,"",算定シミュレーション!AP51)</f>
        <v/>
      </c>
      <c r="AO163" s="437"/>
      <c r="AP163" s="437"/>
      <c r="AQ163" s="492" t="str">
        <f>IF(収録楽曲情報!J40="","",収録楽曲情報!J40)</f>
        <v/>
      </c>
      <c r="AR163" s="493"/>
      <c r="AS163" s="493"/>
      <c r="AT163" s="493"/>
      <c r="AU163" s="446"/>
      <c r="AV163" s="418" t="str">
        <f>IF(収録楽曲情報!K40="","",収録楽曲情報!K40)</f>
        <v/>
      </c>
      <c r="AW163" s="487"/>
      <c r="AX163" s="487"/>
      <c r="AY163" s="487"/>
      <c r="AZ163" s="421"/>
      <c r="BA163" s="418" t="str">
        <f>IF(収録楽曲情報!L40="","",収録楽曲情報!L40)</f>
        <v/>
      </c>
      <c r="BB163" s="488"/>
      <c r="BC163" s="443" t="str">
        <f>IF(収録楽曲情報!G40="","",収録楽曲情報!G40)</f>
        <v/>
      </c>
      <c r="BD163" s="444"/>
      <c r="BE163" s="444"/>
      <c r="BF163" s="444"/>
      <c r="BG163" s="444"/>
      <c r="BH163" s="444"/>
      <c r="BI163" s="444"/>
      <c r="BJ163" s="444"/>
      <c r="BK163" s="444"/>
      <c r="BL163" s="444"/>
      <c r="BM163" s="428"/>
      <c r="BN163" s="426"/>
      <c r="BO163" s="426"/>
      <c r="BP163" s="426"/>
      <c r="BQ163" s="426" t="str">
        <f>算定シミュレーション!AD51</f>
        <v/>
      </c>
      <c r="BR163" s="427"/>
      <c r="BS163" s="418" t="str">
        <f>算定シミュレーション!AE51</f>
        <v/>
      </c>
      <c r="BT163" s="419"/>
      <c r="BU163" s="420" t="str">
        <f>算定シミュレーション!AF51</f>
        <v/>
      </c>
      <c r="BV163" s="419"/>
      <c r="BW163" s="420" t="str">
        <f>算定シミュレーション!AG51</f>
        <v/>
      </c>
      <c r="BX163" s="421"/>
      <c r="BY163" s="418" t="str">
        <f>算定シミュレーション!AH51</f>
        <v/>
      </c>
      <c r="BZ163" s="419"/>
      <c r="CA163" s="420" t="str">
        <f>算定シミュレーション!AI51</f>
        <v/>
      </c>
      <c r="CB163" s="419"/>
      <c r="CC163" s="420" t="str">
        <f>IF(算定シミュレーション!AJ51="算","算",IF(LEFT(収録楽曲情報!Q40,2)="【委",0,算定シミュレーション!AJ51))</f>
        <v>―</v>
      </c>
      <c r="CD163" s="421"/>
      <c r="CE163" s="418" t="str">
        <f>LEFT(収録楽曲情報!C40,1)</f>
        <v/>
      </c>
      <c r="CF163" s="421"/>
      <c r="CG163" s="418" t="str">
        <f>MID(収録楽曲情報!C40,2,1)</f>
        <v/>
      </c>
      <c r="CH163" s="421"/>
      <c r="CI163" s="418" t="str">
        <f>MID(収録楽曲情報!C40,3,1)</f>
        <v/>
      </c>
      <c r="CJ163" s="421"/>
      <c r="CK163" s="418" t="str">
        <f>MID(収録楽曲情報!C40,4,1)</f>
        <v/>
      </c>
      <c r="CL163" s="421"/>
      <c r="CM163" s="418" t="str">
        <f>MID(収録楽曲情報!C40,5,1)</f>
        <v/>
      </c>
      <c r="CN163" s="421"/>
      <c r="CO163" s="418" t="str">
        <f>MID(収録楽曲情報!C40,6,1)</f>
        <v/>
      </c>
      <c r="CP163" s="421"/>
      <c r="CQ163" s="418" t="str">
        <f>MID(収録楽曲情報!C40,7,1)</f>
        <v/>
      </c>
      <c r="CR163" s="421"/>
      <c r="CS163" s="418" t="str">
        <f>MID(収録楽曲情報!C40,8,1)</f>
        <v/>
      </c>
      <c r="CT163" s="421"/>
      <c r="CU163" s="423"/>
      <c r="CV163" s="423"/>
      <c r="CW163" s="1">
        <f t="shared" si="4"/>
        <v>1</v>
      </c>
    </row>
    <row r="164" spans="1:101" ht="30" customHeight="1" x14ac:dyDescent="0.15">
      <c r="A164" s="445">
        <f>IF(収録楽曲情報!B41="","",収録楽曲情報!B41)</f>
        <v>40</v>
      </c>
      <c r="B164" s="446"/>
      <c r="C164" s="436" t="str">
        <f>IF(収録楽曲情報!D41="","",収録楽曲情報!D41&amp;収録楽曲情報!Q41)</f>
        <v/>
      </c>
      <c r="D164" s="436"/>
      <c r="E164" s="436"/>
      <c r="F164" s="436"/>
      <c r="G164" s="436"/>
      <c r="H164" s="436"/>
      <c r="I164" s="436"/>
      <c r="J164" s="436"/>
      <c r="K164" s="436"/>
      <c r="L164" s="436"/>
      <c r="M164" s="436"/>
      <c r="N164" s="436"/>
      <c r="O164" s="436"/>
      <c r="P164" s="436"/>
      <c r="Q164" s="436"/>
      <c r="R164" s="436"/>
      <c r="S164" s="489" t="str">
        <f>IF(収録楽曲情報!E41="","",収録楽曲情報!E41 &amp; " ・ ") &amp; IF(収録楽曲情報!F41="","",収録楽曲情報!F41)</f>
        <v/>
      </c>
      <c r="T164" s="490"/>
      <c r="U164" s="490"/>
      <c r="V164" s="490"/>
      <c r="W164" s="490"/>
      <c r="X164" s="490"/>
      <c r="Y164" s="490"/>
      <c r="Z164" s="490"/>
      <c r="AA164" s="490"/>
      <c r="AB164" s="490"/>
      <c r="AC164" s="490"/>
      <c r="AD164" s="490"/>
      <c r="AE164" s="490"/>
      <c r="AF164" s="490"/>
      <c r="AG164" s="490"/>
      <c r="AH164" s="490"/>
      <c r="AI164" s="490"/>
      <c r="AJ164" s="491"/>
      <c r="AK164" s="437" t="str">
        <f>IF(算定シミュレーション!AO52=0,"",算定シミュレーション!AO52)</f>
        <v/>
      </c>
      <c r="AL164" s="437"/>
      <c r="AM164" s="437"/>
      <c r="AN164" s="437" t="str">
        <f>IF(算定シミュレーション!AP52=0,"",算定シミュレーション!AP52)</f>
        <v/>
      </c>
      <c r="AO164" s="437"/>
      <c r="AP164" s="437"/>
      <c r="AQ164" s="492" t="str">
        <f>IF(収録楽曲情報!J41="","",収録楽曲情報!J41)</f>
        <v/>
      </c>
      <c r="AR164" s="493"/>
      <c r="AS164" s="493"/>
      <c r="AT164" s="493"/>
      <c r="AU164" s="446"/>
      <c r="AV164" s="418" t="str">
        <f>IF(収録楽曲情報!K41="","",収録楽曲情報!K41)</f>
        <v/>
      </c>
      <c r="AW164" s="487"/>
      <c r="AX164" s="487"/>
      <c r="AY164" s="487"/>
      <c r="AZ164" s="421"/>
      <c r="BA164" s="418" t="str">
        <f>IF(収録楽曲情報!L41="","",収録楽曲情報!L41)</f>
        <v/>
      </c>
      <c r="BB164" s="488"/>
      <c r="BC164" s="443" t="str">
        <f>IF(収録楽曲情報!G41="","",収録楽曲情報!G41)</f>
        <v/>
      </c>
      <c r="BD164" s="444"/>
      <c r="BE164" s="444"/>
      <c r="BF164" s="444"/>
      <c r="BG164" s="444"/>
      <c r="BH164" s="444"/>
      <c r="BI164" s="444"/>
      <c r="BJ164" s="444"/>
      <c r="BK164" s="444"/>
      <c r="BL164" s="444"/>
      <c r="BM164" s="428"/>
      <c r="BN164" s="426"/>
      <c r="BO164" s="426"/>
      <c r="BP164" s="426"/>
      <c r="BQ164" s="426" t="str">
        <f>算定シミュレーション!AD52</f>
        <v/>
      </c>
      <c r="BR164" s="427"/>
      <c r="BS164" s="418" t="str">
        <f>算定シミュレーション!AE52</f>
        <v/>
      </c>
      <c r="BT164" s="419"/>
      <c r="BU164" s="420" t="str">
        <f>算定シミュレーション!AF52</f>
        <v/>
      </c>
      <c r="BV164" s="419"/>
      <c r="BW164" s="420" t="str">
        <f>算定シミュレーション!AG52</f>
        <v/>
      </c>
      <c r="BX164" s="421"/>
      <c r="BY164" s="418" t="str">
        <f>算定シミュレーション!AH52</f>
        <v/>
      </c>
      <c r="BZ164" s="419"/>
      <c r="CA164" s="420" t="str">
        <f>算定シミュレーション!AI52</f>
        <v/>
      </c>
      <c r="CB164" s="419"/>
      <c r="CC164" s="420" t="str">
        <f>IF(算定シミュレーション!AJ52="算","算",IF(LEFT(収録楽曲情報!Q41,2)="【委",0,算定シミュレーション!AJ52))</f>
        <v>―</v>
      </c>
      <c r="CD164" s="421"/>
      <c r="CE164" s="418" t="str">
        <f>LEFT(収録楽曲情報!C41,1)</f>
        <v/>
      </c>
      <c r="CF164" s="421"/>
      <c r="CG164" s="418" t="str">
        <f>MID(収録楽曲情報!C41,2,1)</f>
        <v/>
      </c>
      <c r="CH164" s="421"/>
      <c r="CI164" s="418" t="str">
        <f>MID(収録楽曲情報!C41,3,1)</f>
        <v/>
      </c>
      <c r="CJ164" s="421"/>
      <c r="CK164" s="418" t="str">
        <f>MID(収録楽曲情報!C41,4,1)</f>
        <v/>
      </c>
      <c r="CL164" s="421"/>
      <c r="CM164" s="418" t="str">
        <f>MID(収録楽曲情報!C41,5,1)</f>
        <v/>
      </c>
      <c r="CN164" s="421"/>
      <c r="CO164" s="418" t="str">
        <f>MID(収録楽曲情報!C41,6,1)</f>
        <v/>
      </c>
      <c r="CP164" s="421"/>
      <c r="CQ164" s="418" t="str">
        <f>MID(収録楽曲情報!C41,7,1)</f>
        <v/>
      </c>
      <c r="CR164" s="421"/>
      <c r="CS164" s="418" t="str">
        <f>MID(収録楽曲情報!C41,8,1)</f>
        <v/>
      </c>
      <c r="CT164" s="421"/>
      <c r="CU164" s="423"/>
      <c r="CV164" s="423"/>
      <c r="CW164" s="1">
        <f t="shared" si="4"/>
        <v>1</v>
      </c>
    </row>
    <row r="165" spans="1:101" ht="30" customHeight="1" x14ac:dyDescent="0.15">
      <c r="A165" s="445">
        <f>IF(収録楽曲情報!B42="","",収録楽曲情報!B42)</f>
        <v>41</v>
      </c>
      <c r="B165" s="446"/>
      <c r="C165" s="436" t="str">
        <f>IF(収録楽曲情報!D42="","",収録楽曲情報!D42&amp;収録楽曲情報!Q42)</f>
        <v/>
      </c>
      <c r="D165" s="436"/>
      <c r="E165" s="436"/>
      <c r="F165" s="436"/>
      <c r="G165" s="436"/>
      <c r="H165" s="436"/>
      <c r="I165" s="436"/>
      <c r="J165" s="436"/>
      <c r="K165" s="436"/>
      <c r="L165" s="436"/>
      <c r="M165" s="436"/>
      <c r="N165" s="436"/>
      <c r="O165" s="436"/>
      <c r="P165" s="436"/>
      <c r="Q165" s="436"/>
      <c r="R165" s="436"/>
      <c r="S165" s="489" t="str">
        <f>IF(収録楽曲情報!E42="","",収録楽曲情報!E42 &amp; " ・ ") &amp; IF(収録楽曲情報!F42="","",収録楽曲情報!F42)</f>
        <v/>
      </c>
      <c r="T165" s="490"/>
      <c r="U165" s="490"/>
      <c r="V165" s="490"/>
      <c r="W165" s="490"/>
      <c r="X165" s="490"/>
      <c r="Y165" s="490"/>
      <c r="Z165" s="490"/>
      <c r="AA165" s="490"/>
      <c r="AB165" s="490"/>
      <c r="AC165" s="490"/>
      <c r="AD165" s="490"/>
      <c r="AE165" s="490"/>
      <c r="AF165" s="490"/>
      <c r="AG165" s="490"/>
      <c r="AH165" s="490"/>
      <c r="AI165" s="490"/>
      <c r="AJ165" s="491"/>
      <c r="AK165" s="437" t="str">
        <f>IF(算定シミュレーション!AO53=0,"",算定シミュレーション!AO53)</f>
        <v/>
      </c>
      <c r="AL165" s="437"/>
      <c r="AM165" s="437"/>
      <c r="AN165" s="437" t="str">
        <f>IF(算定シミュレーション!AP53=0,"",算定シミュレーション!AP53)</f>
        <v/>
      </c>
      <c r="AO165" s="437"/>
      <c r="AP165" s="437"/>
      <c r="AQ165" s="492" t="str">
        <f>IF(収録楽曲情報!J42="","",収録楽曲情報!J42)</f>
        <v/>
      </c>
      <c r="AR165" s="493"/>
      <c r="AS165" s="493"/>
      <c r="AT165" s="493"/>
      <c r="AU165" s="446"/>
      <c r="AV165" s="418" t="str">
        <f>IF(収録楽曲情報!K42="","",収録楽曲情報!K42)</f>
        <v/>
      </c>
      <c r="AW165" s="487"/>
      <c r="AX165" s="487"/>
      <c r="AY165" s="487"/>
      <c r="AZ165" s="421"/>
      <c r="BA165" s="418" t="str">
        <f>IF(収録楽曲情報!L42="","",収録楽曲情報!L42)</f>
        <v/>
      </c>
      <c r="BB165" s="488"/>
      <c r="BC165" s="443" t="str">
        <f>IF(収録楽曲情報!G42="","",収録楽曲情報!G42)</f>
        <v/>
      </c>
      <c r="BD165" s="444"/>
      <c r="BE165" s="444"/>
      <c r="BF165" s="444"/>
      <c r="BG165" s="444"/>
      <c r="BH165" s="444"/>
      <c r="BI165" s="444"/>
      <c r="BJ165" s="444"/>
      <c r="BK165" s="444"/>
      <c r="BL165" s="444"/>
      <c r="BM165" s="428"/>
      <c r="BN165" s="426"/>
      <c r="BO165" s="426"/>
      <c r="BP165" s="426"/>
      <c r="BQ165" s="426" t="str">
        <f>算定シミュレーション!AD53</f>
        <v/>
      </c>
      <c r="BR165" s="427"/>
      <c r="BS165" s="418" t="str">
        <f>算定シミュレーション!AE53</f>
        <v/>
      </c>
      <c r="BT165" s="419"/>
      <c r="BU165" s="420" t="str">
        <f>算定シミュレーション!AF53</f>
        <v/>
      </c>
      <c r="BV165" s="419"/>
      <c r="BW165" s="420" t="str">
        <f>算定シミュレーション!AG53</f>
        <v/>
      </c>
      <c r="BX165" s="421"/>
      <c r="BY165" s="418" t="str">
        <f>算定シミュレーション!AH53</f>
        <v/>
      </c>
      <c r="BZ165" s="419"/>
      <c r="CA165" s="420" t="str">
        <f>算定シミュレーション!AI53</f>
        <v/>
      </c>
      <c r="CB165" s="419"/>
      <c r="CC165" s="420" t="str">
        <f>IF(算定シミュレーション!AJ53="算","算",IF(LEFT(収録楽曲情報!Q42,2)="【委",0,算定シミュレーション!AJ53))</f>
        <v>―</v>
      </c>
      <c r="CD165" s="421"/>
      <c r="CE165" s="418" t="str">
        <f>LEFT(収録楽曲情報!C42,1)</f>
        <v/>
      </c>
      <c r="CF165" s="421"/>
      <c r="CG165" s="418" t="str">
        <f>MID(収録楽曲情報!C42,2,1)</f>
        <v/>
      </c>
      <c r="CH165" s="421"/>
      <c r="CI165" s="418" t="str">
        <f>MID(収録楽曲情報!C42,3,1)</f>
        <v/>
      </c>
      <c r="CJ165" s="421"/>
      <c r="CK165" s="418" t="str">
        <f>MID(収録楽曲情報!C42,4,1)</f>
        <v/>
      </c>
      <c r="CL165" s="421"/>
      <c r="CM165" s="418" t="str">
        <f>MID(収録楽曲情報!C42,5,1)</f>
        <v/>
      </c>
      <c r="CN165" s="421"/>
      <c r="CO165" s="418" t="str">
        <f>MID(収録楽曲情報!C42,6,1)</f>
        <v/>
      </c>
      <c r="CP165" s="421"/>
      <c r="CQ165" s="418" t="str">
        <f>MID(収録楽曲情報!C42,7,1)</f>
        <v/>
      </c>
      <c r="CR165" s="421"/>
      <c r="CS165" s="418" t="str">
        <f>MID(収録楽曲情報!C42,8,1)</f>
        <v/>
      </c>
      <c r="CT165" s="421"/>
      <c r="CU165" s="423"/>
      <c r="CV165" s="423"/>
      <c r="CW165" s="1">
        <f t="shared" si="4"/>
        <v>1</v>
      </c>
    </row>
    <row r="166" spans="1:101" ht="30" customHeight="1" x14ac:dyDescent="0.15">
      <c r="A166" s="445">
        <f>IF(収録楽曲情報!B43="","",収録楽曲情報!B43)</f>
        <v>42</v>
      </c>
      <c r="B166" s="446"/>
      <c r="C166" s="436" t="str">
        <f>IF(収録楽曲情報!D43="","",収録楽曲情報!D43&amp;収録楽曲情報!Q43)</f>
        <v/>
      </c>
      <c r="D166" s="436"/>
      <c r="E166" s="436"/>
      <c r="F166" s="436"/>
      <c r="G166" s="436"/>
      <c r="H166" s="436"/>
      <c r="I166" s="436"/>
      <c r="J166" s="436"/>
      <c r="K166" s="436"/>
      <c r="L166" s="436"/>
      <c r="M166" s="436"/>
      <c r="N166" s="436"/>
      <c r="O166" s="436"/>
      <c r="P166" s="436"/>
      <c r="Q166" s="436"/>
      <c r="R166" s="436"/>
      <c r="S166" s="489" t="str">
        <f>IF(収録楽曲情報!E43="","",収録楽曲情報!E43 &amp; " ・ ") &amp; IF(収録楽曲情報!F43="","",収録楽曲情報!F43)</f>
        <v/>
      </c>
      <c r="T166" s="490"/>
      <c r="U166" s="490"/>
      <c r="V166" s="490"/>
      <c r="W166" s="490"/>
      <c r="X166" s="490"/>
      <c r="Y166" s="490"/>
      <c r="Z166" s="490"/>
      <c r="AA166" s="490"/>
      <c r="AB166" s="490"/>
      <c r="AC166" s="490"/>
      <c r="AD166" s="490"/>
      <c r="AE166" s="490"/>
      <c r="AF166" s="490"/>
      <c r="AG166" s="490"/>
      <c r="AH166" s="490"/>
      <c r="AI166" s="490"/>
      <c r="AJ166" s="491"/>
      <c r="AK166" s="437" t="str">
        <f>IF(算定シミュレーション!AO54=0,"",算定シミュレーション!AO54)</f>
        <v/>
      </c>
      <c r="AL166" s="437"/>
      <c r="AM166" s="437"/>
      <c r="AN166" s="437" t="str">
        <f>IF(算定シミュレーション!AP54=0,"",算定シミュレーション!AP54)</f>
        <v/>
      </c>
      <c r="AO166" s="437"/>
      <c r="AP166" s="437"/>
      <c r="AQ166" s="492" t="str">
        <f>IF(収録楽曲情報!J43="","",収録楽曲情報!J43)</f>
        <v/>
      </c>
      <c r="AR166" s="493"/>
      <c r="AS166" s="493"/>
      <c r="AT166" s="493"/>
      <c r="AU166" s="446"/>
      <c r="AV166" s="418" t="str">
        <f>IF(収録楽曲情報!K43="","",収録楽曲情報!K43)</f>
        <v/>
      </c>
      <c r="AW166" s="487"/>
      <c r="AX166" s="487"/>
      <c r="AY166" s="487"/>
      <c r="AZ166" s="421"/>
      <c r="BA166" s="418" t="str">
        <f>IF(収録楽曲情報!L43="","",収録楽曲情報!L43)</f>
        <v/>
      </c>
      <c r="BB166" s="488"/>
      <c r="BC166" s="443" t="str">
        <f>IF(収録楽曲情報!G43="","",収録楽曲情報!G43)</f>
        <v/>
      </c>
      <c r="BD166" s="444"/>
      <c r="BE166" s="444"/>
      <c r="BF166" s="444"/>
      <c r="BG166" s="444"/>
      <c r="BH166" s="444"/>
      <c r="BI166" s="444"/>
      <c r="BJ166" s="444"/>
      <c r="BK166" s="444"/>
      <c r="BL166" s="444"/>
      <c r="BM166" s="428"/>
      <c r="BN166" s="426"/>
      <c r="BO166" s="426"/>
      <c r="BP166" s="426"/>
      <c r="BQ166" s="426" t="str">
        <f>算定シミュレーション!AD54</f>
        <v/>
      </c>
      <c r="BR166" s="427"/>
      <c r="BS166" s="418" t="str">
        <f>算定シミュレーション!AE54</f>
        <v/>
      </c>
      <c r="BT166" s="419"/>
      <c r="BU166" s="420" t="str">
        <f>算定シミュレーション!AF54</f>
        <v/>
      </c>
      <c r="BV166" s="419"/>
      <c r="BW166" s="420" t="str">
        <f>算定シミュレーション!AG54</f>
        <v/>
      </c>
      <c r="BX166" s="421"/>
      <c r="BY166" s="418" t="str">
        <f>算定シミュレーション!AH54</f>
        <v/>
      </c>
      <c r="BZ166" s="419"/>
      <c r="CA166" s="420" t="str">
        <f>算定シミュレーション!AI54</f>
        <v/>
      </c>
      <c r="CB166" s="419"/>
      <c r="CC166" s="420" t="str">
        <f>IF(算定シミュレーション!AJ54="算","算",IF(LEFT(収録楽曲情報!Q43,2)="【委",0,算定シミュレーション!AJ54))</f>
        <v>―</v>
      </c>
      <c r="CD166" s="421"/>
      <c r="CE166" s="418" t="str">
        <f>LEFT(収録楽曲情報!C43,1)</f>
        <v/>
      </c>
      <c r="CF166" s="421"/>
      <c r="CG166" s="418" t="str">
        <f>MID(収録楽曲情報!C43,2,1)</f>
        <v/>
      </c>
      <c r="CH166" s="421"/>
      <c r="CI166" s="418" t="str">
        <f>MID(収録楽曲情報!C43,3,1)</f>
        <v/>
      </c>
      <c r="CJ166" s="421"/>
      <c r="CK166" s="418" t="str">
        <f>MID(収録楽曲情報!C43,4,1)</f>
        <v/>
      </c>
      <c r="CL166" s="421"/>
      <c r="CM166" s="418" t="str">
        <f>MID(収録楽曲情報!C43,5,1)</f>
        <v/>
      </c>
      <c r="CN166" s="421"/>
      <c r="CO166" s="418" t="str">
        <f>MID(収録楽曲情報!C43,6,1)</f>
        <v/>
      </c>
      <c r="CP166" s="421"/>
      <c r="CQ166" s="418" t="str">
        <f>MID(収録楽曲情報!C43,7,1)</f>
        <v/>
      </c>
      <c r="CR166" s="421"/>
      <c r="CS166" s="418" t="str">
        <f>MID(収録楽曲情報!C43,8,1)</f>
        <v/>
      </c>
      <c r="CT166" s="421"/>
      <c r="CU166" s="423"/>
      <c r="CV166" s="423"/>
      <c r="CW166" s="1">
        <f t="shared" si="4"/>
        <v>1</v>
      </c>
    </row>
    <row r="167" spans="1:101" ht="30" customHeight="1" x14ac:dyDescent="0.15">
      <c r="A167" s="445">
        <f>IF(収録楽曲情報!B44="","",収録楽曲情報!B44)</f>
        <v>43</v>
      </c>
      <c r="B167" s="446"/>
      <c r="C167" s="436" t="str">
        <f>IF(収録楽曲情報!D44="","",収録楽曲情報!D44&amp;収録楽曲情報!Q44)</f>
        <v/>
      </c>
      <c r="D167" s="436"/>
      <c r="E167" s="436"/>
      <c r="F167" s="436"/>
      <c r="G167" s="436"/>
      <c r="H167" s="436"/>
      <c r="I167" s="436"/>
      <c r="J167" s="436"/>
      <c r="K167" s="436"/>
      <c r="L167" s="436"/>
      <c r="M167" s="436"/>
      <c r="N167" s="436"/>
      <c r="O167" s="436"/>
      <c r="P167" s="436"/>
      <c r="Q167" s="436"/>
      <c r="R167" s="436"/>
      <c r="S167" s="489" t="str">
        <f>IF(収録楽曲情報!E44="","",収録楽曲情報!E44 &amp; " ・ ") &amp; IF(収録楽曲情報!F44="","",収録楽曲情報!F44)</f>
        <v/>
      </c>
      <c r="T167" s="490"/>
      <c r="U167" s="490"/>
      <c r="V167" s="490"/>
      <c r="W167" s="490"/>
      <c r="X167" s="490"/>
      <c r="Y167" s="490"/>
      <c r="Z167" s="490"/>
      <c r="AA167" s="490"/>
      <c r="AB167" s="490"/>
      <c r="AC167" s="490"/>
      <c r="AD167" s="490"/>
      <c r="AE167" s="490"/>
      <c r="AF167" s="490"/>
      <c r="AG167" s="490"/>
      <c r="AH167" s="490"/>
      <c r="AI167" s="490"/>
      <c r="AJ167" s="491"/>
      <c r="AK167" s="437" t="str">
        <f>IF(算定シミュレーション!AO55=0,"",算定シミュレーション!AO55)</f>
        <v/>
      </c>
      <c r="AL167" s="437"/>
      <c r="AM167" s="437"/>
      <c r="AN167" s="437" t="str">
        <f>IF(算定シミュレーション!AP55=0,"",算定シミュレーション!AP55)</f>
        <v/>
      </c>
      <c r="AO167" s="437"/>
      <c r="AP167" s="437"/>
      <c r="AQ167" s="492" t="str">
        <f>IF(収録楽曲情報!J44="","",収録楽曲情報!J44)</f>
        <v/>
      </c>
      <c r="AR167" s="493"/>
      <c r="AS167" s="493"/>
      <c r="AT167" s="493"/>
      <c r="AU167" s="446"/>
      <c r="AV167" s="418" t="str">
        <f>IF(収録楽曲情報!K44="","",収録楽曲情報!K44)</f>
        <v/>
      </c>
      <c r="AW167" s="487"/>
      <c r="AX167" s="487"/>
      <c r="AY167" s="487"/>
      <c r="AZ167" s="421"/>
      <c r="BA167" s="418" t="str">
        <f>IF(収録楽曲情報!L44="","",収録楽曲情報!L44)</f>
        <v/>
      </c>
      <c r="BB167" s="488"/>
      <c r="BC167" s="443" t="str">
        <f>IF(収録楽曲情報!G44="","",収録楽曲情報!G44)</f>
        <v/>
      </c>
      <c r="BD167" s="444"/>
      <c r="BE167" s="444"/>
      <c r="BF167" s="444"/>
      <c r="BG167" s="444"/>
      <c r="BH167" s="444"/>
      <c r="BI167" s="444"/>
      <c r="BJ167" s="444"/>
      <c r="BK167" s="444"/>
      <c r="BL167" s="444"/>
      <c r="BM167" s="428"/>
      <c r="BN167" s="426"/>
      <c r="BO167" s="426"/>
      <c r="BP167" s="426"/>
      <c r="BQ167" s="426" t="str">
        <f>算定シミュレーション!AD55</f>
        <v/>
      </c>
      <c r="BR167" s="427"/>
      <c r="BS167" s="418" t="str">
        <f>算定シミュレーション!AE55</f>
        <v/>
      </c>
      <c r="BT167" s="419"/>
      <c r="BU167" s="420" t="str">
        <f>算定シミュレーション!AF55</f>
        <v/>
      </c>
      <c r="BV167" s="419"/>
      <c r="BW167" s="420" t="str">
        <f>算定シミュレーション!AG55</f>
        <v/>
      </c>
      <c r="BX167" s="421"/>
      <c r="BY167" s="418" t="str">
        <f>算定シミュレーション!AH55</f>
        <v/>
      </c>
      <c r="BZ167" s="419"/>
      <c r="CA167" s="420" t="str">
        <f>算定シミュレーション!AI55</f>
        <v/>
      </c>
      <c r="CB167" s="419"/>
      <c r="CC167" s="420" t="str">
        <f>IF(算定シミュレーション!AJ55="算","算",IF(LEFT(収録楽曲情報!Q44,2)="【委",0,算定シミュレーション!AJ55))</f>
        <v>―</v>
      </c>
      <c r="CD167" s="421"/>
      <c r="CE167" s="418" t="str">
        <f>LEFT(収録楽曲情報!C44,1)</f>
        <v/>
      </c>
      <c r="CF167" s="421"/>
      <c r="CG167" s="418" t="str">
        <f>MID(収録楽曲情報!C44,2,1)</f>
        <v/>
      </c>
      <c r="CH167" s="421"/>
      <c r="CI167" s="418" t="str">
        <f>MID(収録楽曲情報!C44,3,1)</f>
        <v/>
      </c>
      <c r="CJ167" s="421"/>
      <c r="CK167" s="418" t="str">
        <f>MID(収録楽曲情報!C44,4,1)</f>
        <v/>
      </c>
      <c r="CL167" s="421"/>
      <c r="CM167" s="418" t="str">
        <f>MID(収録楽曲情報!C44,5,1)</f>
        <v/>
      </c>
      <c r="CN167" s="421"/>
      <c r="CO167" s="418" t="str">
        <f>MID(収録楽曲情報!C44,6,1)</f>
        <v/>
      </c>
      <c r="CP167" s="421"/>
      <c r="CQ167" s="418" t="str">
        <f>MID(収録楽曲情報!C44,7,1)</f>
        <v/>
      </c>
      <c r="CR167" s="421"/>
      <c r="CS167" s="418" t="str">
        <f>MID(収録楽曲情報!C44,8,1)</f>
        <v/>
      </c>
      <c r="CT167" s="421"/>
      <c r="CU167" s="423"/>
      <c r="CV167" s="423"/>
      <c r="CW167" s="1">
        <f t="shared" si="4"/>
        <v>1</v>
      </c>
    </row>
    <row r="168" spans="1:101" ht="30" customHeight="1" x14ac:dyDescent="0.15">
      <c r="A168" s="445">
        <f>IF(収録楽曲情報!B45="","",収録楽曲情報!B45)</f>
        <v>44</v>
      </c>
      <c r="B168" s="446"/>
      <c r="C168" s="436" t="str">
        <f>IF(収録楽曲情報!D45="","",収録楽曲情報!D45&amp;収録楽曲情報!Q45)</f>
        <v/>
      </c>
      <c r="D168" s="436"/>
      <c r="E168" s="436"/>
      <c r="F168" s="436"/>
      <c r="G168" s="436"/>
      <c r="H168" s="436"/>
      <c r="I168" s="436"/>
      <c r="J168" s="436"/>
      <c r="K168" s="436"/>
      <c r="L168" s="436"/>
      <c r="M168" s="436"/>
      <c r="N168" s="436"/>
      <c r="O168" s="436"/>
      <c r="P168" s="436"/>
      <c r="Q168" s="436"/>
      <c r="R168" s="436"/>
      <c r="S168" s="489" t="str">
        <f>IF(収録楽曲情報!E45="","",収録楽曲情報!E45 &amp; " ・ ") &amp; IF(収録楽曲情報!F45="","",収録楽曲情報!F45)</f>
        <v/>
      </c>
      <c r="T168" s="490"/>
      <c r="U168" s="490"/>
      <c r="V168" s="490"/>
      <c r="W168" s="490"/>
      <c r="X168" s="490"/>
      <c r="Y168" s="490"/>
      <c r="Z168" s="490"/>
      <c r="AA168" s="490"/>
      <c r="AB168" s="490"/>
      <c r="AC168" s="490"/>
      <c r="AD168" s="490"/>
      <c r="AE168" s="490"/>
      <c r="AF168" s="490"/>
      <c r="AG168" s="490"/>
      <c r="AH168" s="490"/>
      <c r="AI168" s="490"/>
      <c r="AJ168" s="491"/>
      <c r="AK168" s="437" t="str">
        <f>IF(算定シミュレーション!AO56=0,"",算定シミュレーション!AO56)</f>
        <v/>
      </c>
      <c r="AL168" s="437"/>
      <c r="AM168" s="437"/>
      <c r="AN168" s="437" t="str">
        <f>IF(算定シミュレーション!AP56=0,"",算定シミュレーション!AP56)</f>
        <v/>
      </c>
      <c r="AO168" s="437"/>
      <c r="AP168" s="437"/>
      <c r="AQ168" s="492" t="str">
        <f>IF(収録楽曲情報!J45="","",収録楽曲情報!J45)</f>
        <v/>
      </c>
      <c r="AR168" s="493"/>
      <c r="AS168" s="493"/>
      <c r="AT168" s="493"/>
      <c r="AU168" s="446"/>
      <c r="AV168" s="418" t="str">
        <f>IF(収録楽曲情報!K45="","",収録楽曲情報!K45)</f>
        <v/>
      </c>
      <c r="AW168" s="487"/>
      <c r="AX168" s="487"/>
      <c r="AY168" s="487"/>
      <c r="AZ168" s="421"/>
      <c r="BA168" s="418" t="str">
        <f>IF(収録楽曲情報!L45="","",収録楽曲情報!L45)</f>
        <v/>
      </c>
      <c r="BB168" s="488"/>
      <c r="BC168" s="443" t="str">
        <f>IF(収録楽曲情報!G45="","",収録楽曲情報!G45)</f>
        <v/>
      </c>
      <c r="BD168" s="444"/>
      <c r="BE168" s="444"/>
      <c r="BF168" s="444"/>
      <c r="BG168" s="444"/>
      <c r="BH168" s="444"/>
      <c r="BI168" s="444"/>
      <c r="BJ168" s="444"/>
      <c r="BK168" s="444"/>
      <c r="BL168" s="444"/>
      <c r="BM168" s="428"/>
      <c r="BN168" s="426"/>
      <c r="BO168" s="426"/>
      <c r="BP168" s="426"/>
      <c r="BQ168" s="426" t="str">
        <f>算定シミュレーション!AD56</f>
        <v/>
      </c>
      <c r="BR168" s="427"/>
      <c r="BS168" s="418" t="str">
        <f>算定シミュレーション!AE56</f>
        <v/>
      </c>
      <c r="BT168" s="419"/>
      <c r="BU168" s="420" t="str">
        <f>算定シミュレーション!AF56</f>
        <v/>
      </c>
      <c r="BV168" s="419"/>
      <c r="BW168" s="420" t="str">
        <f>算定シミュレーション!AG56</f>
        <v/>
      </c>
      <c r="BX168" s="421"/>
      <c r="BY168" s="418" t="str">
        <f>算定シミュレーション!AH56</f>
        <v/>
      </c>
      <c r="BZ168" s="419"/>
      <c r="CA168" s="420" t="str">
        <f>算定シミュレーション!AI56</f>
        <v/>
      </c>
      <c r="CB168" s="419"/>
      <c r="CC168" s="420" t="str">
        <f>IF(算定シミュレーション!AJ56="算","算",IF(LEFT(収録楽曲情報!Q45,2)="【委",0,算定シミュレーション!AJ56))</f>
        <v>―</v>
      </c>
      <c r="CD168" s="421"/>
      <c r="CE168" s="418" t="str">
        <f>LEFT(収録楽曲情報!C45,1)</f>
        <v/>
      </c>
      <c r="CF168" s="421"/>
      <c r="CG168" s="418" t="str">
        <f>MID(収録楽曲情報!C45,2,1)</f>
        <v/>
      </c>
      <c r="CH168" s="421"/>
      <c r="CI168" s="418" t="str">
        <f>MID(収録楽曲情報!C45,3,1)</f>
        <v/>
      </c>
      <c r="CJ168" s="421"/>
      <c r="CK168" s="418" t="str">
        <f>MID(収録楽曲情報!C45,4,1)</f>
        <v/>
      </c>
      <c r="CL168" s="421"/>
      <c r="CM168" s="418" t="str">
        <f>MID(収録楽曲情報!C45,5,1)</f>
        <v/>
      </c>
      <c r="CN168" s="421"/>
      <c r="CO168" s="418" t="str">
        <f>MID(収録楽曲情報!C45,6,1)</f>
        <v/>
      </c>
      <c r="CP168" s="421"/>
      <c r="CQ168" s="418" t="str">
        <f>MID(収録楽曲情報!C45,7,1)</f>
        <v/>
      </c>
      <c r="CR168" s="421"/>
      <c r="CS168" s="418" t="str">
        <f>MID(収録楽曲情報!C45,8,1)</f>
        <v/>
      </c>
      <c r="CT168" s="421"/>
      <c r="CU168" s="423"/>
      <c r="CV168" s="423"/>
      <c r="CW168" s="1">
        <f t="shared" si="4"/>
        <v>1</v>
      </c>
    </row>
    <row r="169" spans="1:101" ht="30" customHeight="1" thickBot="1" x14ac:dyDescent="0.2">
      <c r="A169" s="478">
        <f>IF(収録楽曲情報!B46="","",収録楽曲情報!B46)</f>
        <v>45</v>
      </c>
      <c r="B169" s="479"/>
      <c r="C169" s="440" t="str">
        <f>IF(収録楽曲情報!D46="","",収録楽曲情報!D46&amp;収録楽曲情報!Q46)</f>
        <v/>
      </c>
      <c r="D169" s="440"/>
      <c r="E169" s="440"/>
      <c r="F169" s="440"/>
      <c r="G169" s="440"/>
      <c r="H169" s="440"/>
      <c r="I169" s="440"/>
      <c r="J169" s="440"/>
      <c r="K169" s="440"/>
      <c r="L169" s="440"/>
      <c r="M169" s="440"/>
      <c r="N169" s="440"/>
      <c r="O169" s="440"/>
      <c r="P169" s="440"/>
      <c r="Q169" s="440"/>
      <c r="R169" s="440"/>
      <c r="S169" s="480" t="str">
        <f>IF(収録楽曲情報!E46="","",収録楽曲情報!E46 &amp; " ・ ") &amp; IF(収録楽曲情報!F46="","",収録楽曲情報!F46)</f>
        <v/>
      </c>
      <c r="T169" s="481"/>
      <c r="U169" s="481"/>
      <c r="V169" s="481"/>
      <c r="W169" s="481"/>
      <c r="X169" s="481"/>
      <c r="Y169" s="481"/>
      <c r="Z169" s="481"/>
      <c r="AA169" s="481"/>
      <c r="AB169" s="481"/>
      <c r="AC169" s="481"/>
      <c r="AD169" s="481"/>
      <c r="AE169" s="481"/>
      <c r="AF169" s="481"/>
      <c r="AG169" s="481"/>
      <c r="AH169" s="481"/>
      <c r="AI169" s="481"/>
      <c r="AJ169" s="482"/>
      <c r="AK169" s="441" t="str">
        <f>IF(算定シミュレーション!AO57=0,"",算定シミュレーション!AO57)</f>
        <v/>
      </c>
      <c r="AL169" s="441"/>
      <c r="AM169" s="441"/>
      <c r="AN169" s="441" t="str">
        <f>IF(算定シミュレーション!AP57=0,"",算定シミュレーション!AP57)</f>
        <v/>
      </c>
      <c r="AO169" s="441"/>
      <c r="AP169" s="441"/>
      <c r="AQ169" s="483" t="str">
        <f>IF(収録楽曲情報!J46="","",収録楽曲情報!J46)</f>
        <v/>
      </c>
      <c r="AR169" s="484"/>
      <c r="AS169" s="484"/>
      <c r="AT169" s="484"/>
      <c r="AU169" s="479"/>
      <c r="AV169" s="476" t="str">
        <f>IF(収録楽曲情報!K46="","",収録楽曲情報!K46)</f>
        <v/>
      </c>
      <c r="AW169" s="485"/>
      <c r="AX169" s="485"/>
      <c r="AY169" s="485"/>
      <c r="AZ169" s="486"/>
      <c r="BA169" s="476" t="str">
        <f>IF(収録楽曲情報!L46="","",収録楽曲情報!L46)</f>
        <v/>
      </c>
      <c r="BB169" s="477"/>
      <c r="BC169" s="443" t="str">
        <f>IF(収録楽曲情報!G46="","",収録楽曲情報!G46)</f>
        <v/>
      </c>
      <c r="BD169" s="444"/>
      <c r="BE169" s="444"/>
      <c r="BF169" s="444"/>
      <c r="BG169" s="444"/>
      <c r="BH169" s="444"/>
      <c r="BI169" s="444"/>
      <c r="BJ169" s="444"/>
      <c r="BK169" s="444"/>
      <c r="BL169" s="444"/>
      <c r="BM169" s="428"/>
      <c r="BN169" s="426"/>
      <c r="BO169" s="426"/>
      <c r="BP169" s="426"/>
      <c r="BQ169" s="426" t="str">
        <f>算定シミュレーション!AD57</f>
        <v/>
      </c>
      <c r="BR169" s="427"/>
      <c r="BS169" s="418" t="str">
        <f>算定シミュレーション!AE57</f>
        <v/>
      </c>
      <c r="BT169" s="419"/>
      <c r="BU169" s="420" t="str">
        <f>算定シミュレーション!AF57</f>
        <v/>
      </c>
      <c r="BV169" s="419"/>
      <c r="BW169" s="420" t="str">
        <f>算定シミュレーション!AG57</f>
        <v/>
      </c>
      <c r="BX169" s="421"/>
      <c r="BY169" s="418" t="str">
        <f>算定シミュレーション!AH57</f>
        <v/>
      </c>
      <c r="BZ169" s="419"/>
      <c r="CA169" s="420" t="str">
        <f>算定シミュレーション!AI57</f>
        <v/>
      </c>
      <c r="CB169" s="419"/>
      <c r="CC169" s="420" t="str">
        <f>IF(算定シミュレーション!AJ57="算","算",IF(LEFT(収録楽曲情報!Q46,2)="【委",0,算定シミュレーション!AJ57))</f>
        <v>―</v>
      </c>
      <c r="CD169" s="421"/>
      <c r="CE169" s="418" t="str">
        <f>LEFT(収録楽曲情報!C46,1)</f>
        <v/>
      </c>
      <c r="CF169" s="421"/>
      <c r="CG169" s="418" t="str">
        <f>MID(収録楽曲情報!C46,2,1)</f>
        <v/>
      </c>
      <c r="CH169" s="421"/>
      <c r="CI169" s="418" t="str">
        <f>MID(収録楽曲情報!C46,3,1)</f>
        <v/>
      </c>
      <c r="CJ169" s="421"/>
      <c r="CK169" s="418" t="str">
        <f>MID(収録楽曲情報!C46,4,1)</f>
        <v/>
      </c>
      <c r="CL169" s="421"/>
      <c r="CM169" s="418" t="str">
        <f>MID(収録楽曲情報!C46,5,1)</f>
        <v/>
      </c>
      <c r="CN169" s="421"/>
      <c r="CO169" s="418" t="str">
        <f>MID(収録楽曲情報!C46,6,1)</f>
        <v/>
      </c>
      <c r="CP169" s="421"/>
      <c r="CQ169" s="418" t="str">
        <f>MID(収録楽曲情報!C46,7,1)</f>
        <v/>
      </c>
      <c r="CR169" s="421"/>
      <c r="CS169" s="418" t="str">
        <f>MID(収録楽曲情報!C46,8,1)</f>
        <v/>
      </c>
      <c r="CT169" s="421"/>
      <c r="CU169" s="423"/>
      <c r="CV169" s="423"/>
      <c r="CW169" s="1">
        <f t="shared" si="4"/>
        <v>1</v>
      </c>
    </row>
    <row r="170" spans="1:101" ht="30" customHeight="1" x14ac:dyDescent="0.15">
      <c r="A170" s="424" t="str">
        <f>IF(収録楽曲情報!$V$4=0,"",IF(CC172="","",収録楽曲情報!$S$8))</f>
        <v/>
      </c>
      <c r="B170" s="424"/>
      <c r="C170" s="424"/>
      <c r="D170" s="424"/>
      <c r="E170" s="424"/>
      <c r="F170" s="424"/>
      <c r="G170" s="424"/>
      <c r="H170" s="424"/>
      <c r="I170" s="424"/>
      <c r="J170" s="424"/>
      <c r="K170" s="424"/>
      <c r="L170" s="424"/>
      <c r="M170" s="424"/>
      <c r="N170" s="424"/>
      <c r="O170" s="424"/>
      <c r="P170" s="424"/>
      <c r="Q170" s="424"/>
      <c r="R170" s="424"/>
      <c r="S170" s="424"/>
      <c r="T170" s="424"/>
      <c r="U170" s="424"/>
      <c r="V170" s="424"/>
      <c r="W170" s="424"/>
      <c r="X170" s="424"/>
      <c r="Y170" s="424"/>
      <c r="Z170" s="424"/>
      <c r="AA170" s="424"/>
      <c r="AB170" s="424"/>
      <c r="AC170" s="424"/>
      <c r="AD170" s="424"/>
      <c r="AE170" s="424"/>
      <c r="AF170" s="424"/>
      <c r="AG170" s="424"/>
      <c r="AH170" s="424"/>
      <c r="AI170" s="424"/>
      <c r="AJ170" s="424"/>
      <c r="AK170" s="424"/>
      <c r="AL170" s="424"/>
      <c r="AM170" s="424"/>
      <c r="AN170" s="424"/>
      <c r="AO170" s="424"/>
      <c r="BE170" s="417" t="s">
        <v>44</v>
      </c>
      <c r="BF170" s="417"/>
      <c r="BG170" s="417"/>
      <c r="BH170" s="417"/>
      <c r="BI170" s="417"/>
      <c r="BJ170" s="417"/>
      <c r="BK170" s="417"/>
      <c r="BL170" s="417"/>
      <c r="BM170" s="428" t="str">
        <f>IF(算定シミュレーション!$BK$2=5,算定シミュレーション!$AB$113,"")</f>
        <v/>
      </c>
      <c r="BN170" s="426"/>
      <c r="BO170" s="426" t="str">
        <f>IF(算定シミュレーション!$BK$2=5,算定シミュレーション!$AC$113,"")</f>
        <v/>
      </c>
      <c r="BP170" s="426"/>
      <c r="BQ170" s="420" t="str">
        <f>IF(算定シミュレーション!$BK$2=5,算定シミュレーション!$AD$113,"")</f>
        <v/>
      </c>
      <c r="BR170" s="421"/>
      <c r="BS170" s="418" t="str">
        <f>IF(算定シミュレーション!$BK$2=5,算定シミュレーション!$AE$113,"")</f>
        <v/>
      </c>
      <c r="BT170" s="419"/>
      <c r="BU170" s="420" t="str">
        <f>IF(算定シミュレーション!$BK$2=5,算定シミュレーション!$AF$113,"")</f>
        <v/>
      </c>
      <c r="BV170" s="419"/>
      <c r="BW170" s="420" t="str">
        <f>IF(算定シミュレーション!$BK$2=5,算定シミュレーション!$AG$113,"")</f>
        <v/>
      </c>
      <c r="BX170" s="421"/>
      <c r="BY170" s="418" t="str">
        <f>IF(算定シミュレーション!$BK$2=5,算定シミュレーション!$AH$113,"")</f>
        <v/>
      </c>
      <c r="BZ170" s="419"/>
      <c r="CA170" s="420" t="str">
        <f>IF(算定シミュレーション!$BK$2=5,算定シミュレーション!$AI$113,"")</f>
        <v/>
      </c>
      <c r="CB170" s="419"/>
      <c r="CC170" s="420" t="str">
        <f>IF(算定シミュレーション!$BK$2=5,算定シミュレーション!$AJ$113,"")</f>
        <v/>
      </c>
      <c r="CD170" s="421"/>
      <c r="CE170" s="423">
        <f>IF(CC172="",9,IF(収録楽曲情報!$V$4=0,9,""))</f>
        <v>9</v>
      </c>
      <c r="CF170" s="423"/>
      <c r="CG170" s="423">
        <f>IF(CC172="",9,IF(収録楽曲情報!$V$4=0,9,""))</f>
        <v>9</v>
      </c>
      <c r="CH170" s="423"/>
      <c r="CI170" s="423">
        <f>IF(CC172="",9,IF(収録楽曲情報!$V$4=0,9,RIGHT(LEFT(収録楽曲情報!$V$4,1),1)))</f>
        <v>9</v>
      </c>
      <c r="CJ170" s="423"/>
      <c r="CK170" s="423">
        <f>IF(CC172="",9,IF(収録楽曲情報!$V$4=0,9,RIGHT(LEFT(収録楽曲情報!$V$4,2),1)))</f>
        <v>9</v>
      </c>
      <c r="CL170" s="423"/>
      <c r="CM170" s="423">
        <f>IF(CC172="",9,IF(収録楽曲情報!$V$4=0,9,RIGHT(LEFT(収録楽曲情報!$V$4,3),1)))</f>
        <v>9</v>
      </c>
      <c r="CN170" s="423"/>
      <c r="CO170" s="423">
        <f>IF(CC172="",9,IF(収録楽曲情報!$V$4=0,9,RIGHT(LEFT(収録楽曲情報!$V$4,4),1)))</f>
        <v>9</v>
      </c>
      <c r="CP170" s="423"/>
      <c r="CQ170" s="423">
        <f>IF(CC172="",9,IF(収録楽曲情報!$V$4=0,9,RIGHT(LEFT(収録楽曲情報!$V$4,5),1)))</f>
        <v>9</v>
      </c>
      <c r="CR170" s="423"/>
      <c r="CS170" s="423">
        <f>IF(CC172="",9,IF(収録楽曲情報!$V$4=0,9,RIGHT(LEFT(収録楽曲情報!$V$4,6),1)))</f>
        <v>9</v>
      </c>
      <c r="CT170" s="423"/>
      <c r="CU170" s="423">
        <f>IF(CC172="",9,IF(収録楽曲情報!$V$4=0,9,""))</f>
        <v>9</v>
      </c>
      <c r="CV170" s="423"/>
      <c r="CW170" s="1">
        <f t="shared" si="4"/>
        <v>1</v>
      </c>
    </row>
    <row r="171" spans="1:101" ht="30" customHeight="1" x14ac:dyDescent="0.15">
      <c r="A171" s="425"/>
      <c r="B171" s="425"/>
      <c r="C171" s="425"/>
      <c r="D171" s="425"/>
      <c r="E171" s="425"/>
      <c r="F171" s="425"/>
      <c r="G171" s="425"/>
      <c r="H171" s="425"/>
      <c r="I171" s="425"/>
      <c r="J171" s="425"/>
      <c r="K171" s="425"/>
      <c r="L171" s="425"/>
      <c r="M171" s="425"/>
      <c r="N171" s="425"/>
      <c r="O171" s="425"/>
      <c r="P171" s="425"/>
      <c r="Q171" s="425"/>
      <c r="R171" s="425"/>
      <c r="S171" s="425"/>
      <c r="T171" s="425"/>
      <c r="U171" s="425"/>
      <c r="V171" s="425"/>
      <c r="W171" s="425"/>
      <c r="X171" s="425"/>
      <c r="Y171" s="425"/>
      <c r="Z171" s="425"/>
      <c r="AA171" s="425"/>
      <c r="AB171" s="425"/>
      <c r="AC171" s="425"/>
      <c r="AD171" s="425"/>
      <c r="AE171" s="425"/>
      <c r="AF171" s="425"/>
      <c r="AG171" s="425"/>
      <c r="AH171" s="425"/>
      <c r="AI171" s="425"/>
      <c r="AJ171" s="425"/>
      <c r="AK171" s="425"/>
      <c r="AL171" s="425"/>
      <c r="AM171" s="425"/>
      <c r="AN171" s="425"/>
      <c r="AO171" s="425"/>
      <c r="AW171" s="433"/>
      <c r="AX171" s="433"/>
      <c r="AY171" s="433"/>
      <c r="AZ171" s="433"/>
      <c r="BA171" s="433"/>
      <c r="BB171" s="433"/>
      <c r="BE171" s="417" t="str">
        <f>算定シミュレーション!BM8</f>
        <v>消費税相当額</v>
      </c>
      <c r="BF171" s="417"/>
      <c r="BG171" s="417"/>
      <c r="BH171" s="417"/>
      <c r="BI171" s="417"/>
      <c r="BJ171" s="417"/>
      <c r="BK171" s="417"/>
      <c r="BL171" s="417"/>
      <c r="BM171" s="418" t="str">
        <f>IF(算定シミュレーション!$BK$2=5,算定シミュレーション!$AB$114,"")</f>
        <v/>
      </c>
      <c r="BN171" s="419"/>
      <c r="BO171" s="420" t="str">
        <f>IF(算定シミュレーション!$BK$2=5,算定シミュレーション!$AC$114,"")</f>
        <v/>
      </c>
      <c r="BP171" s="419"/>
      <c r="BQ171" s="420" t="str">
        <f>IF(算定シミュレーション!$BK$2=5,算定シミュレーション!$AD$114,"")</f>
        <v/>
      </c>
      <c r="BR171" s="421"/>
      <c r="BS171" s="418" t="str">
        <f>IF(算定シミュレーション!$BK$2=5,算定シミュレーション!$AE$114,"")</f>
        <v/>
      </c>
      <c r="BT171" s="419"/>
      <c r="BU171" s="420" t="str">
        <f>IF(算定シミュレーション!$BK$2=5,算定シミュレーション!$AF$114,"")</f>
        <v/>
      </c>
      <c r="BV171" s="419"/>
      <c r="BW171" s="420" t="str">
        <f>IF(算定シミュレーション!$BK$2=5,算定シミュレーション!$AG$114,"")</f>
        <v/>
      </c>
      <c r="BX171" s="421"/>
      <c r="BY171" s="418" t="str">
        <f>IF(算定シミュレーション!$BK$2=5,算定シミュレーション!$AH$114,"")</f>
        <v/>
      </c>
      <c r="BZ171" s="419"/>
      <c r="CA171" s="420" t="str">
        <f>IF(算定シミュレーション!$BK$2=5,算定シミュレーション!$AI$114,"")</f>
        <v/>
      </c>
      <c r="CB171" s="419"/>
      <c r="CC171" s="420" t="str">
        <f>IF(算定シミュレーション!$BK$2=5,算定シミュレーション!$AJ$114,"")</f>
        <v/>
      </c>
      <c r="CD171" s="421"/>
      <c r="CE171" s="422" t="str">
        <f>IF(CC172="","",IF(収録楽曲情報!$V$4=0,"",""))</f>
        <v/>
      </c>
      <c r="CF171" s="422"/>
      <c r="CG171" s="422" t="str">
        <f>IF(CC172="","",IF(収録楽曲情報!$V$4=0,"",""))</f>
        <v/>
      </c>
      <c r="CH171" s="422"/>
      <c r="CI171" s="422" t="str">
        <f>IF(CC172="","",IF(収録楽曲情報!$V$4=0,"",IF(LEN(収録楽曲情報!$W$3)=5,"",LEFT(収録楽曲情報!$W$3,1))))</f>
        <v/>
      </c>
      <c r="CJ171" s="422"/>
      <c r="CK171" s="422" t="str">
        <f>IF(CC172="","",IF(収録楽曲情報!$V$4=0,"",IF(LEN(収録楽曲情報!$W$3)=5,LEFT(収録楽曲情報!$W$3,1),RIGHT(LEFT(収録楽曲情報!$W$3,2),1))))</f>
        <v/>
      </c>
      <c r="CL171" s="422"/>
      <c r="CM171" s="422" t="str">
        <f>IF(CC172="","",IF(収録楽曲情報!$V$4=0,"",IF(LEN(収録楽曲情報!$W$3)=5,RIGHT(LEFT(収録楽曲情報!$W$3,2),1),RIGHT(LEFT(収録楽曲情報!$W$3,3),1))))</f>
        <v/>
      </c>
      <c r="CN171" s="422"/>
      <c r="CO171" s="422" t="str">
        <f>IF(CC172="","",IF(収録楽曲情報!$V$4=0,"",IF(LEN(収録楽曲情報!$W$3)=5,RIGHT(LEFT(収録楽曲情報!$W$3,3),1),RIGHT(LEFT(収録楽曲情報!$W$3,4),1))))</f>
        <v/>
      </c>
      <c r="CP171" s="422"/>
      <c r="CQ171" s="422" t="str">
        <f>IF(CC172="","",IF(収録楽曲情報!$V$4=0,"",IF(LEN(収録楽曲情報!$W$3)=5,RIGHT(LEFT(収録楽曲情報!$W$3,4),1),RIGHT(LEFT(収録楽曲情報!$W$3,4),1))))</f>
        <v/>
      </c>
      <c r="CR171" s="422"/>
      <c r="CS171" s="422" t="str">
        <f>IF(CC172="","",IF(収録楽曲情報!$V$4=0,"",IF(LEN(収録楽曲情報!$W$3)=5,RIGHT(LEFT(収録楽曲情報!$W$3,5),1),RIGHT(LEFT(収録楽曲情報!$W$3,4),1))))</f>
        <v/>
      </c>
      <c r="CT171" s="422"/>
      <c r="CW171" s="1">
        <f t="shared" si="4"/>
        <v>1</v>
      </c>
    </row>
    <row r="172" spans="1:101" ht="30" customHeight="1" x14ac:dyDescent="0.15">
      <c r="A172" s="425"/>
      <c r="B172" s="425"/>
      <c r="C172" s="425"/>
      <c r="D172" s="425"/>
      <c r="E172" s="425"/>
      <c r="F172" s="425"/>
      <c r="G172" s="425"/>
      <c r="H172" s="425"/>
      <c r="I172" s="425"/>
      <c r="J172" s="425"/>
      <c r="K172" s="425"/>
      <c r="L172" s="425"/>
      <c r="M172" s="425"/>
      <c r="N172" s="425"/>
      <c r="O172" s="425"/>
      <c r="P172" s="425"/>
      <c r="Q172" s="425"/>
      <c r="R172" s="425"/>
      <c r="S172" s="425"/>
      <c r="T172" s="425"/>
      <c r="U172" s="425"/>
      <c r="V172" s="425"/>
      <c r="W172" s="425"/>
      <c r="X172" s="425"/>
      <c r="Y172" s="425"/>
      <c r="Z172" s="425"/>
      <c r="AA172" s="425"/>
      <c r="AB172" s="425"/>
      <c r="AC172" s="425"/>
      <c r="AD172" s="425"/>
      <c r="AE172" s="425"/>
      <c r="AF172" s="425"/>
      <c r="AG172" s="425"/>
      <c r="AH172" s="425"/>
      <c r="AI172" s="425"/>
      <c r="AJ172" s="425"/>
      <c r="AK172" s="425"/>
      <c r="AL172" s="425"/>
      <c r="AM172" s="425"/>
      <c r="AN172" s="425"/>
      <c r="AO172" s="425"/>
      <c r="AW172" s="433"/>
      <c r="AX172" s="433"/>
      <c r="AY172" s="433"/>
      <c r="AZ172" s="433"/>
      <c r="BA172" s="433"/>
      <c r="BB172" s="433"/>
      <c r="BE172" s="417" t="s">
        <v>45</v>
      </c>
      <c r="BF172" s="417"/>
      <c r="BG172" s="417"/>
      <c r="BH172" s="417"/>
      <c r="BI172" s="417"/>
      <c r="BJ172" s="417"/>
      <c r="BK172" s="417"/>
      <c r="BL172" s="417"/>
      <c r="BM172" s="418" t="str">
        <f>IF(算定シミュレーション!$BK$2=5,算定シミュレーション!$AB$115,"")</f>
        <v/>
      </c>
      <c r="BN172" s="419"/>
      <c r="BO172" s="420" t="str">
        <f>IF(算定シミュレーション!$BK$2=5,算定シミュレーション!$AC$115,"")</f>
        <v/>
      </c>
      <c r="BP172" s="419"/>
      <c r="BQ172" s="420" t="str">
        <f>IF(算定シミュレーション!$BK$2=5,算定シミュレーション!$AD$115,"")</f>
        <v/>
      </c>
      <c r="BR172" s="421"/>
      <c r="BS172" s="418" t="str">
        <f>IF(算定シミュレーション!$BK$2=5,算定シミュレーション!$AE$115,"")</f>
        <v/>
      </c>
      <c r="BT172" s="419"/>
      <c r="BU172" s="420" t="str">
        <f>IF(算定シミュレーション!$BK$2=5,算定シミュレーション!$AF$115,"")</f>
        <v/>
      </c>
      <c r="BV172" s="419"/>
      <c r="BW172" s="420" t="str">
        <f>IF(算定シミュレーション!$BK$2=5,算定シミュレーション!$AG$115,"")</f>
        <v/>
      </c>
      <c r="BX172" s="421"/>
      <c r="BY172" s="418" t="str">
        <f>IF(算定シミュレーション!$BK$2=5,算定シミュレーション!$AH$115,"")</f>
        <v/>
      </c>
      <c r="BZ172" s="419"/>
      <c r="CA172" s="420" t="str">
        <f>IF(算定シミュレーション!$BK$2=5,算定シミュレーション!$AI$115,"")</f>
        <v/>
      </c>
      <c r="CB172" s="419"/>
      <c r="CC172" s="420" t="str">
        <f>IF(算定シミュレーション!$BK$2=5,算定シミュレーション!$AJ$115,"")</f>
        <v/>
      </c>
      <c r="CD172" s="421"/>
      <c r="CE172" s="422" t="str">
        <f>IF(CC172="","",IF(収録楽曲情報!$V$4=0,"",""))</f>
        <v/>
      </c>
      <c r="CF172" s="422"/>
      <c r="CG172" s="422" t="str">
        <f>IF(CC172="","",IF(収録楽曲情報!$V$4=0,"","\"))</f>
        <v/>
      </c>
      <c r="CH172" s="422"/>
      <c r="CI172" s="422" t="str">
        <f>IF(CC172="","",IF(収録楽曲情報!$V$4=0,"",IF(LEN(収録楽曲情報!$W$4)=5,"",LEFT(収録楽曲情報!$W$4,1))))</f>
        <v/>
      </c>
      <c r="CJ172" s="422"/>
      <c r="CK172" s="422" t="str">
        <f>IF(CC172="","",IF(収録楽曲情報!$V$4=0,"",IF(LEN(収録楽曲情報!$W$4)=5,LEFT(収録楽曲情報!$W$4,1),RIGHT(LEFT(収録楽曲情報!$W$4,2),1))))</f>
        <v/>
      </c>
      <c r="CL172" s="422"/>
      <c r="CM172" s="422" t="str">
        <f>IF(CC172="","",IF(収録楽曲情報!$V$4=0,"",IF(LEN(収録楽曲情報!$W$4)=5,RIGHT(LEFT(収録楽曲情報!$W$4,2),1),RIGHT(LEFT(収録楽曲情報!$W$4,3),1))))</f>
        <v/>
      </c>
      <c r="CN172" s="422"/>
      <c r="CO172" s="422" t="str">
        <f>IF(CC172="","",IF(収録楽曲情報!$V$4=0,"",IF(LEN(収録楽曲情報!$W$4)=5,RIGHT(LEFT(収録楽曲情報!$W$4,3),1),RIGHT(LEFT(収録楽曲情報!$W$4,4),1))))</f>
        <v/>
      </c>
      <c r="CP172" s="422"/>
      <c r="CQ172" s="422" t="str">
        <f>IF(CC172="","",IF(収録楽曲情報!$V$4=0,"",IF(LEN(収録楽曲情報!$W$4)=5,RIGHT(LEFT(収録楽曲情報!$W$4,4),1),LEFT(RIGHT(収録楽曲情報!$W$4,2),1))))</f>
        <v/>
      </c>
      <c r="CR172" s="422"/>
      <c r="CS172" s="422" t="str">
        <f>IF(CC172="","",IF(収録楽曲情報!$V$4=0,"",IF(LEN(収録楽曲情報!$W$4)=5,RIGHT(LEFT(収録楽曲情報!$W$4,5),1),RIGHT(収録楽曲情報!$W$4,1))))</f>
        <v/>
      </c>
      <c r="CT172" s="422"/>
      <c r="CW172" s="1">
        <f t="shared" si="4"/>
        <v>1</v>
      </c>
    </row>
    <row r="173" spans="1:101" ht="7.5" customHeight="1" x14ac:dyDescent="0.15">
      <c r="CW173" s="1">
        <f t="shared" si="4"/>
        <v>1</v>
      </c>
    </row>
    <row r="174" spans="1:101" ht="7.5" customHeight="1" x14ac:dyDescent="0.15">
      <c r="CW174" s="1">
        <f t="shared" si="4"/>
        <v>1</v>
      </c>
    </row>
    <row r="175" spans="1:101" ht="7.5" customHeight="1" x14ac:dyDescent="0.15">
      <c r="CW175" s="1">
        <f t="shared" si="4"/>
        <v>1</v>
      </c>
    </row>
    <row r="176" spans="1:101" ht="7.5" customHeight="1" x14ac:dyDescent="0.15">
      <c r="CW176" s="1">
        <f t="shared" si="4"/>
        <v>1</v>
      </c>
    </row>
    <row r="177" spans="1:101" ht="7.5" customHeight="1" x14ac:dyDescent="0.15">
      <c r="CW177" s="1">
        <f t="shared" si="4"/>
        <v>1</v>
      </c>
    </row>
    <row r="178" spans="1:101" ht="7.5" customHeight="1" x14ac:dyDescent="0.15">
      <c r="CW178" s="1">
        <f t="shared" si="4"/>
        <v>1</v>
      </c>
    </row>
    <row r="179" spans="1:101" ht="7.5" customHeight="1" x14ac:dyDescent="0.15">
      <c r="CW179" s="1">
        <f t="shared" si="4"/>
        <v>1</v>
      </c>
    </row>
    <row r="180" spans="1:101" ht="6" customHeight="1" x14ac:dyDescent="0.15">
      <c r="CW180" s="1">
        <f>IF($A$218="","",1)</f>
        <v>1</v>
      </c>
    </row>
    <row r="181" spans="1:101" ht="13.5" x14ac:dyDescent="0.15">
      <c r="A181" s="1" t="s">
        <v>29</v>
      </c>
      <c r="CW181" s="1">
        <f t="shared" ref="CW181:CW208" si="5">IF($A$189="","",1)</f>
        <v>1</v>
      </c>
    </row>
    <row r="182" spans="1:101" ht="27" customHeight="1" x14ac:dyDescent="0.15">
      <c r="A182" s="459" t="str">
        <f>IF(収録楽曲情報!S2="外国映画","外国映画上映利用申込書","映画（録音・上映）利用申込書")</f>
        <v>外国映画上映利用申込書</v>
      </c>
      <c r="B182" s="459"/>
      <c r="C182" s="459"/>
      <c r="D182" s="459"/>
      <c r="E182" s="459"/>
      <c r="F182" s="459"/>
      <c r="G182" s="459"/>
      <c r="H182" s="459"/>
      <c r="I182" s="459"/>
      <c r="J182" s="459"/>
      <c r="K182" s="459"/>
      <c r="L182" s="459"/>
      <c r="M182" s="459"/>
      <c r="N182" s="459"/>
      <c r="O182" s="459"/>
      <c r="P182" s="459"/>
      <c r="Q182" s="459"/>
      <c r="R182" s="459"/>
      <c r="S182" s="459"/>
      <c r="T182" s="459"/>
      <c r="U182" s="459"/>
      <c r="V182" s="459"/>
      <c r="W182" s="459"/>
      <c r="X182" s="459"/>
      <c r="Y182" s="459"/>
      <c r="Z182" s="459"/>
      <c r="AA182" s="459"/>
      <c r="AB182" s="459"/>
      <c r="AC182" s="459"/>
      <c r="AD182" s="459"/>
      <c r="AE182" s="459"/>
      <c r="AF182" s="459"/>
      <c r="AG182" s="459"/>
      <c r="AH182" s="459"/>
      <c r="AI182" s="459"/>
      <c r="AJ182" s="459"/>
      <c r="AK182" s="459"/>
      <c r="AL182" s="459"/>
      <c r="AM182" s="459"/>
      <c r="AN182" s="459"/>
      <c r="AO182" s="459"/>
      <c r="AP182" s="459"/>
      <c r="AQ182" s="459"/>
      <c r="AR182" s="459"/>
      <c r="AS182" s="459"/>
      <c r="AT182" s="459"/>
      <c r="AU182" s="459"/>
      <c r="AV182" s="459"/>
      <c r="AW182" s="459"/>
      <c r="AX182" s="459"/>
      <c r="AY182" s="459"/>
      <c r="AZ182" s="459"/>
      <c r="BA182" s="459"/>
      <c r="BB182" s="459"/>
      <c r="BC182" s="459"/>
      <c r="BD182" s="459"/>
      <c r="BE182" s="459"/>
      <c r="BF182" s="459"/>
      <c r="BG182" s="459"/>
      <c r="BH182" s="459"/>
      <c r="BI182" s="459"/>
      <c r="BJ182" s="459"/>
      <c r="BK182" s="459"/>
      <c r="BL182" s="459"/>
      <c r="BM182" s="459"/>
      <c r="BN182" s="459"/>
      <c r="BO182" s="459"/>
      <c r="BP182" s="459"/>
      <c r="BQ182" s="459"/>
      <c r="BR182" s="459"/>
      <c r="BS182" s="459"/>
      <c r="BT182" s="459"/>
      <c r="BU182" s="459"/>
      <c r="BV182" s="459"/>
      <c r="BW182" s="459"/>
      <c r="BX182" s="459"/>
      <c r="BY182" s="459"/>
      <c r="BZ182" s="459"/>
      <c r="CA182" s="459"/>
      <c r="CB182" s="459"/>
      <c r="CC182" s="459"/>
      <c r="CD182" s="459"/>
      <c r="CE182" s="459"/>
      <c r="CF182" s="459"/>
      <c r="CG182" s="459"/>
      <c r="CH182" s="459"/>
      <c r="CI182" s="459"/>
      <c r="CJ182" s="459"/>
      <c r="CK182" s="459"/>
      <c r="CL182" s="459"/>
      <c r="CM182" s="459"/>
      <c r="CN182" s="459"/>
      <c r="CO182" s="459"/>
      <c r="CP182" s="459"/>
      <c r="CQ182" s="459"/>
      <c r="CR182" s="459"/>
      <c r="CS182" s="459"/>
      <c r="CT182" s="459"/>
      <c r="CU182" s="459"/>
      <c r="CV182" s="459"/>
      <c r="CW182" s="1">
        <f t="shared" si="5"/>
        <v>1</v>
      </c>
    </row>
    <row r="183" spans="1:101" ht="17.25" x14ac:dyDescent="0.15">
      <c r="A183" s="460" t="str">
        <f>"許諾　第　"&amp;収録楽曲情報!$T$2&amp;"　号&lt;続き&gt;"</f>
        <v>許諾　第　0　号&lt;続き&gt;</v>
      </c>
      <c r="B183" s="460"/>
      <c r="C183" s="460"/>
      <c r="D183" s="460"/>
      <c r="E183" s="460"/>
      <c r="F183" s="460"/>
      <c r="G183" s="460"/>
      <c r="H183" s="460"/>
      <c r="I183" s="460"/>
      <c r="J183" s="460"/>
      <c r="K183" s="460"/>
      <c r="L183" s="460"/>
      <c r="M183" s="460"/>
      <c r="N183" s="460"/>
      <c r="O183" s="460"/>
      <c r="P183" s="460"/>
      <c r="Q183" s="460"/>
      <c r="R183" s="460"/>
      <c r="S183" s="460"/>
      <c r="T183" s="460"/>
      <c r="U183" s="460"/>
      <c r="V183" s="460"/>
      <c r="W183" s="460"/>
      <c r="X183" s="460"/>
      <c r="Y183" s="460"/>
      <c r="Z183" s="460"/>
      <c r="AA183" s="460"/>
      <c r="AB183" s="460"/>
      <c r="AC183" s="460"/>
      <c r="AD183" s="460"/>
      <c r="AE183" s="460"/>
      <c r="AF183" s="460"/>
      <c r="AG183" s="460"/>
      <c r="AH183" s="460"/>
      <c r="AI183" s="460"/>
      <c r="AJ183" s="460"/>
      <c r="AK183" s="460"/>
      <c r="AL183" s="460"/>
      <c r="AM183" s="460"/>
      <c r="AN183" s="460"/>
      <c r="AO183" s="460"/>
      <c r="AP183" s="460"/>
      <c r="AQ183" s="460"/>
      <c r="AR183" s="460"/>
      <c r="AS183" s="460"/>
      <c r="AT183" s="460"/>
      <c r="AU183" s="460"/>
      <c r="AV183" s="460"/>
      <c r="AW183" s="460"/>
      <c r="AX183" s="460"/>
      <c r="AY183" s="460"/>
      <c r="AZ183" s="460"/>
      <c r="BA183" s="460"/>
      <c r="BB183" s="460"/>
      <c r="BC183" s="460"/>
      <c r="BD183" s="460"/>
      <c r="BE183" s="460"/>
      <c r="BF183" s="460"/>
      <c r="BG183" s="460"/>
      <c r="BH183" s="460"/>
      <c r="BI183" s="460"/>
      <c r="BJ183" s="460"/>
      <c r="BK183" s="460"/>
      <c r="BL183" s="460"/>
      <c r="BM183" s="460"/>
      <c r="BN183" s="460"/>
      <c r="BO183" s="460"/>
      <c r="BP183" s="460"/>
      <c r="BQ183" s="460"/>
      <c r="BR183" s="460"/>
      <c r="BS183" s="460"/>
      <c r="BT183" s="460"/>
      <c r="BU183" s="460"/>
      <c r="BV183" s="460"/>
      <c r="BW183" s="460"/>
      <c r="BX183" s="460"/>
      <c r="BY183" s="460"/>
      <c r="BZ183" s="460"/>
      <c r="CA183" s="460"/>
      <c r="CB183" s="460"/>
      <c r="CC183" s="460"/>
      <c r="CD183" s="460"/>
      <c r="CE183" s="460"/>
      <c r="CF183" s="460"/>
      <c r="CG183" s="460"/>
      <c r="CH183" s="460"/>
      <c r="CI183" s="460"/>
      <c r="CJ183" s="460"/>
      <c r="CK183" s="460"/>
      <c r="CL183" s="460"/>
      <c r="CM183" s="460"/>
      <c r="CN183" s="460"/>
      <c r="CO183" s="460"/>
      <c r="CP183" s="460"/>
      <c r="CQ183" s="460"/>
      <c r="CR183" s="460"/>
      <c r="CS183" s="460"/>
      <c r="CT183" s="460"/>
      <c r="CU183" s="460"/>
      <c r="CV183" s="460"/>
      <c r="CW183" s="1">
        <f t="shared" si="5"/>
        <v>1</v>
      </c>
    </row>
    <row r="184" spans="1:101" ht="15" customHeight="1" x14ac:dyDescent="0.15">
      <c r="A184" s="13"/>
      <c r="B184" s="13"/>
      <c r="C184" s="13"/>
      <c r="D184" s="13"/>
      <c r="E184" s="13"/>
      <c r="F184" s="13"/>
      <c r="G184" s="13"/>
      <c r="H184" s="13"/>
      <c r="I184" s="13"/>
      <c r="J184" s="13"/>
      <c r="K184" s="13"/>
      <c r="L184" s="13"/>
      <c r="M184" s="13"/>
      <c r="N184" s="13"/>
      <c r="O184" s="13"/>
      <c r="P184" s="13"/>
      <c r="Q184" s="13"/>
      <c r="R184" s="13"/>
      <c r="S184" s="13"/>
      <c r="T184" s="13"/>
      <c r="U184" s="13"/>
      <c r="V184" s="13"/>
      <c r="W184" s="13"/>
      <c r="X184" s="13"/>
      <c r="Y184" s="13"/>
      <c r="Z184" s="13"/>
      <c r="AA184" s="13"/>
      <c r="AB184" s="13"/>
      <c r="AC184" s="13"/>
      <c r="AD184" s="13"/>
      <c r="AE184" s="13"/>
      <c r="AF184" s="13"/>
      <c r="AG184" s="13"/>
      <c r="AH184" s="13"/>
      <c r="AI184" s="13"/>
      <c r="AJ184" s="13"/>
      <c r="AK184" s="13"/>
      <c r="AL184" s="13"/>
      <c r="AM184" s="13"/>
      <c r="AN184" s="13"/>
      <c r="AO184" s="13"/>
      <c r="AP184" s="13"/>
      <c r="AQ184" s="13"/>
      <c r="AR184" s="13"/>
      <c r="AS184" s="13"/>
      <c r="AT184" s="13"/>
      <c r="AU184" s="13"/>
      <c r="AV184" s="13"/>
      <c r="AW184" s="731" t="s">
        <v>507</v>
      </c>
      <c r="AX184" s="732"/>
      <c r="AY184" s="732"/>
      <c r="AZ184" s="732"/>
      <c r="BA184" s="732"/>
      <c r="BB184" s="732"/>
      <c r="BC184" s="732"/>
      <c r="BD184" s="732"/>
      <c r="BE184" s="732"/>
      <c r="BF184" s="733"/>
      <c r="BG184"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184" s="735"/>
      <c r="BI184" s="735"/>
      <c r="BJ184" s="735"/>
      <c r="BK184" s="735"/>
      <c r="BL184" s="735"/>
      <c r="BM184" s="735"/>
      <c r="BN184" s="735"/>
      <c r="BO184" s="735"/>
      <c r="BP184" s="735"/>
      <c r="BQ184" s="735"/>
      <c r="BR184" s="735"/>
      <c r="BS184" s="735"/>
      <c r="BT184" s="735"/>
      <c r="BU184" s="735"/>
      <c r="BV184" s="735"/>
      <c r="BW184" s="735"/>
      <c r="BX184" s="735"/>
      <c r="BY184" s="735"/>
      <c r="BZ184" s="736"/>
      <c r="CA184" s="731" t="s">
        <v>508</v>
      </c>
      <c r="CB184" s="732"/>
      <c r="CC184" s="732"/>
      <c r="CD184" s="732"/>
      <c r="CE184" s="732"/>
      <c r="CF184" s="732"/>
      <c r="CG184" s="732"/>
      <c r="CH184" s="732"/>
      <c r="CI184" s="732"/>
      <c r="CJ184" s="733"/>
      <c r="CK184" s="737">
        <f>IF(収録楽曲情報!$T$4="","",収録楽曲情報!$T$4)</f>
        <v>0</v>
      </c>
      <c r="CL184" s="487"/>
      <c r="CM184" s="487"/>
      <c r="CN184" s="487"/>
      <c r="CO184" s="487"/>
      <c r="CP184" s="487"/>
      <c r="CQ184" s="487"/>
      <c r="CR184" s="487"/>
      <c r="CS184" s="487"/>
      <c r="CT184" s="487"/>
      <c r="CU184" s="487"/>
      <c r="CV184" s="738"/>
      <c r="CW184" s="1">
        <f t="shared" si="5"/>
        <v>1</v>
      </c>
    </row>
    <row r="185" spans="1:101" ht="15" customHeight="1" thickBot="1" x14ac:dyDescent="0.2">
      <c r="A185" s="13"/>
      <c r="B185" s="13"/>
      <c r="C185" s="13"/>
      <c r="D185" s="13"/>
      <c r="E185" s="13"/>
      <c r="F185" s="13"/>
      <c r="G185" s="13"/>
      <c r="H185" s="13"/>
      <c r="I185" s="13"/>
      <c r="J185" s="13"/>
      <c r="K185" s="13"/>
      <c r="L185" s="13"/>
      <c r="M185" s="13"/>
      <c r="N185" s="13"/>
      <c r="O185" s="13"/>
      <c r="P185" s="13"/>
      <c r="Q185" s="13"/>
      <c r="R185" s="13"/>
      <c r="S185" s="13"/>
      <c r="T185" s="13"/>
      <c r="U185" s="13"/>
      <c r="V185" s="13"/>
      <c r="W185" s="13"/>
      <c r="X185" s="13"/>
      <c r="Y185" s="13"/>
      <c r="Z185" s="13"/>
      <c r="AA185" s="13"/>
      <c r="AB185" s="13"/>
      <c r="AC185" s="13"/>
      <c r="AD185" s="13"/>
      <c r="AE185" s="13"/>
      <c r="AF185" s="13"/>
      <c r="AG185" s="13"/>
      <c r="AH185" s="13"/>
      <c r="AI185" s="13"/>
      <c r="AJ185" s="13"/>
      <c r="AK185" s="13"/>
      <c r="AL185" s="13"/>
      <c r="AM185" s="13"/>
      <c r="AN185" s="13"/>
      <c r="AO185" s="13"/>
      <c r="AP185" s="13"/>
      <c r="AQ185" s="13"/>
      <c r="AR185" s="13"/>
      <c r="AS185" s="13"/>
      <c r="AT185" s="13"/>
      <c r="AU185" s="13"/>
      <c r="AV185" s="13"/>
      <c r="AW185" s="739" t="s">
        <v>509</v>
      </c>
      <c r="AX185" s="739"/>
      <c r="AY185" s="739"/>
      <c r="AZ185" s="739"/>
      <c r="BA185" s="739"/>
      <c r="BB185" s="739"/>
      <c r="BC185" s="739"/>
      <c r="BD185" s="739"/>
      <c r="BE185" s="739"/>
      <c r="BF185" s="739"/>
      <c r="BG185" s="740">
        <f>IF(収録楽曲情報!$S$6="","",収録楽曲情報!$S$6)</f>
        <v>0</v>
      </c>
      <c r="BH185" s="741"/>
      <c r="BI185" s="741"/>
      <c r="BJ185" s="741"/>
      <c r="BK185" s="741"/>
      <c r="BL185" s="741"/>
      <c r="BM185" s="741"/>
      <c r="BN185" s="741"/>
      <c r="BO185" s="741"/>
      <c r="BP185" s="741"/>
      <c r="BQ185" s="741"/>
      <c r="BR185" s="739" t="s">
        <v>510</v>
      </c>
      <c r="BS185" s="739"/>
      <c r="BT185" s="739"/>
      <c r="BU185" s="739"/>
      <c r="BV185" s="739"/>
      <c r="BW185" s="739"/>
      <c r="BX185" s="739"/>
      <c r="BY185" s="739"/>
      <c r="BZ185" s="739"/>
      <c r="CA185" s="762" t="str">
        <f>LEFT(RIGHT(収録楽曲情報!$X$2,10))</f>
        <v>0</v>
      </c>
      <c r="CB185" s="763"/>
      <c r="CC185" s="757" t="str">
        <f>LEFT(RIGHT(収録楽曲情報!$X$2,9))</f>
        <v>0</v>
      </c>
      <c r="CD185" s="758"/>
      <c r="CE185" s="757" t="str">
        <f>LEFT(RIGHT(収録楽曲情報!$X$2,8))</f>
        <v>0</v>
      </c>
      <c r="CF185" s="758"/>
      <c r="CG185" s="759" t="s">
        <v>57</v>
      </c>
      <c r="CH185" s="759"/>
      <c r="CI185" s="760" t="str">
        <f>LEFT(RIGHT(収録楽曲情報!$X$2,7))</f>
        <v>0</v>
      </c>
      <c r="CJ185" s="760"/>
      <c r="CK185" s="760" t="str">
        <f>LEFT(RIGHT(収録楽曲情報!$X$2,6))</f>
        <v>0</v>
      </c>
      <c r="CL185" s="760"/>
      <c r="CM185" s="760" t="str">
        <f>LEFT(RIGHT(収録楽曲情報!$X$2,5))</f>
        <v>0</v>
      </c>
      <c r="CN185" s="760"/>
      <c r="CO185" s="760" t="str">
        <f>LEFT(RIGHT(収録楽曲情報!$X$2,4))</f>
        <v>0</v>
      </c>
      <c r="CP185" s="760"/>
      <c r="CQ185" s="760" t="str">
        <f>LEFT(RIGHT(収録楽曲情報!$X$2,3))</f>
        <v>0</v>
      </c>
      <c r="CR185" s="760"/>
      <c r="CS185" s="760" t="str">
        <f>LEFT(RIGHT(収録楽曲情報!$X$2,2))</f>
        <v>0</v>
      </c>
      <c r="CT185" s="760"/>
      <c r="CU185" s="760" t="str">
        <f>LEFT(RIGHT(収録楽曲情報!$X$2,1))</f>
        <v>0</v>
      </c>
      <c r="CV185" s="761"/>
    </row>
    <row r="186" spans="1:101" ht="13.5" customHeight="1" thickBot="1" x14ac:dyDescent="0.2">
      <c r="A186" s="461" t="s">
        <v>25</v>
      </c>
      <c r="B186" s="462"/>
      <c r="C186" s="462"/>
      <c r="D186" s="462"/>
      <c r="E186" s="462"/>
      <c r="F186" s="462"/>
      <c r="G186" s="463" t="str">
        <f>IF(外国映画情報入力!C6="","",外国映画情報入力!C6)</f>
        <v/>
      </c>
      <c r="H186" s="463"/>
      <c r="I186" s="463"/>
      <c r="J186" s="463"/>
      <c r="K186" s="463"/>
      <c r="L186" s="463"/>
      <c r="M186" s="463"/>
      <c r="N186" s="463"/>
      <c r="O186" s="463"/>
      <c r="P186" s="463"/>
      <c r="Q186" s="463"/>
      <c r="R186" s="464"/>
      <c r="CW186" s="1">
        <f t="shared" si="5"/>
        <v>1</v>
      </c>
    </row>
    <row r="187" spans="1:101" ht="7.5" customHeight="1" x14ac:dyDescent="0.15">
      <c r="A187" s="454"/>
      <c r="B187" s="455"/>
      <c r="C187" s="448" t="s">
        <v>37</v>
      </c>
      <c r="D187" s="448"/>
      <c r="E187" s="448"/>
      <c r="F187" s="448"/>
      <c r="G187" s="448"/>
      <c r="H187" s="448"/>
      <c r="I187" s="448"/>
      <c r="J187" s="448"/>
      <c r="K187" s="448"/>
      <c r="L187" s="448"/>
      <c r="M187" s="448"/>
      <c r="N187" s="448"/>
      <c r="O187" s="448"/>
      <c r="P187" s="448"/>
      <c r="Q187" s="448"/>
      <c r="R187" s="448"/>
      <c r="S187" s="448" t="s">
        <v>38</v>
      </c>
      <c r="T187" s="448"/>
      <c r="U187" s="448"/>
      <c r="V187" s="448"/>
      <c r="W187" s="448"/>
      <c r="X187" s="448"/>
      <c r="Y187" s="448"/>
      <c r="Z187" s="448"/>
      <c r="AA187" s="448"/>
      <c r="AB187" s="448"/>
      <c r="AC187" s="448"/>
      <c r="AD187" s="448"/>
      <c r="AE187" s="448"/>
      <c r="AF187" s="448"/>
      <c r="AG187" s="448"/>
      <c r="AH187" s="448"/>
      <c r="AI187" s="448"/>
      <c r="AJ187" s="448"/>
      <c r="AK187" s="458" t="s">
        <v>17</v>
      </c>
      <c r="AL187" s="458"/>
      <c r="AM187" s="458"/>
      <c r="AN187" s="458"/>
      <c r="AO187" s="458"/>
      <c r="AP187" s="458"/>
      <c r="AQ187" s="448" t="s">
        <v>41</v>
      </c>
      <c r="AR187" s="448"/>
      <c r="AS187" s="448"/>
      <c r="AT187" s="448"/>
      <c r="AU187" s="448"/>
      <c r="AV187" s="448" t="s">
        <v>42</v>
      </c>
      <c r="AW187" s="448"/>
      <c r="AX187" s="448"/>
      <c r="AY187" s="448"/>
      <c r="AZ187" s="448"/>
      <c r="BA187" s="448" t="s">
        <v>21</v>
      </c>
      <c r="BB187" s="449"/>
      <c r="BC187" s="452" t="s">
        <v>16</v>
      </c>
      <c r="BD187" s="450"/>
      <c r="BE187" s="450"/>
      <c r="BF187" s="450"/>
      <c r="BG187" s="450"/>
      <c r="BH187" s="450"/>
      <c r="BI187" s="450"/>
      <c r="BJ187" s="450"/>
      <c r="BK187" s="450"/>
      <c r="BL187" s="450"/>
      <c r="BM187" s="450" t="s">
        <v>43</v>
      </c>
      <c r="BN187" s="450"/>
      <c r="BO187" s="450"/>
      <c r="BP187" s="450"/>
      <c r="BQ187" s="450"/>
      <c r="BR187" s="450"/>
      <c r="BS187" s="450"/>
      <c r="BT187" s="450"/>
      <c r="BU187" s="450"/>
      <c r="BV187" s="450"/>
      <c r="BW187" s="450"/>
      <c r="BX187" s="450"/>
      <c r="BY187" s="450"/>
      <c r="BZ187" s="450"/>
      <c r="CA187" s="450"/>
      <c r="CB187" s="450"/>
      <c r="CC187" s="450"/>
      <c r="CD187" s="450"/>
      <c r="CE187" s="450" t="s">
        <v>22</v>
      </c>
      <c r="CF187" s="450"/>
      <c r="CG187" s="450"/>
      <c r="CH187" s="450"/>
      <c r="CI187" s="450"/>
      <c r="CJ187" s="450"/>
      <c r="CK187" s="450"/>
      <c r="CL187" s="450"/>
      <c r="CM187" s="450"/>
      <c r="CN187" s="450"/>
      <c r="CO187" s="450"/>
      <c r="CP187" s="450"/>
      <c r="CQ187" s="450"/>
      <c r="CR187" s="450"/>
      <c r="CS187" s="450"/>
      <c r="CT187" s="450"/>
      <c r="CU187" s="450" t="s">
        <v>65</v>
      </c>
      <c r="CV187" s="450"/>
      <c r="CW187" s="1">
        <f t="shared" si="5"/>
        <v>1</v>
      </c>
    </row>
    <row r="188" spans="1:101" ht="7.5" customHeight="1" x14ac:dyDescent="0.15">
      <c r="A188" s="456"/>
      <c r="B188" s="457"/>
      <c r="C188" s="450"/>
      <c r="D188" s="450"/>
      <c r="E188" s="450"/>
      <c r="F188" s="450"/>
      <c r="G188" s="450"/>
      <c r="H188" s="450"/>
      <c r="I188" s="450"/>
      <c r="J188" s="450"/>
      <c r="K188" s="450"/>
      <c r="L188" s="450"/>
      <c r="M188" s="450"/>
      <c r="N188" s="450"/>
      <c r="O188" s="450"/>
      <c r="P188" s="450"/>
      <c r="Q188" s="450"/>
      <c r="R188" s="450"/>
      <c r="S188" s="450"/>
      <c r="T188" s="450"/>
      <c r="U188" s="450"/>
      <c r="V188" s="450"/>
      <c r="W188" s="450"/>
      <c r="X188" s="450"/>
      <c r="Y188" s="450"/>
      <c r="Z188" s="450"/>
      <c r="AA188" s="450"/>
      <c r="AB188" s="450"/>
      <c r="AC188" s="450"/>
      <c r="AD188" s="450"/>
      <c r="AE188" s="450"/>
      <c r="AF188" s="450"/>
      <c r="AG188" s="450"/>
      <c r="AH188" s="450"/>
      <c r="AI188" s="450"/>
      <c r="AJ188" s="450"/>
      <c r="AK188" s="453" t="s">
        <v>39</v>
      </c>
      <c r="AL188" s="453"/>
      <c r="AM188" s="453"/>
      <c r="AN188" s="453" t="s">
        <v>40</v>
      </c>
      <c r="AO188" s="453"/>
      <c r="AP188" s="453"/>
      <c r="AQ188" s="450"/>
      <c r="AR188" s="450"/>
      <c r="AS188" s="450"/>
      <c r="AT188" s="450"/>
      <c r="AU188" s="450"/>
      <c r="AV188" s="450"/>
      <c r="AW188" s="450"/>
      <c r="AX188" s="450"/>
      <c r="AY188" s="450"/>
      <c r="AZ188" s="450"/>
      <c r="BA188" s="450"/>
      <c r="BB188" s="451"/>
      <c r="BC188" s="452"/>
      <c r="BD188" s="450"/>
      <c r="BE188" s="450"/>
      <c r="BF188" s="450"/>
      <c r="BG188" s="450"/>
      <c r="BH188" s="450"/>
      <c r="BI188" s="450"/>
      <c r="BJ188" s="450"/>
      <c r="BK188" s="450"/>
      <c r="BL188" s="450"/>
      <c r="BM188" s="450"/>
      <c r="BN188" s="450"/>
      <c r="BO188" s="450"/>
      <c r="BP188" s="450"/>
      <c r="BQ188" s="450"/>
      <c r="BR188" s="450"/>
      <c r="BS188" s="450"/>
      <c r="BT188" s="450"/>
      <c r="BU188" s="450"/>
      <c r="BV188" s="450"/>
      <c r="BW188" s="450"/>
      <c r="BX188" s="450"/>
      <c r="BY188" s="450"/>
      <c r="BZ188" s="450"/>
      <c r="CA188" s="450"/>
      <c r="CB188" s="450"/>
      <c r="CC188" s="450"/>
      <c r="CD188" s="450"/>
      <c r="CE188" s="450"/>
      <c r="CF188" s="450"/>
      <c r="CG188" s="450"/>
      <c r="CH188" s="450"/>
      <c r="CI188" s="450"/>
      <c r="CJ188" s="450"/>
      <c r="CK188" s="450"/>
      <c r="CL188" s="450"/>
      <c r="CM188" s="450"/>
      <c r="CN188" s="450"/>
      <c r="CO188" s="450"/>
      <c r="CP188" s="450"/>
      <c r="CQ188" s="450"/>
      <c r="CR188" s="450"/>
      <c r="CS188" s="450"/>
      <c r="CT188" s="450"/>
      <c r="CU188" s="450"/>
      <c r="CV188" s="450"/>
      <c r="CW188" s="1">
        <f t="shared" si="5"/>
        <v>1</v>
      </c>
    </row>
    <row r="189" spans="1:101" ht="30" customHeight="1" x14ac:dyDescent="0.15">
      <c r="A189" s="447">
        <f>IF(収録楽曲情報!B47="","",収録楽曲情報!B47)</f>
        <v>46</v>
      </c>
      <c r="B189" s="438"/>
      <c r="C189" s="436" t="str">
        <f>IF(収録楽曲情報!D47="","",収録楽曲情報!D47&amp;収録楽曲情報!Q47)</f>
        <v/>
      </c>
      <c r="D189" s="436"/>
      <c r="E189" s="436"/>
      <c r="F189" s="436"/>
      <c r="G189" s="436"/>
      <c r="H189" s="436"/>
      <c r="I189" s="436"/>
      <c r="J189" s="436"/>
      <c r="K189" s="436"/>
      <c r="L189" s="436"/>
      <c r="M189" s="436"/>
      <c r="N189" s="436"/>
      <c r="O189" s="436"/>
      <c r="P189" s="436"/>
      <c r="Q189" s="436"/>
      <c r="R189" s="436"/>
      <c r="S189" s="436" t="str">
        <f>IF(収録楽曲情報!E47="","",収録楽曲情報!E47 &amp; " ・ ") &amp; IF(収録楽曲情報!F47="","",収録楽曲情報!F47)</f>
        <v/>
      </c>
      <c r="T189" s="436"/>
      <c r="U189" s="436"/>
      <c r="V189" s="436"/>
      <c r="W189" s="436"/>
      <c r="X189" s="436"/>
      <c r="Y189" s="436"/>
      <c r="Z189" s="436"/>
      <c r="AA189" s="436"/>
      <c r="AB189" s="436"/>
      <c r="AC189" s="436"/>
      <c r="AD189" s="436"/>
      <c r="AE189" s="436"/>
      <c r="AF189" s="436"/>
      <c r="AG189" s="436"/>
      <c r="AH189" s="436"/>
      <c r="AI189" s="436"/>
      <c r="AJ189" s="436"/>
      <c r="AK189" s="437" t="str">
        <f>IF(算定シミュレーション!AO58=0,"",算定シミュレーション!AO58)</f>
        <v/>
      </c>
      <c r="AL189" s="437"/>
      <c r="AM189" s="437"/>
      <c r="AN189" s="437" t="str">
        <f>IF(算定シミュレーション!AP58=0,"",算定シミュレーション!AP58)</f>
        <v/>
      </c>
      <c r="AO189" s="437"/>
      <c r="AP189" s="437"/>
      <c r="AQ189" s="438" t="str">
        <f>IF(収録楽曲情報!J47="","",収録楽曲情報!J47)</f>
        <v/>
      </c>
      <c r="AR189" s="438"/>
      <c r="AS189" s="438"/>
      <c r="AT189" s="438"/>
      <c r="AU189" s="438"/>
      <c r="AV189" s="423" t="str">
        <f>IF(収録楽曲情報!K47="","",収録楽曲情報!K47)</f>
        <v/>
      </c>
      <c r="AW189" s="423"/>
      <c r="AX189" s="423"/>
      <c r="AY189" s="423"/>
      <c r="AZ189" s="423"/>
      <c r="BA189" s="423" t="str">
        <f>IF(収録楽曲情報!L47="","",収録楽曲情報!L47)</f>
        <v/>
      </c>
      <c r="BB189" s="434"/>
      <c r="BC189" s="443" t="str">
        <f>IF(収録楽曲情報!G47="","",収録楽曲情報!G47)</f>
        <v/>
      </c>
      <c r="BD189" s="444"/>
      <c r="BE189" s="444"/>
      <c r="BF189" s="444"/>
      <c r="BG189" s="444"/>
      <c r="BH189" s="444"/>
      <c r="BI189" s="444"/>
      <c r="BJ189" s="444"/>
      <c r="BK189" s="444"/>
      <c r="BL189" s="444"/>
      <c r="BM189" s="428"/>
      <c r="BN189" s="426"/>
      <c r="BO189" s="426"/>
      <c r="BP189" s="426"/>
      <c r="BQ189" s="426" t="str">
        <f>算定シミュレーション!AD58</f>
        <v/>
      </c>
      <c r="BR189" s="427"/>
      <c r="BS189" s="418" t="str">
        <f>算定シミュレーション!AE58</f>
        <v/>
      </c>
      <c r="BT189" s="419"/>
      <c r="BU189" s="420" t="str">
        <f>算定シミュレーション!AF58</f>
        <v/>
      </c>
      <c r="BV189" s="419"/>
      <c r="BW189" s="420" t="str">
        <f>算定シミュレーション!AG58</f>
        <v/>
      </c>
      <c r="BX189" s="421"/>
      <c r="BY189" s="418" t="str">
        <f>算定シミュレーション!AH58</f>
        <v/>
      </c>
      <c r="BZ189" s="419"/>
      <c r="CA189" s="420" t="str">
        <f>算定シミュレーション!AI58</f>
        <v/>
      </c>
      <c r="CB189" s="419"/>
      <c r="CC189" s="420" t="str">
        <f>IF(算定シミュレーション!A58="算","算",IF(LEFT(収録楽曲情報!Q47,2)="【委",0,算定シミュレーション!AJ58))</f>
        <v>―</v>
      </c>
      <c r="CD189" s="421"/>
      <c r="CE189" s="423" t="str">
        <f>LEFT(収録楽曲情報!C47,1)</f>
        <v/>
      </c>
      <c r="CF189" s="423"/>
      <c r="CG189" s="423" t="str">
        <f>MID(収録楽曲情報!C47,2,1)</f>
        <v/>
      </c>
      <c r="CH189" s="423"/>
      <c r="CI189" s="423" t="str">
        <f>MID(収録楽曲情報!C47,3,1)</f>
        <v/>
      </c>
      <c r="CJ189" s="423"/>
      <c r="CK189" s="423" t="str">
        <f>MID(収録楽曲情報!C47,4,1)</f>
        <v/>
      </c>
      <c r="CL189" s="423"/>
      <c r="CM189" s="423" t="str">
        <f>MID(収録楽曲情報!C47,5,1)</f>
        <v/>
      </c>
      <c r="CN189" s="423"/>
      <c r="CO189" s="423" t="str">
        <f>MID(収録楽曲情報!C47,6,1)</f>
        <v/>
      </c>
      <c r="CP189" s="423"/>
      <c r="CQ189" s="423" t="str">
        <f>MID(収録楽曲情報!C47,7,1)</f>
        <v/>
      </c>
      <c r="CR189" s="423"/>
      <c r="CS189" s="423" t="str">
        <f>MID(収録楽曲情報!C47,8,1)</f>
        <v/>
      </c>
      <c r="CT189" s="423"/>
      <c r="CU189" s="423"/>
      <c r="CV189" s="423"/>
      <c r="CW189" s="1">
        <f t="shared" si="5"/>
        <v>1</v>
      </c>
    </row>
    <row r="190" spans="1:101" ht="30" customHeight="1" x14ac:dyDescent="0.15">
      <c r="A190" s="445">
        <f>IF(収録楽曲情報!B48="","",収録楽曲情報!B48)</f>
        <v>47</v>
      </c>
      <c r="B190" s="446"/>
      <c r="C190" s="436" t="str">
        <f>IF(収録楽曲情報!D48="","",収録楽曲情報!D48&amp;収録楽曲情報!Q48)</f>
        <v/>
      </c>
      <c r="D190" s="436"/>
      <c r="E190" s="436"/>
      <c r="F190" s="436"/>
      <c r="G190" s="436"/>
      <c r="H190" s="436"/>
      <c r="I190" s="436"/>
      <c r="J190" s="436"/>
      <c r="K190" s="436"/>
      <c r="L190" s="436"/>
      <c r="M190" s="436"/>
      <c r="N190" s="436"/>
      <c r="O190" s="436"/>
      <c r="P190" s="436"/>
      <c r="Q190" s="436"/>
      <c r="R190" s="436"/>
      <c r="S190" s="489" t="str">
        <f>IF(収録楽曲情報!E48="","",収録楽曲情報!E48 &amp; " ・ ") &amp; IF(収録楽曲情報!F48="","",収録楽曲情報!F48)</f>
        <v/>
      </c>
      <c r="T190" s="490"/>
      <c r="U190" s="490"/>
      <c r="V190" s="490"/>
      <c r="W190" s="490"/>
      <c r="X190" s="490"/>
      <c r="Y190" s="490"/>
      <c r="Z190" s="490"/>
      <c r="AA190" s="490"/>
      <c r="AB190" s="490"/>
      <c r="AC190" s="490"/>
      <c r="AD190" s="490"/>
      <c r="AE190" s="490"/>
      <c r="AF190" s="490"/>
      <c r="AG190" s="490"/>
      <c r="AH190" s="490"/>
      <c r="AI190" s="490"/>
      <c r="AJ190" s="491"/>
      <c r="AK190" s="437" t="str">
        <f>IF(算定シミュレーション!AO59=0,"",算定シミュレーション!AO59)</f>
        <v/>
      </c>
      <c r="AL190" s="437"/>
      <c r="AM190" s="437"/>
      <c r="AN190" s="437" t="str">
        <f>IF(算定シミュレーション!AP59=0,"",算定シミュレーション!AP59)</f>
        <v/>
      </c>
      <c r="AO190" s="437"/>
      <c r="AP190" s="437"/>
      <c r="AQ190" s="492" t="str">
        <f>IF(収録楽曲情報!J48="","",収録楽曲情報!J48)</f>
        <v/>
      </c>
      <c r="AR190" s="493"/>
      <c r="AS190" s="493"/>
      <c r="AT190" s="493"/>
      <c r="AU190" s="446"/>
      <c r="AV190" s="418" t="str">
        <f>IF(収録楽曲情報!K48="","",収録楽曲情報!K48)</f>
        <v/>
      </c>
      <c r="AW190" s="487"/>
      <c r="AX190" s="487"/>
      <c r="AY190" s="487"/>
      <c r="AZ190" s="421"/>
      <c r="BA190" s="418" t="str">
        <f>IF(収録楽曲情報!L48="","",収録楽曲情報!L48)</f>
        <v/>
      </c>
      <c r="BB190" s="488"/>
      <c r="BC190" s="443" t="str">
        <f>IF(収録楽曲情報!G48="","",収録楽曲情報!G48)</f>
        <v/>
      </c>
      <c r="BD190" s="444"/>
      <c r="BE190" s="444"/>
      <c r="BF190" s="444"/>
      <c r="BG190" s="444"/>
      <c r="BH190" s="444"/>
      <c r="BI190" s="444"/>
      <c r="BJ190" s="444"/>
      <c r="BK190" s="444"/>
      <c r="BL190" s="444"/>
      <c r="BM190" s="428"/>
      <c r="BN190" s="426"/>
      <c r="BO190" s="426"/>
      <c r="BP190" s="426"/>
      <c r="BQ190" s="426" t="str">
        <f>算定シミュレーション!AD59</f>
        <v/>
      </c>
      <c r="BR190" s="427"/>
      <c r="BS190" s="418" t="str">
        <f>算定シミュレーション!AE59</f>
        <v/>
      </c>
      <c r="BT190" s="419"/>
      <c r="BU190" s="420" t="str">
        <f>算定シミュレーション!AF59</f>
        <v/>
      </c>
      <c r="BV190" s="419"/>
      <c r="BW190" s="420" t="str">
        <f>算定シミュレーション!AG59</f>
        <v/>
      </c>
      <c r="BX190" s="421"/>
      <c r="BY190" s="418" t="str">
        <f>算定シミュレーション!AH59</f>
        <v/>
      </c>
      <c r="BZ190" s="419"/>
      <c r="CA190" s="420" t="str">
        <f>算定シミュレーション!AI59</f>
        <v/>
      </c>
      <c r="CB190" s="419"/>
      <c r="CC190" s="420" t="str">
        <f>IF(算定シミュレーション!A59="算","算",IF(LEFT(収録楽曲情報!Q48,2)="【委",0,算定シミュレーション!AJ59))</f>
        <v>―</v>
      </c>
      <c r="CD190" s="421"/>
      <c r="CE190" s="423" t="str">
        <f>LEFT(収録楽曲情報!C48,1)</f>
        <v/>
      </c>
      <c r="CF190" s="423"/>
      <c r="CG190" s="423" t="str">
        <f>MID(収録楽曲情報!C48,2,1)</f>
        <v/>
      </c>
      <c r="CH190" s="423"/>
      <c r="CI190" s="423" t="str">
        <f>MID(収録楽曲情報!C48,3,1)</f>
        <v/>
      </c>
      <c r="CJ190" s="423"/>
      <c r="CK190" s="423" t="str">
        <f>MID(収録楽曲情報!C48,4,1)</f>
        <v/>
      </c>
      <c r="CL190" s="423"/>
      <c r="CM190" s="423" t="str">
        <f>MID(収録楽曲情報!C48,5,1)</f>
        <v/>
      </c>
      <c r="CN190" s="423"/>
      <c r="CO190" s="423" t="str">
        <f>MID(収録楽曲情報!C48,6,1)</f>
        <v/>
      </c>
      <c r="CP190" s="423"/>
      <c r="CQ190" s="423" t="str">
        <f>MID(収録楽曲情報!C48,7,1)</f>
        <v/>
      </c>
      <c r="CR190" s="423"/>
      <c r="CS190" s="423" t="str">
        <f>MID(収録楽曲情報!C48,8,1)</f>
        <v/>
      </c>
      <c r="CT190" s="423"/>
      <c r="CU190" s="423"/>
      <c r="CV190" s="423"/>
      <c r="CW190" s="1">
        <f t="shared" si="5"/>
        <v>1</v>
      </c>
    </row>
    <row r="191" spans="1:101" ht="30" customHeight="1" x14ac:dyDescent="0.15">
      <c r="A191" s="445">
        <f>IF(収録楽曲情報!B49="","",収録楽曲情報!B49)</f>
        <v>48</v>
      </c>
      <c r="B191" s="446"/>
      <c r="C191" s="436" t="str">
        <f>IF(収録楽曲情報!D49="","",収録楽曲情報!D49&amp;収録楽曲情報!Q49)</f>
        <v/>
      </c>
      <c r="D191" s="436"/>
      <c r="E191" s="436"/>
      <c r="F191" s="436"/>
      <c r="G191" s="436"/>
      <c r="H191" s="436"/>
      <c r="I191" s="436"/>
      <c r="J191" s="436"/>
      <c r="K191" s="436"/>
      <c r="L191" s="436"/>
      <c r="M191" s="436"/>
      <c r="N191" s="436"/>
      <c r="O191" s="436"/>
      <c r="P191" s="436"/>
      <c r="Q191" s="436"/>
      <c r="R191" s="436"/>
      <c r="S191" s="489" t="str">
        <f>IF(収録楽曲情報!E49="","",収録楽曲情報!E49 &amp; " ・ ") &amp; IF(収録楽曲情報!F49="","",収録楽曲情報!F49)</f>
        <v/>
      </c>
      <c r="T191" s="490"/>
      <c r="U191" s="490"/>
      <c r="V191" s="490"/>
      <c r="W191" s="490"/>
      <c r="X191" s="490"/>
      <c r="Y191" s="490"/>
      <c r="Z191" s="490"/>
      <c r="AA191" s="490"/>
      <c r="AB191" s="490"/>
      <c r="AC191" s="490"/>
      <c r="AD191" s="490"/>
      <c r="AE191" s="490"/>
      <c r="AF191" s="490"/>
      <c r="AG191" s="490"/>
      <c r="AH191" s="490"/>
      <c r="AI191" s="490"/>
      <c r="AJ191" s="491"/>
      <c r="AK191" s="437" t="str">
        <f>IF(算定シミュレーション!AO60=0,"",算定シミュレーション!AO60)</f>
        <v/>
      </c>
      <c r="AL191" s="437"/>
      <c r="AM191" s="437"/>
      <c r="AN191" s="437" t="str">
        <f>IF(算定シミュレーション!AP60=0,"",算定シミュレーション!AP60)</f>
        <v/>
      </c>
      <c r="AO191" s="437"/>
      <c r="AP191" s="437"/>
      <c r="AQ191" s="492" t="str">
        <f>IF(収録楽曲情報!J49="","",収録楽曲情報!J49)</f>
        <v/>
      </c>
      <c r="AR191" s="493"/>
      <c r="AS191" s="493"/>
      <c r="AT191" s="493"/>
      <c r="AU191" s="446"/>
      <c r="AV191" s="418" t="str">
        <f>IF(収録楽曲情報!K49="","",収録楽曲情報!K49)</f>
        <v/>
      </c>
      <c r="AW191" s="487"/>
      <c r="AX191" s="487"/>
      <c r="AY191" s="487"/>
      <c r="AZ191" s="421"/>
      <c r="BA191" s="418" t="str">
        <f>IF(収録楽曲情報!L49="","",収録楽曲情報!L49)</f>
        <v/>
      </c>
      <c r="BB191" s="488"/>
      <c r="BC191" s="443" t="str">
        <f>IF(収録楽曲情報!G49="","",収録楽曲情報!G49)</f>
        <v/>
      </c>
      <c r="BD191" s="444"/>
      <c r="BE191" s="444"/>
      <c r="BF191" s="444"/>
      <c r="BG191" s="444"/>
      <c r="BH191" s="444"/>
      <c r="BI191" s="444"/>
      <c r="BJ191" s="444"/>
      <c r="BK191" s="444"/>
      <c r="BL191" s="444"/>
      <c r="BM191" s="428"/>
      <c r="BN191" s="426"/>
      <c r="BO191" s="426"/>
      <c r="BP191" s="426"/>
      <c r="BQ191" s="426" t="str">
        <f>算定シミュレーション!AD60</f>
        <v/>
      </c>
      <c r="BR191" s="427"/>
      <c r="BS191" s="418" t="str">
        <f>算定シミュレーション!AE60</f>
        <v/>
      </c>
      <c r="BT191" s="419"/>
      <c r="BU191" s="420" t="str">
        <f>算定シミュレーション!AF60</f>
        <v/>
      </c>
      <c r="BV191" s="419"/>
      <c r="BW191" s="420" t="str">
        <f>算定シミュレーション!AG60</f>
        <v/>
      </c>
      <c r="BX191" s="421"/>
      <c r="BY191" s="418" t="str">
        <f>算定シミュレーション!AH60</f>
        <v/>
      </c>
      <c r="BZ191" s="419"/>
      <c r="CA191" s="420" t="str">
        <f>算定シミュレーション!AI60</f>
        <v/>
      </c>
      <c r="CB191" s="419"/>
      <c r="CC191" s="420" t="str">
        <f>IF(算定シミュレーション!A60="算","算",IF(LEFT(収録楽曲情報!Q49,2)="【委",0,算定シミュレーション!AJ60))</f>
        <v>―</v>
      </c>
      <c r="CD191" s="421"/>
      <c r="CE191" s="423" t="str">
        <f>LEFT(収録楽曲情報!C49,1)</f>
        <v/>
      </c>
      <c r="CF191" s="423"/>
      <c r="CG191" s="423" t="str">
        <f>MID(収録楽曲情報!C49,2,1)</f>
        <v/>
      </c>
      <c r="CH191" s="423"/>
      <c r="CI191" s="423" t="str">
        <f>MID(収録楽曲情報!C49,3,1)</f>
        <v/>
      </c>
      <c r="CJ191" s="423"/>
      <c r="CK191" s="423" t="str">
        <f>MID(収録楽曲情報!C49,4,1)</f>
        <v/>
      </c>
      <c r="CL191" s="423"/>
      <c r="CM191" s="423" t="str">
        <f>MID(収録楽曲情報!C49,5,1)</f>
        <v/>
      </c>
      <c r="CN191" s="423"/>
      <c r="CO191" s="423" t="str">
        <f>MID(収録楽曲情報!C49,6,1)</f>
        <v/>
      </c>
      <c r="CP191" s="423"/>
      <c r="CQ191" s="423" t="str">
        <f>MID(収録楽曲情報!C49,7,1)</f>
        <v/>
      </c>
      <c r="CR191" s="423"/>
      <c r="CS191" s="423" t="str">
        <f>MID(収録楽曲情報!C49,8,1)</f>
        <v/>
      </c>
      <c r="CT191" s="423"/>
      <c r="CU191" s="423"/>
      <c r="CV191" s="423"/>
      <c r="CW191" s="1">
        <f t="shared" si="5"/>
        <v>1</v>
      </c>
    </row>
    <row r="192" spans="1:101" ht="30" customHeight="1" x14ac:dyDescent="0.15">
      <c r="A192" s="445">
        <f>IF(収録楽曲情報!B50="","",収録楽曲情報!B50)</f>
        <v>49</v>
      </c>
      <c r="B192" s="446"/>
      <c r="C192" s="436" t="str">
        <f>IF(収録楽曲情報!D50="","",収録楽曲情報!D50&amp;収録楽曲情報!Q50)</f>
        <v/>
      </c>
      <c r="D192" s="436"/>
      <c r="E192" s="436"/>
      <c r="F192" s="436"/>
      <c r="G192" s="436"/>
      <c r="H192" s="436"/>
      <c r="I192" s="436"/>
      <c r="J192" s="436"/>
      <c r="K192" s="436"/>
      <c r="L192" s="436"/>
      <c r="M192" s="436"/>
      <c r="N192" s="436"/>
      <c r="O192" s="436"/>
      <c r="P192" s="436"/>
      <c r="Q192" s="436"/>
      <c r="R192" s="436"/>
      <c r="S192" s="489" t="str">
        <f>IF(収録楽曲情報!E50="","",収録楽曲情報!E50 &amp; " ・ ") &amp; IF(収録楽曲情報!F50="","",収録楽曲情報!F50)</f>
        <v/>
      </c>
      <c r="T192" s="490"/>
      <c r="U192" s="490"/>
      <c r="V192" s="490"/>
      <c r="W192" s="490"/>
      <c r="X192" s="490"/>
      <c r="Y192" s="490"/>
      <c r="Z192" s="490"/>
      <c r="AA192" s="490"/>
      <c r="AB192" s="490"/>
      <c r="AC192" s="490"/>
      <c r="AD192" s="490"/>
      <c r="AE192" s="490"/>
      <c r="AF192" s="490"/>
      <c r="AG192" s="490"/>
      <c r="AH192" s="490"/>
      <c r="AI192" s="490"/>
      <c r="AJ192" s="491"/>
      <c r="AK192" s="437" t="str">
        <f>IF(算定シミュレーション!AO61=0,"",算定シミュレーション!AO61)</f>
        <v/>
      </c>
      <c r="AL192" s="437"/>
      <c r="AM192" s="437"/>
      <c r="AN192" s="437" t="str">
        <f>IF(算定シミュレーション!AP61=0,"",算定シミュレーション!AP61)</f>
        <v/>
      </c>
      <c r="AO192" s="437"/>
      <c r="AP192" s="437"/>
      <c r="AQ192" s="492" t="str">
        <f>IF(収録楽曲情報!J50="","",収録楽曲情報!J50)</f>
        <v/>
      </c>
      <c r="AR192" s="493"/>
      <c r="AS192" s="493"/>
      <c r="AT192" s="493"/>
      <c r="AU192" s="446"/>
      <c r="AV192" s="418" t="str">
        <f>IF(収録楽曲情報!K50="","",収録楽曲情報!K50)</f>
        <v/>
      </c>
      <c r="AW192" s="487"/>
      <c r="AX192" s="487"/>
      <c r="AY192" s="487"/>
      <c r="AZ192" s="421"/>
      <c r="BA192" s="418" t="str">
        <f>IF(収録楽曲情報!L50="","",収録楽曲情報!L50)</f>
        <v/>
      </c>
      <c r="BB192" s="488"/>
      <c r="BC192" s="443" t="str">
        <f>IF(収録楽曲情報!G50="","",収録楽曲情報!G50)</f>
        <v/>
      </c>
      <c r="BD192" s="444"/>
      <c r="BE192" s="444"/>
      <c r="BF192" s="444"/>
      <c r="BG192" s="444"/>
      <c r="BH192" s="444"/>
      <c r="BI192" s="444"/>
      <c r="BJ192" s="444"/>
      <c r="BK192" s="444"/>
      <c r="BL192" s="444"/>
      <c r="BM192" s="428"/>
      <c r="BN192" s="426"/>
      <c r="BO192" s="426"/>
      <c r="BP192" s="426"/>
      <c r="BQ192" s="426" t="str">
        <f>算定シミュレーション!AD61</f>
        <v/>
      </c>
      <c r="BR192" s="427"/>
      <c r="BS192" s="418" t="str">
        <f>算定シミュレーション!AE61</f>
        <v/>
      </c>
      <c r="BT192" s="419"/>
      <c r="BU192" s="420" t="str">
        <f>算定シミュレーション!AF61</f>
        <v/>
      </c>
      <c r="BV192" s="419"/>
      <c r="BW192" s="420" t="str">
        <f>算定シミュレーション!AG61</f>
        <v/>
      </c>
      <c r="BX192" s="421"/>
      <c r="BY192" s="418" t="str">
        <f>算定シミュレーション!AH61</f>
        <v/>
      </c>
      <c r="BZ192" s="419"/>
      <c r="CA192" s="420" t="str">
        <f>算定シミュレーション!AI61</f>
        <v/>
      </c>
      <c r="CB192" s="419"/>
      <c r="CC192" s="420" t="str">
        <f>IF(算定シミュレーション!A61="算","算",IF(LEFT(収録楽曲情報!Q50,2)="【委",0,算定シミュレーション!AJ61))</f>
        <v>―</v>
      </c>
      <c r="CD192" s="421"/>
      <c r="CE192" s="423" t="str">
        <f>LEFT(収録楽曲情報!C50,1)</f>
        <v/>
      </c>
      <c r="CF192" s="423"/>
      <c r="CG192" s="423" t="str">
        <f>MID(収録楽曲情報!C50,2,1)</f>
        <v/>
      </c>
      <c r="CH192" s="423"/>
      <c r="CI192" s="423" t="str">
        <f>MID(収録楽曲情報!C50,3,1)</f>
        <v/>
      </c>
      <c r="CJ192" s="423"/>
      <c r="CK192" s="423" t="str">
        <f>MID(収録楽曲情報!C50,4,1)</f>
        <v/>
      </c>
      <c r="CL192" s="423"/>
      <c r="CM192" s="423" t="str">
        <f>MID(収録楽曲情報!C50,5,1)</f>
        <v/>
      </c>
      <c r="CN192" s="423"/>
      <c r="CO192" s="423" t="str">
        <f>MID(収録楽曲情報!C50,6,1)</f>
        <v/>
      </c>
      <c r="CP192" s="423"/>
      <c r="CQ192" s="423" t="str">
        <f>MID(収録楽曲情報!C50,7,1)</f>
        <v/>
      </c>
      <c r="CR192" s="423"/>
      <c r="CS192" s="423" t="str">
        <f>MID(収録楽曲情報!C50,8,1)</f>
        <v/>
      </c>
      <c r="CT192" s="423"/>
      <c r="CU192" s="423"/>
      <c r="CV192" s="423"/>
      <c r="CW192" s="1">
        <f t="shared" si="5"/>
        <v>1</v>
      </c>
    </row>
    <row r="193" spans="1:101" ht="30" customHeight="1" x14ac:dyDescent="0.15">
      <c r="A193" s="445">
        <f>IF(収録楽曲情報!B51="","",収録楽曲情報!B51)</f>
        <v>50</v>
      </c>
      <c r="B193" s="446"/>
      <c r="C193" s="436" t="str">
        <f>IF(収録楽曲情報!D51="","",収録楽曲情報!D51&amp;収録楽曲情報!Q51)</f>
        <v/>
      </c>
      <c r="D193" s="436"/>
      <c r="E193" s="436"/>
      <c r="F193" s="436"/>
      <c r="G193" s="436"/>
      <c r="H193" s="436"/>
      <c r="I193" s="436"/>
      <c r="J193" s="436"/>
      <c r="K193" s="436"/>
      <c r="L193" s="436"/>
      <c r="M193" s="436"/>
      <c r="N193" s="436"/>
      <c r="O193" s="436"/>
      <c r="P193" s="436"/>
      <c r="Q193" s="436"/>
      <c r="R193" s="436"/>
      <c r="S193" s="489" t="str">
        <f>IF(収録楽曲情報!E51="","",収録楽曲情報!E51 &amp; " ・ ") &amp; IF(収録楽曲情報!F51="","",収録楽曲情報!F51)</f>
        <v/>
      </c>
      <c r="T193" s="490"/>
      <c r="U193" s="490"/>
      <c r="V193" s="490"/>
      <c r="W193" s="490"/>
      <c r="X193" s="490"/>
      <c r="Y193" s="490"/>
      <c r="Z193" s="490"/>
      <c r="AA193" s="490"/>
      <c r="AB193" s="490"/>
      <c r="AC193" s="490"/>
      <c r="AD193" s="490"/>
      <c r="AE193" s="490"/>
      <c r="AF193" s="490"/>
      <c r="AG193" s="490"/>
      <c r="AH193" s="490"/>
      <c r="AI193" s="490"/>
      <c r="AJ193" s="491"/>
      <c r="AK193" s="437" t="str">
        <f>IF(算定シミュレーション!AO62=0,"",算定シミュレーション!AO62)</f>
        <v/>
      </c>
      <c r="AL193" s="437"/>
      <c r="AM193" s="437"/>
      <c r="AN193" s="437" t="str">
        <f>IF(算定シミュレーション!AP62=0,"",算定シミュレーション!AP62)</f>
        <v/>
      </c>
      <c r="AO193" s="437"/>
      <c r="AP193" s="437"/>
      <c r="AQ193" s="492" t="str">
        <f>IF(収録楽曲情報!J51="","",収録楽曲情報!J51)</f>
        <v/>
      </c>
      <c r="AR193" s="493"/>
      <c r="AS193" s="493"/>
      <c r="AT193" s="493"/>
      <c r="AU193" s="446"/>
      <c r="AV193" s="418" t="str">
        <f>IF(収録楽曲情報!K51="","",収録楽曲情報!K51)</f>
        <v/>
      </c>
      <c r="AW193" s="487"/>
      <c r="AX193" s="487"/>
      <c r="AY193" s="487"/>
      <c r="AZ193" s="421"/>
      <c r="BA193" s="418" t="str">
        <f>IF(収録楽曲情報!L51="","",収録楽曲情報!L51)</f>
        <v/>
      </c>
      <c r="BB193" s="488"/>
      <c r="BC193" s="443" t="str">
        <f>IF(収録楽曲情報!G51="","",収録楽曲情報!G51)</f>
        <v/>
      </c>
      <c r="BD193" s="444"/>
      <c r="BE193" s="444"/>
      <c r="BF193" s="444"/>
      <c r="BG193" s="444"/>
      <c r="BH193" s="444"/>
      <c r="BI193" s="444"/>
      <c r="BJ193" s="444"/>
      <c r="BK193" s="444"/>
      <c r="BL193" s="444"/>
      <c r="BM193" s="428"/>
      <c r="BN193" s="426"/>
      <c r="BO193" s="426"/>
      <c r="BP193" s="426"/>
      <c r="BQ193" s="426" t="str">
        <f>算定シミュレーション!AD62</f>
        <v/>
      </c>
      <c r="BR193" s="427"/>
      <c r="BS193" s="418" t="str">
        <f>算定シミュレーション!AE62</f>
        <v/>
      </c>
      <c r="BT193" s="419"/>
      <c r="BU193" s="420" t="str">
        <f>算定シミュレーション!AF62</f>
        <v/>
      </c>
      <c r="BV193" s="419"/>
      <c r="BW193" s="420" t="str">
        <f>算定シミュレーション!AG62</f>
        <v/>
      </c>
      <c r="BX193" s="421"/>
      <c r="BY193" s="418" t="str">
        <f>算定シミュレーション!AH62</f>
        <v/>
      </c>
      <c r="BZ193" s="419"/>
      <c r="CA193" s="420" t="str">
        <f>算定シミュレーション!AI62</f>
        <v/>
      </c>
      <c r="CB193" s="419"/>
      <c r="CC193" s="420" t="str">
        <f>IF(算定シミュレーション!A62="算","算",IF(LEFT(収録楽曲情報!Q51,2)="【委",0,算定シミュレーション!AJ62))</f>
        <v>―</v>
      </c>
      <c r="CD193" s="421"/>
      <c r="CE193" s="423" t="str">
        <f>LEFT(収録楽曲情報!C51,1)</f>
        <v/>
      </c>
      <c r="CF193" s="423"/>
      <c r="CG193" s="423" t="str">
        <f>MID(収録楽曲情報!C51,2,1)</f>
        <v/>
      </c>
      <c r="CH193" s="423"/>
      <c r="CI193" s="423" t="str">
        <f>MID(収録楽曲情報!C51,3,1)</f>
        <v/>
      </c>
      <c r="CJ193" s="423"/>
      <c r="CK193" s="423" t="str">
        <f>MID(収録楽曲情報!C51,4,1)</f>
        <v/>
      </c>
      <c r="CL193" s="423"/>
      <c r="CM193" s="423" t="str">
        <f>MID(収録楽曲情報!C51,5,1)</f>
        <v/>
      </c>
      <c r="CN193" s="423"/>
      <c r="CO193" s="423" t="str">
        <f>MID(収録楽曲情報!C51,6,1)</f>
        <v/>
      </c>
      <c r="CP193" s="423"/>
      <c r="CQ193" s="423" t="str">
        <f>MID(収録楽曲情報!C51,7,1)</f>
        <v/>
      </c>
      <c r="CR193" s="423"/>
      <c r="CS193" s="423" t="str">
        <f>MID(収録楽曲情報!C51,8,1)</f>
        <v/>
      </c>
      <c r="CT193" s="423"/>
      <c r="CU193" s="423"/>
      <c r="CV193" s="423"/>
      <c r="CW193" s="1">
        <f t="shared" si="5"/>
        <v>1</v>
      </c>
    </row>
    <row r="194" spans="1:101" ht="30" customHeight="1" x14ac:dyDescent="0.15">
      <c r="A194" s="445">
        <f>IF(収録楽曲情報!B52="","",収録楽曲情報!B52)</f>
        <v>51</v>
      </c>
      <c r="B194" s="446"/>
      <c r="C194" s="436" t="str">
        <f>IF(収録楽曲情報!D52="","",収録楽曲情報!D52&amp;収録楽曲情報!Q52)</f>
        <v/>
      </c>
      <c r="D194" s="436"/>
      <c r="E194" s="436"/>
      <c r="F194" s="436"/>
      <c r="G194" s="436"/>
      <c r="H194" s="436"/>
      <c r="I194" s="436"/>
      <c r="J194" s="436"/>
      <c r="K194" s="436"/>
      <c r="L194" s="436"/>
      <c r="M194" s="436"/>
      <c r="N194" s="436"/>
      <c r="O194" s="436"/>
      <c r="P194" s="436"/>
      <c r="Q194" s="436"/>
      <c r="R194" s="436"/>
      <c r="S194" s="489" t="str">
        <f>IF(収録楽曲情報!E52="","",収録楽曲情報!E52 &amp; " ・ ") &amp; IF(収録楽曲情報!F52="","",収録楽曲情報!F52)</f>
        <v/>
      </c>
      <c r="T194" s="490"/>
      <c r="U194" s="490"/>
      <c r="V194" s="490"/>
      <c r="W194" s="490"/>
      <c r="X194" s="490"/>
      <c r="Y194" s="490"/>
      <c r="Z194" s="490"/>
      <c r="AA194" s="490"/>
      <c r="AB194" s="490"/>
      <c r="AC194" s="490"/>
      <c r="AD194" s="490"/>
      <c r="AE194" s="490"/>
      <c r="AF194" s="490"/>
      <c r="AG194" s="490"/>
      <c r="AH194" s="490"/>
      <c r="AI194" s="490"/>
      <c r="AJ194" s="491"/>
      <c r="AK194" s="437" t="str">
        <f>IF(算定シミュレーション!AO63=0,"",算定シミュレーション!AO63)</f>
        <v/>
      </c>
      <c r="AL194" s="437"/>
      <c r="AM194" s="437"/>
      <c r="AN194" s="437" t="str">
        <f>IF(算定シミュレーション!AP63=0,"",算定シミュレーション!AP63)</f>
        <v/>
      </c>
      <c r="AO194" s="437"/>
      <c r="AP194" s="437"/>
      <c r="AQ194" s="492" t="str">
        <f>IF(収録楽曲情報!J52="","",収録楽曲情報!J52)</f>
        <v/>
      </c>
      <c r="AR194" s="493"/>
      <c r="AS194" s="493"/>
      <c r="AT194" s="493"/>
      <c r="AU194" s="446"/>
      <c r="AV194" s="418" t="str">
        <f>IF(収録楽曲情報!K52="","",収録楽曲情報!K52)</f>
        <v/>
      </c>
      <c r="AW194" s="487"/>
      <c r="AX194" s="487"/>
      <c r="AY194" s="487"/>
      <c r="AZ194" s="421"/>
      <c r="BA194" s="418" t="str">
        <f>IF(収録楽曲情報!L52="","",収録楽曲情報!L52)</f>
        <v/>
      </c>
      <c r="BB194" s="488"/>
      <c r="BC194" s="443" t="str">
        <f>IF(収録楽曲情報!G52="","",収録楽曲情報!G52)</f>
        <v/>
      </c>
      <c r="BD194" s="444"/>
      <c r="BE194" s="444"/>
      <c r="BF194" s="444"/>
      <c r="BG194" s="444"/>
      <c r="BH194" s="444"/>
      <c r="BI194" s="444"/>
      <c r="BJ194" s="444"/>
      <c r="BK194" s="444"/>
      <c r="BL194" s="444"/>
      <c r="BM194" s="428"/>
      <c r="BN194" s="426"/>
      <c r="BO194" s="426"/>
      <c r="BP194" s="426"/>
      <c r="BQ194" s="426" t="str">
        <f>算定シミュレーション!AD63</f>
        <v/>
      </c>
      <c r="BR194" s="427"/>
      <c r="BS194" s="418" t="str">
        <f>算定シミュレーション!AE63</f>
        <v/>
      </c>
      <c r="BT194" s="419"/>
      <c r="BU194" s="420" t="str">
        <f>算定シミュレーション!AF63</f>
        <v/>
      </c>
      <c r="BV194" s="419"/>
      <c r="BW194" s="420" t="str">
        <f>算定シミュレーション!AG63</f>
        <v/>
      </c>
      <c r="BX194" s="421"/>
      <c r="BY194" s="418" t="str">
        <f>算定シミュレーション!AH63</f>
        <v/>
      </c>
      <c r="BZ194" s="419"/>
      <c r="CA194" s="420" t="str">
        <f>算定シミュレーション!AI63</f>
        <v/>
      </c>
      <c r="CB194" s="419"/>
      <c r="CC194" s="420" t="str">
        <f>IF(算定シミュレーション!A63="算","算",IF(LEFT(収録楽曲情報!Q52,2)="【委",0,算定シミュレーション!AJ63))</f>
        <v>―</v>
      </c>
      <c r="CD194" s="421"/>
      <c r="CE194" s="423" t="str">
        <f>LEFT(収録楽曲情報!C52,1)</f>
        <v/>
      </c>
      <c r="CF194" s="423"/>
      <c r="CG194" s="423" t="str">
        <f>MID(収録楽曲情報!C52,2,1)</f>
        <v/>
      </c>
      <c r="CH194" s="423"/>
      <c r="CI194" s="423" t="str">
        <f>MID(収録楽曲情報!C52,3,1)</f>
        <v/>
      </c>
      <c r="CJ194" s="423"/>
      <c r="CK194" s="423" t="str">
        <f>MID(収録楽曲情報!C52,4,1)</f>
        <v/>
      </c>
      <c r="CL194" s="423"/>
      <c r="CM194" s="423" t="str">
        <f>MID(収録楽曲情報!C52,5,1)</f>
        <v/>
      </c>
      <c r="CN194" s="423"/>
      <c r="CO194" s="423" t="str">
        <f>MID(収録楽曲情報!C52,6,1)</f>
        <v/>
      </c>
      <c r="CP194" s="423"/>
      <c r="CQ194" s="423" t="str">
        <f>MID(収録楽曲情報!C52,7,1)</f>
        <v/>
      </c>
      <c r="CR194" s="423"/>
      <c r="CS194" s="423" t="str">
        <f>MID(収録楽曲情報!C52,8,1)</f>
        <v/>
      </c>
      <c r="CT194" s="423"/>
      <c r="CU194" s="423"/>
      <c r="CV194" s="423"/>
      <c r="CW194" s="1">
        <f t="shared" si="5"/>
        <v>1</v>
      </c>
    </row>
    <row r="195" spans="1:101" ht="30" customHeight="1" x14ac:dyDescent="0.15">
      <c r="A195" s="445">
        <f>IF(収録楽曲情報!B53="","",収録楽曲情報!B53)</f>
        <v>52</v>
      </c>
      <c r="B195" s="446"/>
      <c r="C195" s="436" t="str">
        <f>IF(収録楽曲情報!D53="","",収録楽曲情報!D53&amp;収録楽曲情報!Q53)</f>
        <v/>
      </c>
      <c r="D195" s="436"/>
      <c r="E195" s="436"/>
      <c r="F195" s="436"/>
      <c r="G195" s="436"/>
      <c r="H195" s="436"/>
      <c r="I195" s="436"/>
      <c r="J195" s="436"/>
      <c r="K195" s="436"/>
      <c r="L195" s="436"/>
      <c r="M195" s="436"/>
      <c r="N195" s="436"/>
      <c r="O195" s="436"/>
      <c r="P195" s="436"/>
      <c r="Q195" s="436"/>
      <c r="R195" s="436"/>
      <c r="S195" s="489" t="str">
        <f>IF(収録楽曲情報!E53="","",収録楽曲情報!E53 &amp; " ・ ") &amp; IF(収録楽曲情報!F53="","",収録楽曲情報!F53)</f>
        <v/>
      </c>
      <c r="T195" s="490"/>
      <c r="U195" s="490"/>
      <c r="V195" s="490"/>
      <c r="W195" s="490"/>
      <c r="X195" s="490"/>
      <c r="Y195" s="490"/>
      <c r="Z195" s="490"/>
      <c r="AA195" s="490"/>
      <c r="AB195" s="490"/>
      <c r="AC195" s="490"/>
      <c r="AD195" s="490"/>
      <c r="AE195" s="490"/>
      <c r="AF195" s="490"/>
      <c r="AG195" s="490"/>
      <c r="AH195" s="490"/>
      <c r="AI195" s="490"/>
      <c r="AJ195" s="491"/>
      <c r="AK195" s="437" t="str">
        <f>IF(算定シミュレーション!AO64=0,"",算定シミュレーション!AO64)</f>
        <v/>
      </c>
      <c r="AL195" s="437"/>
      <c r="AM195" s="437"/>
      <c r="AN195" s="437" t="str">
        <f>IF(算定シミュレーション!AP64=0,"",算定シミュレーション!AP64)</f>
        <v/>
      </c>
      <c r="AO195" s="437"/>
      <c r="AP195" s="437"/>
      <c r="AQ195" s="492" t="str">
        <f>IF(収録楽曲情報!J53="","",収録楽曲情報!J53)</f>
        <v/>
      </c>
      <c r="AR195" s="493"/>
      <c r="AS195" s="493"/>
      <c r="AT195" s="493"/>
      <c r="AU195" s="446"/>
      <c r="AV195" s="418" t="str">
        <f>IF(収録楽曲情報!K53="","",収録楽曲情報!K53)</f>
        <v/>
      </c>
      <c r="AW195" s="487"/>
      <c r="AX195" s="487"/>
      <c r="AY195" s="487"/>
      <c r="AZ195" s="421"/>
      <c r="BA195" s="418" t="str">
        <f>IF(収録楽曲情報!L53="","",収録楽曲情報!L53)</f>
        <v/>
      </c>
      <c r="BB195" s="488"/>
      <c r="BC195" s="443" t="str">
        <f>IF(収録楽曲情報!G53="","",収録楽曲情報!G53)</f>
        <v/>
      </c>
      <c r="BD195" s="444"/>
      <c r="BE195" s="444"/>
      <c r="BF195" s="444"/>
      <c r="BG195" s="444"/>
      <c r="BH195" s="444"/>
      <c r="BI195" s="444"/>
      <c r="BJ195" s="444"/>
      <c r="BK195" s="444"/>
      <c r="BL195" s="444"/>
      <c r="BM195" s="428"/>
      <c r="BN195" s="426"/>
      <c r="BO195" s="426"/>
      <c r="BP195" s="426"/>
      <c r="BQ195" s="426" t="str">
        <f>算定シミュレーション!AD64</f>
        <v/>
      </c>
      <c r="BR195" s="427"/>
      <c r="BS195" s="418" t="str">
        <f>算定シミュレーション!AE64</f>
        <v/>
      </c>
      <c r="BT195" s="419"/>
      <c r="BU195" s="420" t="str">
        <f>算定シミュレーション!AF64</f>
        <v/>
      </c>
      <c r="BV195" s="419"/>
      <c r="BW195" s="420" t="str">
        <f>算定シミュレーション!AG64</f>
        <v/>
      </c>
      <c r="BX195" s="421"/>
      <c r="BY195" s="418" t="str">
        <f>算定シミュレーション!AH64</f>
        <v/>
      </c>
      <c r="BZ195" s="419"/>
      <c r="CA195" s="420" t="str">
        <f>算定シミュレーション!AI64</f>
        <v/>
      </c>
      <c r="CB195" s="419"/>
      <c r="CC195" s="420" t="str">
        <f>IF(算定シミュレーション!A64="算","算",IF(LEFT(収録楽曲情報!Q53,2)="【委",0,算定シミュレーション!AJ64))</f>
        <v>―</v>
      </c>
      <c r="CD195" s="421"/>
      <c r="CE195" s="423" t="str">
        <f>LEFT(収録楽曲情報!C53,1)</f>
        <v/>
      </c>
      <c r="CF195" s="423"/>
      <c r="CG195" s="423" t="str">
        <f>MID(収録楽曲情報!C53,2,1)</f>
        <v/>
      </c>
      <c r="CH195" s="423"/>
      <c r="CI195" s="423" t="str">
        <f>MID(収録楽曲情報!C53,3,1)</f>
        <v/>
      </c>
      <c r="CJ195" s="423"/>
      <c r="CK195" s="423" t="str">
        <f>MID(収録楽曲情報!C53,4,1)</f>
        <v/>
      </c>
      <c r="CL195" s="423"/>
      <c r="CM195" s="423" t="str">
        <f>MID(収録楽曲情報!C53,5,1)</f>
        <v/>
      </c>
      <c r="CN195" s="423"/>
      <c r="CO195" s="423" t="str">
        <f>MID(収録楽曲情報!C53,6,1)</f>
        <v/>
      </c>
      <c r="CP195" s="423"/>
      <c r="CQ195" s="423" t="str">
        <f>MID(収録楽曲情報!C53,7,1)</f>
        <v/>
      </c>
      <c r="CR195" s="423"/>
      <c r="CS195" s="423" t="str">
        <f>MID(収録楽曲情報!C53,8,1)</f>
        <v/>
      </c>
      <c r="CT195" s="423"/>
      <c r="CU195" s="423"/>
      <c r="CV195" s="423"/>
      <c r="CW195" s="1">
        <f t="shared" si="5"/>
        <v>1</v>
      </c>
    </row>
    <row r="196" spans="1:101" ht="30" customHeight="1" x14ac:dyDescent="0.15">
      <c r="A196" s="445">
        <f>IF(収録楽曲情報!B54="","",収録楽曲情報!B54)</f>
        <v>53</v>
      </c>
      <c r="B196" s="446"/>
      <c r="C196" s="436" t="str">
        <f>IF(収録楽曲情報!D54="","",収録楽曲情報!D54&amp;収録楽曲情報!Q54)</f>
        <v/>
      </c>
      <c r="D196" s="436"/>
      <c r="E196" s="436"/>
      <c r="F196" s="436"/>
      <c r="G196" s="436"/>
      <c r="H196" s="436"/>
      <c r="I196" s="436"/>
      <c r="J196" s="436"/>
      <c r="K196" s="436"/>
      <c r="L196" s="436"/>
      <c r="M196" s="436"/>
      <c r="N196" s="436"/>
      <c r="O196" s="436"/>
      <c r="P196" s="436"/>
      <c r="Q196" s="436"/>
      <c r="R196" s="436"/>
      <c r="S196" s="489" t="str">
        <f>IF(収録楽曲情報!E54="","",収録楽曲情報!E54 &amp; " ・ ") &amp; IF(収録楽曲情報!F54="","",収録楽曲情報!F54)</f>
        <v/>
      </c>
      <c r="T196" s="490"/>
      <c r="U196" s="490"/>
      <c r="V196" s="490"/>
      <c r="W196" s="490"/>
      <c r="X196" s="490"/>
      <c r="Y196" s="490"/>
      <c r="Z196" s="490"/>
      <c r="AA196" s="490"/>
      <c r="AB196" s="490"/>
      <c r="AC196" s="490"/>
      <c r="AD196" s="490"/>
      <c r="AE196" s="490"/>
      <c r="AF196" s="490"/>
      <c r="AG196" s="490"/>
      <c r="AH196" s="490"/>
      <c r="AI196" s="490"/>
      <c r="AJ196" s="491"/>
      <c r="AK196" s="437" t="str">
        <f>IF(算定シミュレーション!AO65=0,"",算定シミュレーション!AO65)</f>
        <v/>
      </c>
      <c r="AL196" s="437"/>
      <c r="AM196" s="437"/>
      <c r="AN196" s="437" t="str">
        <f>IF(算定シミュレーション!AP65=0,"",算定シミュレーション!AP65)</f>
        <v/>
      </c>
      <c r="AO196" s="437"/>
      <c r="AP196" s="437"/>
      <c r="AQ196" s="492" t="str">
        <f>IF(収録楽曲情報!J54="","",収録楽曲情報!J54)</f>
        <v/>
      </c>
      <c r="AR196" s="493"/>
      <c r="AS196" s="493"/>
      <c r="AT196" s="493"/>
      <c r="AU196" s="446"/>
      <c r="AV196" s="418" t="str">
        <f>IF(収録楽曲情報!K54="","",収録楽曲情報!K54)</f>
        <v/>
      </c>
      <c r="AW196" s="487"/>
      <c r="AX196" s="487"/>
      <c r="AY196" s="487"/>
      <c r="AZ196" s="421"/>
      <c r="BA196" s="418" t="str">
        <f>IF(収録楽曲情報!L54="","",収録楽曲情報!L54)</f>
        <v/>
      </c>
      <c r="BB196" s="488"/>
      <c r="BC196" s="443" t="str">
        <f>IF(収録楽曲情報!G54="","",収録楽曲情報!G54)</f>
        <v/>
      </c>
      <c r="BD196" s="444"/>
      <c r="BE196" s="444"/>
      <c r="BF196" s="444"/>
      <c r="BG196" s="444"/>
      <c r="BH196" s="444"/>
      <c r="BI196" s="444"/>
      <c r="BJ196" s="444"/>
      <c r="BK196" s="444"/>
      <c r="BL196" s="444"/>
      <c r="BM196" s="428"/>
      <c r="BN196" s="426"/>
      <c r="BO196" s="426"/>
      <c r="BP196" s="426"/>
      <c r="BQ196" s="426" t="str">
        <f>算定シミュレーション!AD65</f>
        <v/>
      </c>
      <c r="BR196" s="427"/>
      <c r="BS196" s="418" t="str">
        <f>算定シミュレーション!AE65</f>
        <v/>
      </c>
      <c r="BT196" s="419"/>
      <c r="BU196" s="420" t="str">
        <f>算定シミュレーション!AF65</f>
        <v/>
      </c>
      <c r="BV196" s="419"/>
      <c r="BW196" s="420" t="str">
        <f>算定シミュレーション!AG65</f>
        <v/>
      </c>
      <c r="BX196" s="421"/>
      <c r="BY196" s="418" t="str">
        <f>算定シミュレーション!AH65</f>
        <v/>
      </c>
      <c r="BZ196" s="419"/>
      <c r="CA196" s="420" t="str">
        <f>算定シミュレーション!AI65</f>
        <v/>
      </c>
      <c r="CB196" s="419"/>
      <c r="CC196" s="420" t="str">
        <f>IF(算定シミュレーション!A65="算","算",IF(LEFT(収録楽曲情報!Q54,2)="【委",0,算定シミュレーション!AJ65))</f>
        <v>―</v>
      </c>
      <c r="CD196" s="421"/>
      <c r="CE196" s="423" t="str">
        <f>LEFT(収録楽曲情報!C54,1)</f>
        <v/>
      </c>
      <c r="CF196" s="423"/>
      <c r="CG196" s="423" t="str">
        <f>MID(収録楽曲情報!C54,2,1)</f>
        <v/>
      </c>
      <c r="CH196" s="423"/>
      <c r="CI196" s="423" t="str">
        <f>MID(収録楽曲情報!C54,3,1)</f>
        <v/>
      </c>
      <c r="CJ196" s="423"/>
      <c r="CK196" s="423" t="str">
        <f>MID(収録楽曲情報!C54,4,1)</f>
        <v/>
      </c>
      <c r="CL196" s="423"/>
      <c r="CM196" s="423" t="str">
        <f>MID(収録楽曲情報!C54,5,1)</f>
        <v/>
      </c>
      <c r="CN196" s="423"/>
      <c r="CO196" s="423" t="str">
        <f>MID(収録楽曲情報!C54,6,1)</f>
        <v/>
      </c>
      <c r="CP196" s="423"/>
      <c r="CQ196" s="423" t="str">
        <f>MID(収録楽曲情報!C54,7,1)</f>
        <v/>
      </c>
      <c r="CR196" s="423"/>
      <c r="CS196" s="423" t="str">
        <f>MID(収録楽曲情報!C54,8,1)</f>
        <v/>
      </c>
      <c r="CT196" s="423"/>
      <c r="CU196" s="423"/>
      <c r="CV196" s="423"/>
      <c r="CW196" s="1">
        <f t="shared" si="5"/>
        <v>1</v>
      </c>
    </row>
    <row r="197" spans="1:101" ht="30" customHeight="1" x14ac:dyDescent="0.15">
      <c r="A197" s="445">
        <f>IF(収録楽曲情報!B55="","",収録楽曲情報!B55)</f>
        <v>54</v>
      </c>
      <c r="B197" s="446"/>
      <c r="C197" s="436" t="str">
        <f>IF(収録楽曲情報!D55="","",収録楽曲情報!D55&amp;収録楽曲情報!Q55)</f>
        <v/>
      </c>
      <c r="D197" s="436"/>
      <c r="E197" s="436"/>
      <c r="F197" s="436"/>
      <c r="G197" s="436"/>
      <c r="H197" s="436"/>
      <c r="I197" s="436"/>
      <c r="J197" s="436"/>
      <c r="K197" s="436"/>
      <c r="L197" s="436"/>
      <c r="M197" s="436"/>
      <c r="N197" s="436"/>
      <c r="O197" s="436"/>
      <c r="P197" s="436"/>
      <c r="Q197" s="436"/>
      <c r="R197" s="436"/>
      <c r="S197" s="489" t="str">
        <f>IF(収録楽曲情報!E55="","",収録楽曲情報!E55 &amp; " ・ ") &amp; IF(収録楽曲情報!F55="","",収録楽曲情報!F55)</f>
        <v/>
      </c>
      <c r="T197" s="490"/>
      <c r="U197" s="490"/>
      <c r="V197" s="490"/>
      <c r="W197" s="490"/>
      <c r="X197" s="490"/>
      <c r="Y197" s="490"/>
      <c r="Z197" s="490"/>
      <c r="AA197" s="490"/>
      <c r="AB197" s="490"/>
      <c r="AC197" s="490"/>
      <c r="AD197" s="490"/>
      <c r="AE197" s="490"/>
      <c r="AF197" s="490"/>
      <c r="AG197" s="490"/>
      <c r="AH197" s="490"/>
      <c r="AI197" s="490"/>
      <c r="AJ197" s="491"/>
      <c r="AK197" s="437" t="str">
        <f>IF(算定シミュレーション!AO66=0,"",算定シミュレーション!AO66)</f>
        <v/>
      </c>
      <c r="AL197" s="437"/>
      <c r="AM197" s="437"/>
      <c r="AN197" s="437" t="str">
        <f>IF(算定シミュレーション!AP66=0,"",算定シミュレーション!AP66)</f>
        <v/>
      </c>
      <c r="AO197" s="437"/>
      <c r="AP197" s="437"/>
      <c r="AQ197" s="492" t="str">
        <f>IF(収録楽曲情報!J55="","",収録楽曲情報!J55)</f>
        <v/>
      </c>
      <c r="AR197" s="493"/>
      <c r="AS197" s="493"/>
      <c r="AT197" s="493"/>
      <c r="AU197" s="446"/>
      <c r="AV197" s="418" t="str">
        <f>IF(収録楽曲情報!K55="","",収録楽曲情報!K55)</f>
        <v/>
      </c>
      <c r="AW197" s="487"/>
      <c r="AX197" s="487"/>
      <c r="AY197" s="487"/>
      <c r="AZ197" s="421"/>
      <c r="BA197" s="418" t="str">
        <f>IF(収録楽曲情報!L55="","",収録楽曲情報!L55)</f>
        <v/>
      </c>
      <c r="BB197" s="488"/>
      <c r="BC197" s="443" t="str">
        <f>IF(収録楽曲情報!G55="","",収録楽曲情報!G55)</f>
        <v/>
      </c>
      <c r="BD197" s="444"/>
      <c r="BE197" s="444"/>
      <c r="BF197" s="444"/>
      <c r="BG197" s="444"/>
      <c r="BH197" s="444"/>
      <c r="BI197" s="444"/>
      <c r="BJ197" s="444"/>
      <c r="BK197" s="444"/>
      <c r="BL197" s="444"/>
      <c r="BM197" s="428"/>
      <c r="BN197" s="426"/>
      <c r="BO197" s="426"/>
      <c r="BP197" s="426"/>
      <c r="BQ197" s="426" t="str">
        <f>算定シミュレーション!AD66</f>
        <v/>
      </c>
      <c r="BR197" s="427"/>
      <c r="BS197" s="418" t="str">
        <f>算定シミュレーション!AE66</f>
        <v/>
      </c>
      <c r="BT197" s="419"/>
      <c r="BU197" s="420" t="str">
        <f>算定シミュレーション!AF66</f>
        <v/>
      </c>
      <c r="BV197" s="419"/>
      <c r="BW197" s="420" t="str">
        <f>算定シミュレーション!AG66</f>
        <v/>
      </c>
      <c r="BX197" s="421"/>
      <c r="BY197" s="418" t="str">
        <f>算定シミュレーション!AH66</f>
        <v/>
      </c>
      <c r="BZ197" s="419"/>
      <c r="CA197" s="420" t="str">
        <f>算定シミュレーション!AI66</f>
        <v/>
      </c>
      <c r="CB197" s="419"/>
      <c r="CC197" s="420" t="str">
        <f>IF(算定シミュレーション!A66="算","算",IF(LEFT(収録楽曲情報!Q55,2)="【委",0,算定シミュレーション!AJ66))</f>
        <v>―</v>
      </c>
      <c r="CD197" s="421"/>
      <c r="CE197" s="423" t="str">
        <f>LEFT(収録楽曲情報!C55,1)</f>
        <v/>
      </c>
      <c r="CF197" s="423"/>
      <c r="CG197" s="423" t="str">
        <f>MID(収録楽曲情報!C55,2,1)</f>
        <v/>
      </c>
      <c r="CH197" s="423"/>
      <c r="CI197" s="423" t="str">
        <f>MID(収録楽曲情報!C55,3,1)</f>
        <v/>
      </c>
      <c r="CJ197" s="423"/>
      <c r="CK197" s="423" t="str">
        <f>MID(収録楽曲情報!C55,4,1)</f>
        <v/>
      </c>
      <c r="CL197" s="423"/>
      <c r="CM197" s="423" t="str">
        <f>MID(収録楽曲情報!C55,5,1)</f>
        <v/>
      </c>
      <c r="CN197" s="423"/>
      <c r="CO197" s="423" t="str">
        <f>MID(収録楽曲情報!C55,6,1)</f>
        <v/>
      </c>
      <c r="CP197" s="423"/>
      <c r="CQ197" s="423" t="str">
        <f>MID(収録楽曲情報!C55,7,1)</f>
        <v/>
      </c>
      <c r="CR197" s="423"/>
      <c r="CS197" s="423" t="str">
        <f>MID(収録楽曲情報!C55,8,1)</f>
        <v/>
      </c>
      <c r="CT197" s="423"/>
      <c r="CU197" s="423"/>
      <c r="CV197" s="423"/>
      <c r="CW197" s="1">
        <f t="shared" si="5"/>
        <v>1</v>
      </c>
    </row>
    <row r="198" spans="1:101" ht="30" customHeight="1" thickBot="1" x14ac:dyDescent="0.2">
      <c r="A198" s="478">
        <f>IF(収録楽曲情報!B56="","",収録楽曲情報!B56)</f>
        <v>55</v>
      </c>
      <c r="B198" s="479"/>
      <c r="C198" s="440" t="str">
        <f>IF(収録楽曲情報!D56="","",収録楽曲情報!D56&amp;収録楽曲情報!Q56)</f>
        <v/>
      </c>
      <c r="D198" s="440"/>
      <c r="E198" s="440"/>
      <c r="F198" s="440"/>
      <c r="G198" s="440"/>
      <c r="H198" s="440"/>
      <c r="I198" s="440"/>
      <c r="J198" s="440"/>
      <c r="K198" s="440"/>
      <c r="L198" s="440"/>
      <c r="M198" s="440"/>
      <c r="N198" s="440"/>
      <c r="O198" s="440"/>
      <c r="P198" s="440"/>
      <c r="Q198" s="440"/>
      <c r="R198" s="440"/>
      <c r="S198" s="480" t="str">
        <f>IF(収録楽曲情報!E56="","",収録楽曲情報!E56 &amp; " ・ ") &amp; IF(収録楽曲情報!F56="","",収録楽曲情報!F56)</f>
        <v/>
      </c>
      <c r="T198" s="481"/>
      <c r="U198" s="481"/>
      <c r="V198" s="481"/>
      <c r="W198" s="481"/>
      <c r="X198" s="481"/>
      <c r="Y198" s="481"/>
      <c r="Z198" s="481"/>
      <c r="AA198" s="481"/>
      <c r="AB198" s="481"/>
      <c r="AC198" s="481"/>
      <c r="AD198" s="481"/>
      <c r="AE198" s="481"/>
      <c r="AF198" s="481"/>
      <c r="AG198" s="481"/>
      <c r="AH198" s="481"/>
      <c r="AI198" s="481"/>
      <c r="AJ198" s="482"/>
      <c r="AK198" s="441" t="str">
        <f>IF(算定シミュレーション!AO67=0,"",算定シミュレーション!AO67)</f>
        <v/>
      </c>
      <c r="AL198" s="441"/>
      <c r="AM198" s="441"/>
      <c r="AN198" s="441" t="str">
        <f>IF(算定シミュレーション!AP67=0,"",算定シミュレーション!AP67)</f>
        <v/>
      </c>
      <c r="AO198" s="441"/>
      <c r="AP198" s="441"/>
      <c r="AQ198" s="483" t="str">
        <f>IF(収録楽曲情報!J56="","",収録楽曲情報!J56)</f>
        <v/>
      </c>
      <c r="AR198" s="484"/>
      <c r="AS198" s="484"/>
      <c r="AT198" s="484"/>
      <c r="AU198" s="479"/>
      <c r="AV198" s="476" t="str">
        <f>IF(収録楽曲情報!K56="","",収録楽曲情報!K56)</f>
        <v/>
      </c>
      <c r="AW198" s="485"/>
      <c r="AX198" s="485"/>
      <c r="AY198" s="485"/>
      <c r="AZ198" s="486"/>
      <c r="BA198" s="476" t="str">
        <f>IF(収録楽曲情報!L56="","",収録楽曲情報!L56)</f>
        <v/>
      </c>
      <c r="BB198" s="477"/>
      <c r="BC198" s="443" t="str">
        <f>IF(収録楽曲情報!G56="","",収録楽曲情報!G56)</f>
        <v/>
      </c>
      <c r="BD198" s="444"/>
      <c r="BE198" s="444"/>
      <c r="BF198" s="444"/>
      <c r="BG198" s="444"/>
      <c r="BH198" s="444"/>
      <c r="BI198" s="444"/>
      <c r="BJ198" s="444"/>
      <c r="BK198" s="444"/>
      <c r="BL198" s="444"/>
      <c r="BM198" s="428"/>
      <c r="BN198" s="426"/>
      <c r="BO198" s="426"/>
      <c r="BP198" s="426"/>
      <c r="BQ198" s="426" t="str">
        <f>算定シミュレーション!AD67</f>
        <v/>
      </c>
      <c r="BR198" s="427"/>
      <c r="BS198" s="418" t="str">
        <f>算定シミュレーション!AE67</f>
        <v/>
      </c>
      <c r="BT198" s="419"/>
      <c r="BU198" s="420" t="str">
        <f>算定シミュレーション!AF67</f>
        <v/>
      </c>
      <c r="BV198" s="419"/>
      <c r="BW198" s="420" t="str">
        <f>算定シミュレーション!AG67</f>
        <v/>
      </c>
      <c r="BX198" s="421"/>
      <c r="BY198" s="418" t="str">
        <f>算定シミュレーション!AH67</f>
        <v/>
      </c>
      <c r="BZ198" s="419"/>
      <c r="CA198" s="420" t="str">
        <f>算定シミュレーション!AI67</f>
        <v/>
      </c>
      <c r="CB198" s="419"/>
      <c r="CC198" s="420" t="str">
        <f>IF(算定シミュレーション!A67="算","算",IF(LEFT(収録楽曲情報!Q56,2)="【委",0,算定シミュレーション!AJ67))</f>
        <v>―</v>
      </c>
      <c r="CD198" s="421"/>
      <c r="CE198" s="423" t="str">
        <f>LEFT(収録楽曲情報!C56,1)</f>
        <v/>
      </c>
      <c r="CF198" s="423"/>
      <c r="CG198" s="423" t="str">
        <f>MID(収録楽曲情報!C56,2,1)</f>
        <v/>
      </c>
      <c r="CH198" s="423"/>
      <c r="CI198" s="423" t="str">
        <f>MID(収録楽曲情報!C56,3,1)</f>
        <v/>
      </c>
      <c r="CJ198" s="423"/>
      <c r="CK198" s="423" t="str">
        <f>MID(収録楽曲情報!C56,4,1)</f>
        <v/>
      </c>
      <c r="CL198" s="423"/>
      <c r="CM198" s="423" t="str">
        <f>MID(収録楽曲情報!C56,5,1)</f>
        <v/>
      </c>
      <c r="CN198" s="423"/>
      <c r="CO198" s="423" t="str">
        <f>MID(収録楽曲情報!C56,6,1)</f>
        <v/>
      </c>
      <c r="CP198" s="423"/>
      <c r="CQ198" s="423" t="str">
        <f>MID(収録楽曲情報!C56,7,1)</f>
        <v/>
      </c>
      <c r="CR198" s="423"/>
      <c r="CS198" s="423" t="str">
        <f>MID(収録楽曲情報!C56,8,1)</f>
        <v/>
      </c>
      <c r="CT198" s="423"/>
      <c r="CU198" s="423"/>
      <c r="CV198" s="423"/>
      <c r="CW198" s="1">
        <f t="shared" si="5"/>
        <v>1</v>
      </c>
    </row>
    <row r="199" spans="1:101" ht="30" customHeight="1" x14ac:dyDescent="0.15">
      <c r="A199" s="424" t="str">
        <f>IF(収録楽曲情報!$V$4=0,"",IF(CC201="","",収録楽曲情報!$S$8))</f>
        <v/>
      </c>
      <c r="B199" s="424"/>
      <c r="C199" s="424"/>
      <c r="D199" s="424"/>
      <c r="E199" s="424"/>
      <c r="F199" s="424"/>
      <c r="G199" s="424"/>
      <c r="H199" s="424"/>
      <c r="I199" s="424"/>
      <c r="J199" s="424"/>
      <c r="K199" s="424"/>
      <c r="L199" s="424"/>
      <c r="M199" s="424"/>
      <c r="N199" s="424"/>
      <c r="O199" s="424"/>
      <c r="P199" s="424"/>
      <c r="Q199" s="424"/>
      <c r="R199" s="424"/>
      <c r="S199" s="424"/>
      <c r="T199" s="424"/>
      <c r="U199" s="424"/>
      <c r="V199" s="424"/>
      <c r="W199" s="424"/>
      <c r="X199" s="424"/>
      <c r="Y199" s="424"/>
      <c r="Z199" s="424"/>
      <c r="AA199" s="424"/>
      <c r="AB199" s="424"/>
      <c r="AC199" s="424"/>
      <c r="AD199" s="424"/>
      <c r="AE199" s="424"/>
      <c r="AF199" s="424"/>
      <c r="AG199" s="424"/>
      <c r="AH199" s="424"/>
      <c r="AI199" s="424"/>
      <c r="AJ199" s="424"/>
      <c r="AK199" s="424"/>
      <c r="AL199" s="424"/>
      <c r="AM199" s="424"/>
      <c r="AN199" s="424"/>
      <c r="AO199" s="424"/>
      <c r="AP199" s="424"/>
      <c r="BE199" s="417" t="s">
        <v>44</v>
      </c>
      <c r="BF199" s="417"/>
      <c r="BG199" s="417"/>
      <c r="BH199" s="417"/>
      <c r="BI199" s="417"/>
      <c r="BJ199" s="417"/>
      <c r="BK199" s="417"/>
      <c r="BL199" s="417"/>
      <c r="BM199" s="428" t="str">
        <f>IF(算定シミュレーション!$BK$2=6,算定シミュレーション!$AB$113,"")</f>
        <v/>
      </c>
      <c r="BN199" s="426"/>
      <c r="BO199" s="420" t="str">
        <f>IF(算定シミュレーション!$BK$2=6,算定シミュレーション!$AC$113,"")</f>
        <v/>
      </c>
      <c r="BP199" s="419"/>
      <c r="BQ199" s="420" t="str">
        <f>IF(算定シミュレーション!$BK$2=6,算定シミュレーション!$AD$113,"")</f>
        <v/>
      </c>
      <c r="BR199" s="421"/>
      <c r="BS199" s="418" t="str">
        <f>IF(算定シミュレーション!$BK$2=6,算定シミュレーション!$AE$113,"")</f>
        <v/>
      </c>
      <c r="BT199" s="419"/>
      <c r="BU199" s="420" t="str">
        <f>IF(算定シミュレーション!$BK$2=6,算定シミュレーション!$AF$113,"")</f>
        <v/>
      </c>
      <c r="BV199" s="419"/>
      <c r="BW199" s="420" t="str">
        <f>IF(算定シミュレーション!$BK$2=6,算定シミュレーション!$AG$113,"")</f>
        <v/>
      </c>
      <c r="BX199" s="421"/>
      <c r="BY199" s="418" t="str">
        <f>IF(算定シミュレーション!$BK$2=6,算定シミュレーション!$AH$113,"")</f>
        <v/>
      </c>
      <c r="BZ199" s="419"/>
      <c r="CA199" s="420" t="str">
        <f>IF(算定シミュレーション!$BK$2=6,算定シミュレーション!$AI$113,"")</f>
        <v/>
      </c>
      <c r="CB199" s="419"/>
      <c r="CC199" s="420" t="str">
        <f>IF(算定シミュレーション!$BK$2=6,算定シミュレーション!$AJ$113,"")</f>
        <v/>
      </c>
      <c r="CD199" s="421"/>
      <c r="CE199" s="423">
        <f>IF(CC201="",9,IF(収録楽曲情報!$V$4=0,9,""))</f>
        <v>9</v>
      </c>
      <c r="CF199" s="423"/>
      <c r="CG199" s="423">
        <f>IF(CC201="",9,IF(収録楽曲情報!$V$4=0,9,""))</f>
        <v>9</v>
      </c>
      <c r="CH199" s="423"/>
      <c r="CI199" s="423">
        <f>IF(CC201="",9,IF(収録楽曲情報!$V$4=0,9,RIGHT(LEFT(収録楽曲情報!$V$4,1),1)))</f>
        <v>9</v>
      </c>
      <c r="CJ199" s="423"/>
      <c r="CK199" s="423">
        <f>IF(CC201="",9,IF(収録楽曲情報!$V$4=0,9,RIGHT(LEFT(収録楽曲情報!$V$4,2),1)))</f>
        <v>9</v>
      </c>
      <c r="CL199" s="423"/>
      <c r="CM199" s="423">
        <f>IF(CC201="",9,IF(収録楽曲情報!$V$4=0,9,RIGHT(LEFT(収録楽曲情報!$V$4,3),1)))</f>
        <v>9</v>
      </c>
      <c r="CN199" s="423"/>
      <c r="CO199" s="423">
        <f>IF(CC201="",9,IF(収録楽曲情報!$V$4=0,9,RIGHT(LEFT(収録楽曲情報!$V$4,4),1)))</f>
        <v>9</v>
      </c>
      <c r="CP199" s="423"/>
      <c r="CQ199" s="423">
        <f>IF(CC201="",9,IF(収録楽曲情報!$V$4=0,9,RIGHT(LEFT(収録楽曲情報!$V$4,5),1)))</f>
        <v>9</v>
      </c>
      <c r="CR199" s="423"/>
      <c r="CS199" s="423">
        <f>IF(CC201="",9,IF(収録楽曲情報!$V$4=0,9,RIGHT(LEFT(収録楽曲情報!$V$4,6),1)))</f>
        <v>9</v>
      </c>
      <c r="CT199" s="423"/>
      <c r="CU199" s="423">
        <f>IF(CC201="",9,IF(収録楽曲情報!$V$4=0,9,""))</f>
        <v>9</v>
      </c>
      <c r="CV199" s="423"/>
      <c r="CW199" s="1">
        <f t="shared" si="5"/>
        <v>1</v>
      </c>
    </row>
    <row r="200" spans="1:101" ht="30" customHeight="1" x14ac:dyDescent="0.15">
      <c r="A200" s="425"/>
      <c r="B200" s="425"/>
      <c r="C200" s="425"/>
      <c r="D200" s="425"/>
      <c r="E200" s="425"/>
      <c r="F200" s="425"/>
      <c r="G200" s="425"/>
      <c r="H200" s="425"/>
      <c r="I200" s="425"/>
      <c r="J200" s="425"/>
      <c r="K200" s="425"/>
      <c r="L200" s="425"/>
      <c r="M200" s="425"/>
      <c r="N200" s="425"/>
      <c r="O200" s="425"/>
      <c r="P200" s="425"/>
      <c r="Q200" s="425"/>
      <c r="R200" s="425"/>
      <c r="S200" s="425"/>
      <c r="T200" s="425"/>
      <c r="U200" s="425"/>
      <c r="V200" s="425"/>
      <c r="W200" s="425"/>
      <c r="X200" s="425"/>
      <c r="Y200" s="425"/>
      <c r="Z200" s="425"/>
      <c r="AA200" s="425"/>
      <c r="AB200" s="425"/>
      <c r="AC200" s="425"/>
      <c r="AD200" s="425"/>
      <c r="AE200" s="425"/>
      <c r="AF200" s="425"/>
      <c r="AG200" s="425"/>
      <c r="AH200" s="425"/>
      <c r="AI200" s="425"/>
      <c r="AJ200" s="425"/>
      <c r="AK200" s="425"/>
      <c r="AL200" s="425"/>
      <c r="AM200" s="425"/>
      <c r="AN200" s="425"/>
      <c r="AO200" s="425"/>
      <c r="AP200" s="425"/>
      <c r="AW200" s="433"/>
      <c r="AX200" s="433"/>
      <c r="AY200" s="433"/>
      <c r="AZ200" s="433"/>
      <c r="BA200" s="433"/>
      <c r="BB200" s="433"/>
      <c r="BE200" s="417" t="str">
        <f>算定シミュレーション!BM9</f>
        <v>消費税相当額</v>
      </c>
      <c r="BF200" s="417"/>
      <c r="BG200" s="417"/>
      <c r="BH200" s="417"/>
      <c r="BI200" s="417"/>
      <c r="BJ200" s="417"/>
      <c r="BK200" s="417"/>
      <c r="BL200" s="417"/>
      <c r="BM200" s="418" t="str">
        <f>IF(算定シミュレーション!$BK$2=6,算定シミュレーション!$AB$114,"")</f>
        <v/>
      </c>
      <c r="BN200" s="419"/>
      <c r="BO200" s="420" t="str">
        <f>IF(算定シミュレーション!$BK$2=6,算定シミュレーション!$AC$114,"")</f>
        <v/>
      </c>
      <c r="BP200" s="419"/>
      <c r="BQ200" s="420" t="str">
        <f>IF(算定シミュレーション!$BK$2=6,算定シミュレーション!$AD$114,"")</f>
        <v/>
      </c>
      <c r="BR200" s="421"/>
      <c r="BS200" s="418" t="str">
        <f>IF(算定シミュレーション!$BK$2=6,算定シミュレーション!$AE$114,"")</f>
        <v/>
      </c>
      <c r="BT200" s="419"/>
      <c r="BU200" s="420" t="str">
        <f>IF(算定シミュレーション!$BK$2=6,算定シミュレーション!$AF$114,"")</f>
        <v/>
      </c>
      <c r="BV200" s="419"/>
      <c r="BW200" s="420" t="str">
        <f>IF(算定シミュレーション!$BK$2=6,算定シミュレーション!$AG$114,"")</f>
        <v/>
      </c>
      <c r="BX200" s="421"/>
      <c r="BY200" s="418" t="str">
        <f>IF(算定シミュレーション!$BK$2=6,算定シミュレーション!$AH$114,"")</f>
        <v/>
      </c>
      <c r="BZ200" s="419"/>
      <c r="CA200" s="420" t="str">
        <f>IF(算定シミュレーション!$BK$2=6,算定シミュレーション!$AI$114,"")</f>
        <v/>
      </c>
      <c r="CB200" s="419"/>
      <c r="CC200" s="420" t="str">
        <f>IF(算定シミュレーション!$BK$2=6,算定シミュレーション!$AJ$114,"")</f>
        <v/>
      </c>
      <c r="CD200" s="421"/>
      <c r="CE200" s="422" t="str">
        <f>IF(CC201="","",IF(収録楽曲情報!$V$4=0,"",""))</f>
        <v/>
      </c>
      <c r="CF200" s="422"/>
      <c r="CG200" s="422" t="str">
        <f>IF(CC201="","",IF(収録楽曲情報!$V$4=0,"",""))</f>
        <v/>
      </c>
      <c r="CH200" s="422"/>
      <c r="CI200" s="422" t="str">
        <f>IF(CC201="","",IF(収録楽曲情報!$V$4=0,"",IF(LEN(収録楽曲情報!$W$3)=5,"",LEFT(収録楽曲情報!$W$3,1))))</f>
        <v/>
      </c>
      <c r="CJ200" s="422"/>
      <c r="CK200" s="422" t="str">
        <f>IF(CC201="","",IF(収録楽曲情報!$V$4=0,"",IF(LEN(収録楽曲情報!$W$3)=5,LEFT(収録楽曲情報!$W$3,1),RIGHT(LEFT(収録楽曲情報!$W$3,2),1))))</f>
        <v/>
      </c>
      <c r="CL200" s="422"/>
      <c r="CM200" s="422" t="str">
        <f>IF(CC201="","",IF(収録楽曲情報!$V$4=0,"",IF(LEN(収録楽曲情報!$W$3)=5,RIGHT(LEFT(収録楽曲情報!$W$3,2),1),RIGHT(LEFT(収録楽曲情報!$W$3,3),1))))</f>
        <v/>
      </c>
      <c r="CN200" s="422"/>
      <c r="CO200" s="422" t="str">
        <f>IF(CC201="","",IF(収録楽曲情報!$V$4=0,"",IF(LEN(収録楽曲情報!$W$3)=5,RIGHT(LEFT(収録楽曲情報!$W$3,3),1),RIGHT(LEFT(収録楽曲情報!$W$3,4),1))))</f>
        <v/>
      </c>
      <c r="CP200" s="422"/>
      <c r="CQ200" s="422" t="str">
        <f>IF(CC201="","",IF(収録楽曲情報!$V$4=0,"",IF(LEN(収録楽曲情報!$W$3)=5,RIGHT(LEFT(収録楽曲情報!$W$3,4),1),RIGHT(LEFT(収録楽曲情報!$W$3,4),1))))</f>
        <v/>
      </c>
      <c r="CR200" s="422"/>
      <c r="CS200" s="422" t="str">
        <f>IF(CC201="","",IF(収録楽曲情報!$V$4=0,"",IF(LEN(収録楽曲情報!$W$3)=5,RIGHT(LEFT(収録楽曲情報!$W$3,5),1),RIGHT(LEFT(収録楽曲情報!$W$3,4),1))))</f>
        <v/>
      </c>
      <c r="CT200" s="422"/>
      <c r="CW200" s="1">
        <f t="shared" si="5"/>
        <v>1</v>
      </c>
    </row>
    <row r="201" spans="1:101" ht="30" customHeight="1" x14ac:dyDescent="0.15">
      <c r="A201" s="425"/>
      <c r="B201" s="425"/>
      <c r="C201" s="425"/>
      <c r="D201" s="425"/>
      <c r="E201" s="425"/>
      <c r="F201" s="425"/>
      <c r="G201" s="425"/>
      <c r="H201" s="425"/>
      <c r="I201" s="425"/>
      <c r="J201" s="425"/>
      <c r="K201" s="425"/>
      <c r="L201" s="425"/>
      <c r="M201" s="425"/>
      <c r="N201" s="425"/>
      <c r="O201" s="425"/>
      <c r="P201" s="425"/>
      <c r="Q201" s="425"/>
      <c r="R201" s="425"/>
      <c r="S201" s="425"/>
      <c r="T201" s="425"/>
      <c r="U201" s="425"/>
      <c r="V201" s="425"/>
      <c r="W201" s="425"/>
      <c r="X201" s="425"/>
      <c r="Y201" s="425"/>
      <c r="Z201" s="425"/>
      <c r="AA201" s="425"/>
      <c r="AB201" s="425"/>
      <c r="AC201" s="425"/>
      <c r="AD201" s="425"/>
      <c r="AE201" s="425"/>
      <c r="AF201" s="425"/>
      <c r="AG201" s="425"/>
      <c r="AH201" s="425"/>
      <c r="AI201" s="425"/>
      <c r="AJ201" s="425"/>
      <c r="AK201" s="425"/>
      <c r="AL201" s="425"/>
      <c r="AM201" s="425"/>
      <c r="AN201" s="425"/>
      <c r="AO201" s="425"/>
      <c r="AP201" s="425"/>
      <c r="AW201" s="433"/>
      <c r="AX201" s="433"/>
      <c r="AY201" s="433"/>
      <c r="AZ201" s="433"/>
      <c r="BA201" s="433"/>
      <c r="BB201" s="433"/>
      <c r="BE201" s="417" t="s">
        <v>45</v>
      </c>
      <c r="BF201" s="417"/>
      <c r="BG201" s="417"/>
      <c r="BH201" s="417"/>
      <c r="BI201" s="417"/>
      <c r="BJ201" s="417"/>
      <c r="BK201" s="417"/>
      <c r="BL201" s="417"/>
      <c r="BM201" s="418" t="str">
        <f>IF(算定シミュレーション!$BK$2=6,算定シミュレーション!$AB$115,"")</f>
        <v/>
      </c>
      <c r="BN201" s="419"/>
      <c r="BO201" s="420" t="str">
        <f>IF(算定シミュレーション!$BK$2=6,算定シミュレーション!$AC$115,"")</f>
        <v/>
      </c>
      <c r="BP201" s="419"/>
      <c r="BQ201" s="420" t="str">
        <f>IF(算定シミュレーション!$BK$2=6,算定シミュレーション!$AD$115,"")</f>
        <v/>
      </c>
      <c r="BR201" s="421"/>
      <c r="BS201" s="418" t="str">
        <f>IF(算定シミュレーション!$BK$2=6,算定シミュレーション!$AE$115,"")</f>
        <v/>
      </c>
      <c r="BT201" s="419"/>
      <c r="BU201" s="420" t="str">
        <f>IF(算定シミュレーション!$BK$2=6,算定シミュレーション!$AF$115,"")</f>
        <v/>
      </c>
      <c r="BV201" s="419"/>
      <c r="BW201" s="420" t="str">
        <f>IF(算定シミュレーション!$BK$2=6,算定シミュレーション!$AG$115,"")</f>
        <v/>
      </c>
      <c r="BX201" s="421"/>
      <c r="BY201" s="418" t="str">
        <f>IF(算定シミュレーション!$BK$2=6,算定シミュレーション!$AH$115,"")</f>
        <v/>
      </c>
      <c r="BZ201" s="419"/>
      <c r="CA201" s="420" t="str">
        <f>IF(算定シミュレーション!$BK$2=6,算定シミュレーション!$AI$115,"")</f>
        <v/>
      </c>
      <c r="CB201" s="419"/>
      <c r="CC201" s="420" t="str">
        <f>IF(算定シミュレーション!$BK$2=6,算定シミュレーション!$AJ$115,"")</f>
        <v/>
      </c>
      <c r="CD201" s="421"/>
      <c r="CE201" s="422" t="str">
        <f>IF(CC201="","",IF(収録楽曲情報!$V$4=0,"",""))</f>
        <v/>
      </c>
      <c r="CF201" s="422"/>
      <c r="CG201" s="422" t="str">
        <f>IF(CC201="","",IF(収録楽曲情報!$V$4=0,"","\"))</f>
        <v/>
      </c>
      <c r="CH201" s="422"/>
      <c r="CI201" s="422" t="str">
        <f>IF(CC201="","",IF(収録楽曲情報!$V$4=0,"",IF(LEN(収録楽曲情報!$W$4)=5,"",LEFT(収録楽曲情報!$W$4,1))))</f>
        <v/>
      </c>
      <c r="CJ201" s="422"/>
      <c r="CK201" s="422" t="str">
        <f>IF(CC201="","",IF(収録楽曲情報!$V$4=0,"",IF(LEN(収録楽曲情報!$W$4)=5,LEFT(収録楽曲情報!$W$4,1),RIGHT(LEFT(収録楽曲情報!$W$4,2),1))))</f>
        <v/>
      </c>
      <c r="CL201" s="422"/>
      <c r="CM201" s="422" t="str">
        <f>IF(CC201="","",IF(収録楽曲情報!$V$4=0,"",IF(LEN(収録楽曲情報!$W$4)=5,RIGHT(LEFT(収録楽曲情報!$W$4,2),1),RIGHT(LEFT(収録楽曲情報!$W$4,3),1))))</f>
        <v/>
      </c>
      <c r="CN201" s="422"/>
      <c r="CO201" s="422" t="str">
        <f>IF(CC201="","",IF(収録楽曲情報!$V$4=0,"",IF(LEN(収録楽曲情報!$W$4)=5,RIGHT(LEFT(収録楽曲情報!$W$4,3),1),RIGHT(LEFT(収録楽曲情報!$W$4,4),1))))</f>
        <v/>
      </c>
      <c r="CP201" s="422"/>
      <c r="CQ201" s="422" t="str">
        <f>IF(CC201="","",IF(収録楽曲情報!$V$4=0,"",IF(LEN(収録楽曲情報!$W$4)=5,RIGHT(LEFT(収録楽曲情報!$W$4,4),1),LEFT(RIGHT(収録楽曲情報!$W$4,2),1))))</f>
        <v/>
      </c>
      <c r="CR201" s="422"/>
      <c r="CS201" s="422" t="str">
        <f>IF(CC201="","",IF(収録楽曲情報!$V$4=0,"",IF(LEN(収録楽曲情報!$W$4)=5,RIGHT(LEFT(収録楽曲情報!$W$4,5),1),RIGHT(収録楽曲情報!$W$4,1))))</f>
        <v/>
      </c>
      <c r="CT201" s="422"/>
      <c r="CW201" s="1">
        <f t="shared" si="5"/>
        <v>1</v>
      </c>
    </row>
    <row r="202" spans="1:101" ht="7.5" customHeight="1" x14ac:dyDescent="0.15">
      <c r="CW202" s="1">
        <f t="shared" si="5"/>
        <v>1</v>
      </c>
    </row>
    <row r="203" spans="1:101" ht="7.5" customHeight="1" x14ac:dyDescent="0.15">
      <c r="CW203" s="1">
        <f t="shared" si="5"/>
        <v>1</v>
      </c>
    </row>
    <row r="204" spans="1:101" ht="7.5" customHeight="1" x14ac:dyDescent="0.15">
      <c r="CW204" s="1">
        <f t="shared" si="5"/>
        <v>1</v>
      </c>
    </row>
    <row r="205" spans="1:101" ht="7.5" customHeight="1" x14ac:dyDescent="0.15">
      <c r="CW205" s="1">
        <f t="shared" si="5"/>
        <v>1</v>
      </c>
    </row>
    <row r="206" spans="1:101" ht="7.5" customHeight="1" x14ac:dyDescent="0.15">
      <c r="CW206" s="1">
        <f t="shared" si="5"/>
        <v>1</v>
      </c>
    </row>
    <row r="207" spans="1:101" ht="7.5" customHeight="1" x14ac:dyDescent="0.15">
      <c r="CW207" s="1">
        <f t="shared" si="5"/>
        <v>1</v>
      </c>
    </row>
    <row r="208" spans="1:101" ht="7.5" customHeight="1" x14ac:dyDescent="0.15">
      <c r="CW208" s="1">
        <f t="shared" si="5"/>
        <v>1</v>
      </c>
    </row>
    <row r="209" spans="1:101" ht="6" customHeight="1" x14ac:dyDescent="0.15">
      <c r="CW209" s="1">
        <f>IF($A$218="","",1)</f>
        <v>1</v>
      </c>
    </row>
    <row r="210" spans="1:101" ht="13.5" x14ac:dyDescent="0.15">
      <c r="A210" s="1" t="s">
        <v>29</v>
      </c>
      <c r="CW210" s="1">
        <f t="shared" ref="CW210:CW237" si="6">IF($A$218="","",1)</f>
        <v>1</v>
      </c>
    </row>
    <row r="211" spans="1:101" ht="27" customHeight="1" x14ac:dyDescent="0.15">
      <c r="A211" s="459" t="str">
        <f>IF(収録楽曲情報!S2="外国映画","外国映画上映利用申込書","映画（録音・上映）利用申込書")</f>
        <v>外国映画上映利用申込書</v>
      </c>
      <c r="B211" s="459"/>
      <c r="C211" s="459"/>
      <c r="D211" s="459"/>
      <c r="E211" s="459"/>
      <c r="F211" s="459"/>
      <c r="G211" s="459"/>
      <c r="H211" s="459"/>
      <c r="I211" s="459"/>
      <c r="J211" s="459"/>
      <c r="K211" s="459"/>
      <c r="L211" s="459"/>
      <c r="M211" s="459"/>
      <c r="N211" s="459"/>
      <c r="O211" s="459"/>
      <c r="P211" s="459"/>
      <c r="Q211" s="459"/>
      <c r="R211" s="459"/>
      <c r="S211" s="459"/>
      <c r="T211" s="459"/>
      <c r="U211" s="459"/>
      <c r="V211" s="459"/>
      <c r="W211" s="459"/>
      <c r="X211" s="459"/>
      <c r="Y211" s="459"/>
      <c r="Z211" s="459"/>
      <c r="AA211" s="459"/>
      <c r="AB211" s="459"/>
      <c r="AC211" s="459"/>
      <c r="AD211" s="459"/>
      <c r="AE211" s="459"/>
      <c r="AF211" s="459"/>
      <c r="AG211" s="459"/>
      <c r="AH211" s="459"/>
      <c r="AI211" s="459"/>
      <c r="AJ211" s="459"/>
      <c r="AK211" s="459"/>
      <c r="AL211" s="459"/>
      <c r="AM211" s="459"/>
      <c r="AN211" s="459"/>
      <c r="AO211" s="459"/>
      <c r="AP211" s="459"/>
      <c r="AQ211" s="459"/>
      <c r="AR211" s="459"/>
      <c r="AS211" s="459"/>
      <c r="AT211" s="459"/>
      <c r="AU211" s="459"/>
      <c r="AV211" s="459"/>
      <c r="AW211" s="459"/>
      <c r="AX211" s="459"/>
      <c r="AY211" s="459"/>
      <c r="AZ211" s="459"/>
      <c r="BA211" s="459"/>
      <c r="BB211" s="459"/>
      <c r="BC211" s="459"/>
      <c r="BD211" s="459"/>
      <c r="BE211" s="459"/>
      <c r="BF211" s="459"/>
      <c r="BG211" s="459"/>
      <c r="BH211" s="459"/>
      <c r="BI211" s="459"/>
      <c r="BJ211" s="459"/>
      <c r="BK211" s="459"/>
      <c r="BL211" s="459"/>
      <c r="BM211" s="459"/>
      <c r="BN211" s="459"/>
      <c r="BO211" s="459"/>
      <c r="BP211" s="459"/>
      <c r="BQ211" s="459"/>
      <c r="BR211" s="459"/>
      <c r="BS211" s="459"/>
      <c r="BT211" s="459"/>
      <c r="BU211" s="459"/>
      <c r="BV211" s="459"/>
      <c r="BW211" s="459"/>
      <c r="BX211" s="459"/>
      <c r="BY211" s="459"/>
      <c r="BZ211" s="459"/>
      <c r="CA211" s="459"/>
      <c r="CB211" s="459"/>
      <c r="CC211" s="459"/>
      <c r="CD211" s="459"/>
      <c r="CE211" s="459"/>
      <c r="CF211" s="459"/>
      <c r="CG211" s="459"/>
      <c r="CH211" s="459"/>
      <c r="CI211" s="459"/>
      <c r="CJ211" s="459"/>
      <c r="CK211" s="459"/>
      <c r="CL211" s="459"/>
      <c r="CM211" s="459"/>
      <c r="CN211" s="459"/>
      <c r="CO211" s="459"/>
      <c r="CP211" s="459"/>
      <c r="CQ211" s="459"/>
      <c r="CR211" s="459"/>
      <c r="CS211" s="459"/>
      <c r="CT211" s="459"/>
      <c r="CU211" s="459"/>
      <c r="CV211" s="459"/>
      <c r="CW211" s="1">
        <f t="shared" si="6"/>
        <v>1</v>
      </c>
    </row>
    <row r="212" spans="1:101" ht="17.25" x14ac:dyDescent="0.15">
      <c r="A212" s="460" t="str">
        <f>"許諾　第　"&amp;収録楽曲情報!$T$2&amp;"　号&lt;続き&gt;"</f>
        <v>許諾　第　0　号&lt;続き&gt;</v>
      </c>
      <c r="B212" s="460"/>
      <c r="C212" s="460"/>
      <c r="D212" s="460"/>
      <c r="E212" s="460"/>
      <c r="F212" s="460"/>
      <c r="G212" s="460"/>
      <c r="H212" s="460"/>
      <c r="I212" s="460"/>
      <c r="J212" s="460"/>
      <c r="K212" s="460"/>
      <c r="L212" s="460"/>
      <c r="M212" s="460"/>
      <c r="N212" s="460"/>
      <c r="O212" s="460"/>
      <c r="P212" s="460"/>
      <c r="Q212" s="460"/>
      <c r="R212" s="460"/>
      <c r="S212" s="460"/>
      <c r="T212" s="460"/>
      <c r="U212" s="460"/>
      <c r="V212" s="460"/>
      <c r="W212" s="460"/>
      <c r="X212" s="460"/>
      <c r="Y212" s="460"/>
      <c r="Z212" s="460"/>
      <c r="AA212" s="460"/>
      <c r="AB212" s="460"/>
      <c r="AC212" s="460"/>
      <c r="AD212" s="460"/>
      <c r="AE212" s="460"/>
      <c r="AF212" s="460"/>
      <c r="AG212" s="460"/>
      <c r="AH212" s="460"/>
      <c r="AI212" s="460"/>
      <c r="AJ212" s="460"/>
      <c r="AK212" s="460"/>
      <c r="AL212" s="460"/>
      <c r="AM212" s="460"/>
      <c r="AN212" s="460"/>
      <c r="AO212" s="460"/>
      <c r="AP212" s="460"/>
      <c r="AQ212" s="460"/>
      <c r="AR212" s="460"/>
      <c r="AS212" s="460"/>
      <c r="AT212" s="460"/>
      <c r="AU212" s="460"/>
      <c r="AV212" s="460"/>
      <c r="AW212" s="460"/>
      <c r="AX212" s="460"/>
      <c r="AY212" s="460"/>
      <c r="AZ212" s="460"/>
      <c r="BA212" s="460"/>
      <c r="BB212" s="460"/>
      <c r="BC212" s="460"/>
      <c r="BD212" s="460"/>
      <c r="BE212" s="460"/>
      <c r="BF212" s="460"/>
      <c r="BG212" s="460"/>
      <c r="BH212" s="460"/>
      <c r="BI212" s="460"/>
      <c r="BJ212" s="460"/>
      <c r="BK212" s="460"/>
      <c r="BL212" s="460"/>
      <c r="BM212" s="460"/>
      <c r="BN212" s="460"/>
      <c r="BO212" s="460"/>
      <c r="BP212" s="460"/>
      <c r="BQ212" s="460"/>
      <c r="BR212" s="460"/>
      <c r="BS212" s="460"/>
      <c r="BT212" s="460"/>
      <c r="BU212" s="460"/>
      <c r="BV212" s="460"/>
      <c r="BW212" s="460"/>
      <c r="BX212" s="460"/>
      <c r="BY212" s="460"/>
      <c r="BZ212" s="460"/>
      <c r="CA212" s="460"/>
      <c r="CB212" s="460"/>
      <c r="CC212" s="460"/>
      <c r="CD212" s="460"/>
      <c r="CE212" s="460"/>
      <c r="CF212" s="460"/>
      <c r="CG212" s="460"/>
      <c r="CH212" s="460"/>
      <c r="CI212" s="460"/>
      <c r="CJ212" s="460"/>
      <c r="CK212" s="460"/>
      <c r="CL212" s="460"/>
      <c r="CM212" s="460"/>
      <c r="CN212" s="460"/>
      <c r="CO212" s="460"/>
      <c r="CP212" s="460"/>
      <c r="CQ212" s="460"/>
      <c r="CR212" s="460"/>
      <c r="CS212" s="460"/>
      <c r="CT212" s="460"/>
      <c r="CU212" s="460"/>
      <c r="CV212" s="460"/>
      <c r="CW212" s="1">
        <f t="shared" si="6"/>
        <v>1</v>
      </c>
    </row>
    <row r="213" spans="1:101" ht="15" customHeight="1" x14ac:dyDescent="0.15">
      <c r="A213" s="13"/>
      <c r="B213" s="13"/>
      <c r="C213" s="13"/>
      <c r="D213" s="13"/>
      <c r="E213" s="13"/>
      <c r="F213" s="13"/>
      <c r="G213" s="13"/>
      <c r="H213" s="13"/>
      <c r="I213" s="13"/>
      <c r="J213" s="13"/>
      <c r="K213" s="13"/>
      <c r="L213" s="13"/>
      <c r="M213" s="13"/>
      <c r="N213" s="13"/>
      <c r="O213" s="13"/>
      <c r="P213" s="13"/>
      <c r="Q213" s="13"/>
      <c r="R213" s="13"/>
      <c r="S213" s="13"/>
      <c r="T213" s="13"/>
      <c r="U213" s="13"/>
      <c r="V213" s="13"/>
      <c r="W213" s="13"/>
      <c r="X213" s="13"/>
      <c r="Y213" s="13"/>
      <c r="Z213" s="13"/>
      <c r="AA213" s="13"/>
      <c r="AB213" s="13"/>
      <c r="AC213" s="13"/>
      <c r="AD213" s="13"/>
      <c r="AE213" s="13"/>
      <c r="AF213" s="13"/>
      <c r="AG213" s="13"/>
      <c r="AH213" s="13"/>
      <c r="AI213" s="13"/>
      <c r="AJ213" s="13"/>
      <c r="AK213" s="13"/>
      <c r="AL213" s="13"/>
      <c r="AM213" s="13"/>
      <c r="AN213" s="13"/>
      <c r="AO213" s="13"/>
      <c r="AP213" s="13"/>
      <c r="AQ213" s="13"/>
      <c r="AR213" s="13"/>
      <c r="AS213" s="13"/>
      <c r="AT213" s="13"/>
      <c r="AU213" s="13"/>
      <c r="AV213" s="13"/>
      <c r="AW213" s="731" t="s">
        <v>507</v>
      </c>
      <c r="AX213" s="732"/>
      <c r="AY213" s="732"/>
      <c r="AZ213" s="732"/>
      <c r="BA213" s="732"/>
      <c r="BB213" s="732"/>
      <c r="BC213" s="732"/>
      <c r="BD213" s="732"/>
      <c r="BE213" s="732"/>
      <c r="BF213" s="733"/>
      <c r="BG213"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213" s="735"/>
      <c r="BI213" s="735"/>
      <c r="BJ213" s="735"/>
      <c r="BK213" s="735"/>
      <c r="BL213" s="735"/>
      <c r="BM213" s="735"/>
      <c r="BN213" s="735"/>
      <c r="BO213" s="735"/>
      <c r="BP213" s="735"/>
      <c r="BQ213" s="735"/>
      <c r="BR213" s="735"/>
      <c r="BS213" s="735"/>
      <c r="BT213" s="735"/>
      <c r="BU213" s="735"/>
      <c r="BV213" s="735"/>
      <c r="BW213" s="735"/>
      <c r="BX213" s="735"/>
      <c r="BY213" s="735"/>
      <c r="BZ213" s="736"/>
      <c r="CA213" s="731" t="s">
        <v>508</v>
      </c>
      <c r="CB213" s="732"/>
      <c r="CC213" s="732"/>
      <c r="CD213" s="732"/>
      <c r="CE213" s="732"/>
      <c r="CF213" s="732"/>
      <c r="CG213" s="732"/>
      <c r="CH213" s="732"/>
      <c r="CI213" s="732"/>
      <c r="CJ213" s="733"/>
      <c r="CK213" s="737">
        <f>IF(収録楽曲情報!$T$4="","",収録楽曲情報!$T$4)</f>
        <v>0</v>
      </c>
      <c r="CL213" s="487"/>
      <c r="CM213" s="487"/>
      <c r="CN213" s="487"/>
      <c r="CO213" s="487"/>
      <c r="CP213" s="487"/>
      <c r="CQ213" s="487"/>
      <c r="CR213" s="487"/>
      <c r="CS213" s="487"/>
      <c r="CT213" s="487"/>
      <c r="CU213" s="487"/>
      <c r="CV213" s="738"/>
      <c r="CW213" s="1">
        <f t="shared" si="6"/>
        <v>1</v>
      </c>
    </row>
    <row r="214" spans="1:101" ht="15" customHeight="1" thickBot="1" x14ac:dyDescent="0.2">
      <c r="A214" s="13"/>
      <c r="B214" s="13"/>
      <c r="C214" s="13"/>
      <c r="D214" s="13"/>
      <c r="E214" s="13"/>
      <c r="F214" s="13"/>
      <c r="G214" s="13"/>
      <c r="H214" s="13"/>
      <c r="I214" s="13"/>
      <c r="J214" s="13"/>
      <c r="K214" s="13"/>
      <c r="L214" s="13"/>
      <c r="M214" s="13"/>
      <c r="N214" s="13"/>
      <c r="O214" s="13"/>
      <c r="P214" s="13"/>
      <c r="Q214" s="13"/>
      <c r="R214" s="13"/>
      <c r="S214" s="13"/>
      <c r="T214" s="13"/>
      <c r="U214" s="13"/>
      <c r="V214" s="13"/>
      <c r="W214" s="13"/>
      <c r="X214" s="13"/>
      <c r="Y214" s="13"/>
      <c r="Z214" s="13"/>
      <c r="AA214" s="13"/>
      <c r="AB214" s="13"/>
      <c r="AC214" s="13"/>
      <c r="AD214" s="13"/>
      <c r="AE214" s="13"/>
      <c r="AF214" s="13"/>
      <c r="AG214" s="13"/>
      <c r="AH214" s="13"/>
      <c r="AI214" s="13"/>
      <c r="AJ214" s="13"/>
      <c r="AK214" s="13"/>
      <c r="AL214" s="13"/>
      <c r="AM214" s="13"/>
      <c r="AN214" s="13"/>
      <c r="AO214" s="13"/>
      <c r="AP214" s="13"/>
      <c r="AQ214" s="13"/>
      <c r="AR214" s="13"/>
      <c r="AS214" s="13"/>
      <c r="AT214" s="13"/>
      <c r="AU214" s="13"/>
      <c r="AV214" s="13"/>
      <c r="AW214" s="739" t="s">
        <v>509</v>
      </c>
      <c r="AX214" s="739"/>
      <c r="AY214" s="739"/>
      <c r="AZ214" s="739"/>
      <c r="BA214" s="739"/>
      <c r="BB214" s="739"/>
      <c r="BC214" s="739"/>
      <c r="BD214" s="739"/>
      <c r="BE214" s="739"/>
      <c r="BF214" s="739"/>
      <c r="BG214" s="740">
        <f>IF(収録楽曲情報!$S$6="","",収録楽曲情報!$S$6)</f>
        <v>0</v>
      </c>
      <c r="BH214" s="741"/>
      <c r="BI214" s="741"/>
      <c r="BJ214" s="741"/>
      <c r="BK214" s="741"/>
      <c r="BL214" s="741"/>
      <c r="BM214" s="741"/>
      <c r="BN214" s="741"/>
      <c r="BO214" s="741"/>
      <c r="BP214" s="741"/>
      <c r="BQ214" s="741"/>
      <c r="BR214" s="739" t="s">
        <v>510</v>
      </c>
      <c r="BS214" s="739"/>
      <c r="BT214" s="739"/>
      <c r="BU214" s="739"/>
      <c r="BV214" s="739"/>
      <c r="BW214" s="739"/>
      <c r="BX214" s="739"/>
      <c r="BY214" s="739"/>
      <c r="BZ214" s="739"/>
      <c r="CA214" s="762" t="str">
        <f>LEFT(RIGHT(収録楽曲情報!$X$2,10))</f>
        <v>0</v>
      </c>
      <c r="CB214" s="763"/>
      <c r="CC214" s="757" t="str">
        <f>LEFT(RIGHT(収録楽曲情報!$X$2,9))</f>
        <v>0</v>
      </c>
      <c r="CD214" s="758"/>
      <c r="CE214" s="757" t="str">
        <f>LEFT(RIGHT(収録楽曲情報!$X$2,8))</f>
        <v>0</v>
      </c>
      <c r="CF214" s="758"/>
      <c r="CG214" s="759" t="s">
        <v>57</v>
      </c>
      <c r="CH214" s="759"/>
      <c r="CI214" s="760" t="str">
        <f>LEFT(RIGHT(収録楽曲情報!$X$2,7))</f>
        <v>0</v>
      </c>
      <c r="CJ214" s="760"/>
      <c r="CK214" s="760" t="str">
        <f>LEFT(RIGHT(収録楽曲情報!$X$2,6))</f>
        <v>0</v>
      </c>
      <c r="CL214" s="760"/>
      <c r="CM214" s="760" t="str">
        <f>LEFT(RIGHT(収録楽曲情報!$X$2,5))</f>
        <v>0</v>
      </c>
      <c r="CN214" s="760"/>
      <c r="CO214" s="760" t="str">
        <f>LEFT(RIGHT(収録楽曲情報!$X$2,4))</f>
        <v>0</v>
      </c>
      <c r="CP214" s="760"/>
      <c r="CQ214" s="760" t="str">
        <f>LEFT(RIGHT(収録楽曲情報!$X$2,3))</f>
        <v>0</v>
      </c>
      <c r="CR214" s="760"/>
      <c r="CS214" s="760" t="str">
        <f>LEFT(RIGHT(収録楽曲情報!$X$2,2))</f>
        <v>0</v>
      </c>
      <c r="CT214" s="760"/>
      <c r="CU214" s="760" t="str">
        <f>LEFT(RIGHT(収録楽曲情報!$X$2,1))</f>
        <v>0</v>
      </c>
      <c r="CV214" s="761"/>
    </row>
    <row r="215" spans="1:101" ht="13.5" customHeight="1" thickBot="1" x14ac:dyDescent="0.2">
      <c r="A215" s="461" t="s">
        <v>25</v>
      </c>
      <c r="B215" s="462"/>
      <c r="C215" s="462"/>
      <c r="D215" s="462"/>
      <c r="E215" s="462"/>
      <c r="F215" s="462"/>
      <c r="G215" s="463" t="str">
        <f>IF(外国映画情報入力!C6="","",外国映画情報入力!C6)</f>
        <v/>
      </c>
      <c r="H215" s="463"/>
      <c r="I215" s="463"/>
      <c r="J215" s="463"/>
      <c r="K215" s="463"/>
      <c r="L215" s="463"/>
      <c r="M215" s="463"/>
      <c r="N215" s="463"/>
      <c r="O215" s="463"/>
      <c r="P215" s="463"/>
      <c r="Q215" s="463"/>
      <c r="R215" s="464"/>
      <c r="CW215" s="1">
        <f t="shared" si="6"/>
        <v>1</v>
      </c>
    </row>
    <row r="216" spans="1:101" ht="7.5" customHeight="1" x14ac:dyDescent="0.15">
      <c r="A216" s="454"/>
      <c r="B216" s="455"/>
      <c r="C216" s="448" t="s">
        <v>37</v>
      </c>
      <c r="D216" s="448"/>
      <c r="E216" s="448"/>
      <c r="F216" s="448"/>
      <c r="G216" s="448"/>
      <c r="H216" s="448"/>
      <c r="I216" s="448"/>
      <c r="J216" s="448"/>
      <c r="K216" s="448"/>
      <c r="L216" s="448"/>
      <c r="M216" s="448"/>
      <c r="N216" s="448"/>
      <c r="O216" s="448"/>
      <c r="P216" s="448"/>
      <c r="Q216" s="448"/>
      <c r="R216" s="448"/>
      <c r="S216" s="448" t="s">
        <v>38</v>
      </c>
      <c r="T216" s="448"/>
      <c r="U216" s="448"/>
      <c r="V216" s="448"/>
      <c r="W216" s="448"/>
      <c r="X216" s="448"/>
      <c r="Y216" s="448"/>
      <c r="Z216" s="448"/>
      <c r="AA216" s="448"/>
      <c r="AB216" s="448"/>
      <c r="AC216" s="448"/>
      <c r="AD216" s="448"/>
      <c r="AE216" s="448"/>
      <c r="AF216" s="448"/>
      <c r="AG216" s="448"/>
      <c r="AH216" s="448"/>
      <c r="AI216" s="448"/>
      <c r="AJ216" s="448"/>
      <c r="AK216" s="458" t="s">
        <v>17</v>
      </c>
      <c r="AL216" s="458"/>
      <c r="AM216" s="458"/>
      <c r="AN216" s="458"/>
      <c r="AO216" s="458"/>
      <c r="AP216" s="458"/>
      <c r="AQ216" s="448" t="s">
        <v>41</v>
      </c>
      <c r="AR216" s="448"/>
      <c r="AS216" s="448"/>
      <c r="AT216" s="448"/>
      <c r="AU216" s="448"/>
      <c r="AV216" s="448" t="s">
        <v>42</v>
      </c>
      <c r="AW216" s="448"/>
      <c r="AX216" s="448"/>
      <c r="AY216" s="448"/>
      <c r="AZ216" s="448"/>
      <c r="BA216" s="448" t="s">
        <v>21</v>
      </c>
      <c r="BB216" s="449"/>
      <c r="BC216" s="452" t="s">
        <v>16</v>
      </c>
      <c r="BD216" s="450"/>
      <c r="BE216" s="450"/>
      <c r="BF216" s="450"/>
      <c r="BG216" s="450"/>
      <c r="BH216" s="450"/>
      <c r="BI216" s="450"/>
      <c r="BJ216" s="450"/>
      <c r="BK216" s="450"/>
      <c r="BL216" s="450"/>
      <c r="BM216" s="450" t="s">
        <v>43</v>
      </c>
      <c r="BN216" s="450"/>
      <c r="BO216" s="450"/>
      <c r="BP216" s="450"/>
      <c r="BQ216" s="450"/>
      <c r="BR216" s="450"/>
      <c r="BS216" s="450"/>
      <c r="BT216" s="450"/>
      <c r="BU216" s="450"/>
      <c r="BV216" s="450"/>
      <c r="BW216" s="450"/>
      <c r="BX216" s="450"/>
      <c r="BY216" s="450"/>
      <c r="BZ216" s="450"/>
      <c r="CA216" s="450"/>
      <c r="CB216" s="450"/>
      <c r="CC216" s="450"/>
      <c r="CD216" s="450"/>
      <c r="CE216" s="450" t="s">
        <v>22</v>
      </c>
      <c r="CF216" s="450"/>
      <c r="CG216" s="450"/>
      <c r="CH216" s="450"/>
      <c r="CI216" s="450"/>
      <c r="CJ216" s="450"/>
      <c r="CK216" s="450"/>
      <c r="CL216" s="450"/>
      <c r="CM216" s="450"/>
      <c r="CN216" s="450"/>
      <c r="CO216" s="450"/>
      <c r="CP216" s="450"/>
      <c r="CQ216" s="450"/>
      <c r="CR216" s="450"/>
      <c r="CS216" s="450"/>
      <c r="CT216" s="450"/>
      <c r="CU216" s="450" t="s">
        <v>65</v>
      </c>
      <c r="CV216" s="450"/>
      <c r="CW216" s="1">
        <f t="shared" si="6"/>
        <v>1</v>
      </c>
    </row>
    <row r="217" spans="1:101" ht="7.5" customHeight="1" x14ac:dyDescent="0.15">
      <c r="A217" s="456"/>
      <c r="B217" s="457"/>
      <c r="C217" s="450"/>
      <c r="D217" s="450"/>
      <c r="E217" s="450"/>
      <c r="F217" s="450"/>
      <c r="G217" s="450"/>
      <c r="H217" s="450"/>
      <c r="I217" s="450"/>
      <c r="J217" s="450"/>
      <c r="K217" s="450"/>
      <c r="L217" s="450"/>
      <c r="M217" s="450"/>
      <c r="N217" s="450"/>
      <c r="O217" s="450"/>
      <c r="P217" s="450"/>
      <c r="Q217" s="450"/>
      <c r="R217" s="450"/>
      <c r="S217" s="450"/>
      <c r="T217" s="450"/>
      <c r="U217" s="450"/>
      <c r="V217" s="450"/>
      <c r="W217" s="450"/>
      <c r="X217" s="450"/>
      <c r="Y217" s="450"/>
      <c r="Z217" s="450"/>
      <c r="AA217" s="450"/>
      <c r="AB217" s="450"/>
      <c r="AC217" s="450"/>
      <c r="AD217" s="450"/>
      <c r="AE217" s="450"/>
      <c r="AF217" s="450"/>
      <c r="AG217" s="450"/>
      <c r="AH217" s="450"/>
      <c r="AI217" s="450"/>
      <c r="AJ217" s="450"/>
      <c r="AK217" s="453" t="s">
        <v>39</v>
      </c>
      <c r="AL217" s="453"/>
      <c r="AM217" s="453"/>
      <c r="AN217" s="453" t="s">
        <v>40</v>
      </c>
      <c r="AO217" s="453"/>
      <c r="AP217" s="453"/>
      <c r="AQ217" s="450"/>
      <c r="AR217" s="450"/>
      <c r="AS217" s="450"/>
      <c r="AT217" s="450"/>
      <c r="AU217" s="450"/>
      <c r="AV217" s="450"/>
      <c r="AW217" s="450"/>
      <c r="AX217" s="450"/>
      <c r="AY217" s="450"/>
      <c r="AZ217" s="450"/>
      <c r="BA217" s="450"/>
      <c r="BB217" s="451"/>
      <c r="BC217" s="452"/>
      <c r="BD217" s="450"/>
      <c r="BE217" s="450"/>
      <c r="BF217" s="450"/>
      <c r="BG217" s="450"/>
      <c r="BH217" s="450"/>
      <c r="BI217" s="450"/>
      <c r="BJ217" s="450"/>
      <c r="BK217" s="450"/>
      <c r="BL217" s="450"/>
      <c r="BM217" s="450"/>
      <c r="BN217" s="450"/>
      <c r="BO217" s="450"/>
      <c r="BP217" s="450"/>
      <c r="BQ217" s="450"/>
      <c r="BR217" s="450"/>
      <c r="BS217" s="450"/>
      <c r="BT217" s="450"/>
      <c r="BU217" s="450"/>
      <c r="BV217" s="450"/>
      <c r="BW217" s="450"/>
      <c r="BX217" s="450"/>
      <c r="BY217" s="450"/>
      <c r="BZ217" s="450"/>
      <c r="CA217" s="450"/>
      <c r="CB217" s="450"/>
      <c r="CC217" s="450"/>
      <c r="CD217" s="450"/>
      <c r="CE217" s="450"/>
      <c r="CF217" s="450"/>
      <c r="CG217" s="450"/>
      <c r="CH217" s="450"/>
      <c r="CI217" s="450"/>
      <c r="CJ217" s="450"/>
      <c r="CK217" s="450"/>
      <c r="CL217" s="450"/>
      <c r="CM217" s="450"/>
      <c r="CN217" s="450"/>
      <c r="CO217" s="450"/>
      <c r="CP217" s="450"/>
      <c r="CQ217" s="450"/>
      <c r="CR217" s="450"/>
      <c r="CS217" s="450"/>
      <c r="CT217" s="450"/>
      <c r="CU217" s="450"/>
      <c r="CV217" s="450"/>
      <c r="CW217" s="1">
        <f t="shared" si="6"/>
        <v>1</v>
      </c>
    </row>
    <row r="218" spans="1:101" ht="30" customHeight="1" x14ac:dyDescent="0.15">
      <c r="A218" s="447">
        <f>IF(収録楽曲情報!B57="","",収録楽曲情報!B57)</f>
        <v>56</v>
      </c>
      <c r="B218" s="438"/>
      <c r="C218" s="436" t="str">
        <f>IF(収録楽曲情報!D57="","",収録楽曲情報!D57&amp;収録楽曲情報!Q57)</f>
        <v/>
      </c>
      <c r="D218" s="436"/>
      <c r="E218" s="436"/>
      <c r="F218" s="436"/>
      <c r="G218" s="436"/>
      <c r="H218" s="436"/>
      <c r="I218" s="436"/>
      <c r="J218" s="436"/>
      <c r="K218" s="436"/>
      <c r="L218" s="436"/>
      <c r="M218" s="436"/>
      <c r="N218" s="436"/>
      <c r="O218" s="436"/>
      <c r="P218" s="436"/>
      <c r="Q218" s="436"/>
      <c r="R218" s="436"/>
      <c r="S218" s="436" t="str">
        <f>IF(収録楽曲情報!E57="","",収録楽曲情報!E57 &amp; " ・ ") &amp; IF(収録楽曲情報!F57="","",収録楽曲情報!F57)</f>
        <v/>
      </c>
      <c r="T218" s="436"/>
      <c r="U218" s="436"/>
      <c r="V218" s="436"/>
      <c r="W218" s="436"/>
      <c r="X218" s="436"/>
      <c r="Y218" s="436"/>
      <c r="Z218" s="436"/>
      <c r="AA218" s="436"/>
      <c r="AB218" s="436"/>
      <c r="AC218" s="436"/>
      <c r="AD218" s="436"/>
      <c r="AE218" s="436"/>
      <c r="AF218" s="436"/>
      <c r="AG218" s="436"/>
      <c r="AH218" s="436"/>
      <c r="AI218" s="436"/>
      <c r="AJ218" s="436"/>
      <c r="AK218" s="437" t="str">
        <f>IF(算定シミュレーション!AO68=0,"",算定シミュレーション!AO68)</f>
        <v/>
      </c>
      <c r="AL218" s="437"/>
      <c r="AM218" s="437"/>
      <c r="AN218" s="437" t="str">
        <f>IF(算定シミュレーション!AP68=0,"",算定シミュレーション!AP68)</f>
        <v/>
      </c>
      <c r="AO218" s="437"/>
      <c r="AP218" s="437"/>
      <c r="AQ218" s="438" t="str">
        <f>IF(収録楽曲情報!J57="","",収録楽曲情報!J57)</f>
        <v/>
      </c>
      <c r="AR218" s="438"/>
      <c r="AS218" s="438"/>
      <c r="AT218" s="438"/>
      <c r="AU218" s="438"/>
      <c r="AV218" s="423" t="str">
        <f>IF(収録楽曲情報!K57="","",収録楽曲情報!K57)</f>
        <v/>
      </c>
      <c r="AW218" s="423"/>
      <c r="AX218" s="423"/>
      <c r="AY218" s="423"/>
      <c r="AZ218" s="423"/>
      <c r="BA218" s="423" t="str">
        <f>IF(収録楽曲情報!L57="","",収録楽曲情報!L57)</f>
        <v/>
      </c>
      <c r="BB218" s="434"/>
      <c r="BC218" s="443" t="str">
        <f>IF(収録楽曲情報!G57="","",収録楽曲情報!G57)</f>
        <v/>
      </c>
      <c r="BD218" s="444"/>
      <c r="BE218" s="444"/>
      <c r="BF218" s="444"/>
      <c r="BG218" s="444"/>
      <c r="BH218" s="444"/>
      <c r="BI218" s="444"/>
      <c r="BJ218" s="444"/>
      <c r="BK218" s="444"/>
      <c r="BL218" s="444"/>
      <c r="BM218" s="428"/>
      <c r="BN218" s="426"/>
      <c r="BO218" s="426"/>
      <c r="BP218" s="426"/>
      <c r="BQ218" s="426" t="str">
        <f>算定シミュレーション!AD68</f>
        <v/>
      </c>
      <c r="BR218" s="427"/>
      <c r="BS218" s="418" t="str">
        <f>算定シミュレーション!AE68</f>
        <v/>
      </c>
      <c r="BT218" s="419"/>
      <c r="BU218" s="420" t="str">
        <f>算定シミュレーション!AF68</f>
        <v/>
      </c>
      <c r="BV218" s="419"/>
      <c r="BW218" s="420" t="str">
        <f>算定シミュレーション!AG68</f>
        <v/>
      </c>
      <c r="BX218" s="421"/>
      <c r="BY218" s="418" t="str">
        <f>算定シミュレーション!AH68</f>
        <v/>
      </c>
      <c r="BZ218" s="419"/>
      <c r="CA218" s="420" t="str">
        <f>算定シミュレーション!AI68</f>
        <v/>
      </c>
      <c r="CB218" s="419"/>
      <c r="CC218" s="420" t="str">
        <f>IF(算定シミュレーション!A68="算","算",IF(LEFT(収録楽曲情報!Q57,2)="【委",0,算定シミュレーション!AJ68))</f>
        <v>―</v>
      </c>
      <c r="CD218" s="421"/>
      <c r="CE218" s="423" t="str">
        <f>LEFT(収録楽曲情報!C57,1)</f>
        <v/>
      </c>
      <c r="CF218" s="423"/>
      <c r="CG218" s="423" t="str">
        <f>MID(収録楽曲情報!C57,2,1)</f>
        <v/>
      </c>
      <c r="CH218" s="423"/>
      <c r="CI218" s="423" t="str">
        <f>MID(収録楽曲情報!C57,3,1)</f>
        <v/>
      </c>
      <c r="CJ218" s="423"/>
      <c r="CK218" s="423" t="str">
        <f>MID(収録楽曲情報!C57,4,1)</f>
        <v/>
      </c>
      <c r="CL218" s="423"/>
      <c r="CM218" s="423" t="str">
        <f>MID(収録楽曲情報!C57,5,1)</f>
        <v/>
      </c>
      <c r="CN218" s="423"/>
      <c r="CO218" s="423" t="str">
        <f>MID(収録楽曲情報!C57,6,1)</f>
        <v/>
      </c>
      <c r="CP218" s="423"/>
      <c r="CQ218" s="423" t="str">
        <f>MID(収録楽曲情報!C57,7,1)</f>
        <v/>
      </c>
      <c r="CR218" s="423"/>
      <c r="CS218" s="423" t="str">
        <f>MID(収録楽曲情報!C57,8,1)</f>
        <v/>
      </c>
      <c r="CT218" s="423"/>
      <c r="CU218" s="423"/>
      <c r="CV218" s="423"/>
      <c r="CW218" s="1">
        <f t="shared" si="6"/>
        <v>1</v>
      </c>
    </row>
    <row r="219" spans="1:101" ht="30" customHeight="1" x14ac:dyDescent="0.15">
      <c r="A219" s="445">
        <f>IF(収録楽曲情報!B58="","",収録楽曲情報!B58)</f>
        <v>57</v>
      </c>
      <c r="B219" s="446"/>
      <c r="C219" s="436" t="str">
        <f>IF(収録楽曲情報!D58="","",収録楽曲情報!D58&amp;収録楽曲情報!Q58)</f>
        <v/>
      </c>
      <c r="D219" s="436"/>
      <c r="E219" s="436"/>
      <c r="F219" s="436"/>
      <c r="G219" s="436"/>
      <c r="H219" s="436"/>
      <c r="I219" s="436"/>
      <c r="J219" s="436"/>
      <c r="K219" s="436"/>
      <c r="L219" s="436"/>
      <c r="M219" s="436"/>
      <c r="N219" s="436"/>
      <c r="O219" s="436"/>
      <c r="P219" s="436"/>
      <c r="Q219" s="436"/>
      <c r="R219" s="436"/>
      <c r="S219" s="489" t="str">
        <f>IF(収録楽曲情報!E58="","",収録楽曲情報!E58 &amp; " ・ ") &amp; IF(収録楽曲情報!F58="","",収録楽曲情報!F58)</f>
        <v/>
      </c>
      <c r="T219" s="490"/>
      <c r="U219" s="490"/>
      <c r="V219" s="490"/>
      <c r="W219" s="490"/>
      <c r="X219" s="490"/>
      <c r="Y219" s="490"/>
      <c r="Z219" s="490"/>
      <c r="AA219" s="490"/>
      <c r="AB219" s="490"/>
      <c r="AC219" s="490"/>
      <c r="AD219" s="490"/>
      <c r="AE219" s="490"/>
      <c r="AF219" s="490"/>
      <c r="AG219" s="490"/>
      <c r="AH219" s="490"/>
      <c r="AI219" s="490"/>
      <c r="AJ219" s="491"/>
      <c r="AK219" s="473" t="str">
        <f>IF(算定シミュレーション!AO69=0,"",算定シミュレーション!AO69)</f>
        <v/>
      </c>
      <c r="AL219" s="471"/>
      <c r="AM219" s="472"/>
      <c r="AN219" s="473" t="str">
        <f>IF(算定シミュレーション!AP69=0,"",算定シミュレーション!AP69)</f>
        <v/>
      </c>
      <c r="AO219" s="471"/>
      <c r="AP219" s="472"/>
      <c r="AQ219" s="492" t="str">
        <f>IF(収録楽曲情報!J58="","",収録楽曲情報!J58)</f>
        <v/>
      </c>
      <c r="AR219" s="493"/>
      <c r="AS219" s="493"/>
      <c r="AT219" s="493"/>
      <c r="AU219" s="446"/>
      <c r="AV219" s="418" t="str">
        <f>IF(収録楽曲情報!K58="","",収録楽曲情報!K58)</f>
        <v/>
      </c>
      <c r="AW219" s="487"/>
      <c r="AX219" s="487"/>
      <c r="AY219" s="487"/>
      <c r="AZ219" s="421"/>
      <c r="BA219" s="418" t="str">
        <f>IF(収録楽曲情報!L58="","",収録楽曲情報!L58)</f>
        <v/>
      </c>
      <c r="BB219" s="488"/>
      <c r="BC219" s="443" t="str">
        <f>IF(収録楽曲情報!G58="","",収録楽曲情報!G58)</f>
        <v/>
      </c>
      <c r="BD219" s="444"/>
      <c r="BE219" s="444"/>
      <c r="BF219" s="444"/>
      <c r="BG219" s="444"/>
      <c r="BH219" s="444"/>
      <c r="BI219" s="444"/>
      <c r="BJ219" s="444"/>
      <c r="BK219" s="444"/>
      <c r="BL219" s="444"/>
      <c r="BM219" s="428"/>
      <c r="BN219" s="426"/>
      <c r="BO219" s="426"/>
      <c r="BP219" s="426"/>
      <c r="BQ219" s="426" t="str">
        <f>算定シミュレーション!AD69</f>
        <v/>
      </c>
      <c r="BR219" s="427"/>
      <c r="BS219" s="418" t="str">
        <f>算定シミュレーション!AE69</f>
        <v/>
      </c>
      <c r="BT219" s="419"/>
      <c r="BU219" s="420" t="str">
        <f>算定シミュレーション!AF69</f>
        <v/>
      </c>
      <c r="BV219" s="419"/>
      <c r="BW219" s="420" t="str">
        <f>算定シミュレーション!AG69</f>
        <v/>
      </c>
      <c r="BX219" s="421"/>
      <c r="BY219" s="418" t="str">
        <f>算定シミュレーション!AH69</f>
        <v/>
      </c>
      <c r="BZ219" s="419"/>
      <c r="CA219" s="420" t="str">
        <f>算定シミュレーション!AI69</f>
        <v/>
      </c>
      <c r="CB219" s="419"/>
      <c r="CC219" s="420" t="str">
        <f>IF(算定シミュレーション!A69="算","算",IF(LEFT(収録楽曲情報!Q58,2)="【委",0,算定シミュレーション!AJ69))</f>
        <v>―</v>
      </c>
      <c r="CD219" s="421"/>
      <c r="CE219" s="423" t="str">
        <f>LEFT(収録楽曲情報!C58,1)</f>
        <v/>
      </c>
      <c r="CF219" s="423"/>
      <c r="CG219" s="423" t="str">
        <f>MID(収録楽曲情報!C58,2,1)</f>
        <v/>
      </c>
      <c r="CH219" s="423"/>
      <c r="CI219" s="423" t="str">
        <f>MID(収録楽曲情報!C58,3,1)</f>
        <v/>
      </c>
      <c r="CJ219" s="423"/>
      <c r="CK219" s="423" t="str">
        <f>MID(収録楽曲情報!C58,4,1)</f>
        <v/>
      </c>
      <c r="CL219" s="423"/>
      <c r="CM219" s="423" t="str">
        <f>MID(収録楽曲情報!C58,5,1)</f>
        <v/>
      </c>
      <c r="CN219" s="423"/>
      <c r="CO219" s="423" t="str">
        <f>MID(収録楽曲情報!C58,6,1)</f>
        <v/>
      </c>
      <c r="CP219" s="423"/>
      <c r="CQ219" s="423" t="str">
        <f>MID(収録楽曲情報!C58,7,1)</f>
        <v/>
      </c>
      <c r="CR219" s="423"/>
      <c r="CS219" s="423" t="str">
        <f>MID(収録楽曲情報!C58,8,1)</f>
        <v/>
      </c>
      <c r="CT219" s="423"/>
      <c r="CU219" s="423"/>
      <c r="CV219" s="423"/>
      <c r="CW219" s="1">
        <f t="shared" si="6"/>
        <v>1</v>
      </c>
    </row>
    <row r="220" spans="1:101" ht="30" customHeight="1" x14ac:dyDescent="0.15">
      <c r="A220" s="445">
        <f>IF(収録楽曲情報!B59="","",収録楽曲情報!B59)</f>
        <v>58</v>
      </c>
      <c r="B220" s="446"/>
      <c r="C220" s="436" t="str">
        <f>IF(収録楽曲情報!D59="","",収録楽曲情報!D59&amp;収録楽曲情報!Q59)</f>
        <v/>
      </c>
      <c r="D220" s="436"/>
      <c r="E220" s="436"/>
      <c r="F220" s="436"/>
      <c r="G220" s="436"/>
      <c r="H220" s="436"/>
      <c r="I220" s="436"/>
      <c r="J220" s="436"/>
      <c r="K220" s="436"/>
      <c r="L220" s="436"/>
      <c r="M220" s="436"/>
      <c r="N220" s="436"/>
      <c r="O220" s="436"/>
      <c r="P220" s="436"/>
      <c r="Q220" s="436"/>
      <c r="R220" s="436"/>
      <c r="S220" s="489" t="str">
        <f>IF(収録楽曲情報!E59="","",収録楽曲情報!E59 &amp; " ・ ") &amp; IF(収録楽曲情報!F59="","",収録楽曲情報!F59)</f>
        <v/>
      </c>
      <c r="T220" s="490"/>
      <c r="U220" s="490"/>
      <c r="V220" s="490"/>
      <c r="W220" s="490"/>
      <c r="X220" s="490"/>
      <c r="Y220" s="490"/>
      <c r="Z220" s="490"/>
      <c r="AA220" s="490"/>
      <c r="AB220" s="490"/>
      <c r="AC220" s="490"/>
      <c r="AD220" s="490"/>
      <c r="AE220" s="490"/>
      <c r="AF220" s="490"/>
      <c r="AG220" s="490"/>
      <c r="AH220" s="490"/>
      <c r="AI220" s="490"/>
      <c r="AJ220" s="491"/>
      <c r="AK220" s="473" t="str">
        <f>IF(算定シミュレーション!AO70=0,"",算定シミュレーション!AO70)</f>
        <v/>
      </c>
      <c r="AL220" s="471"/>
      <c r="AM220" s="472"/>
      <c r="AN220" s="473" t="str">
        <f>IF(算定シミュレーション!AP70=0,"",算定シミュレーション!AP70)</f>
        <v/>
      </c>
      <c r="AO220" s="471"/>
      <c r="AP220" s="472"/>
      <c r="AQ220" s="492" t="str">
        <f>IF(収録楽曲情報!J59="","",収録楽曲情報!J59)</f>
        <v/>
      </c>
      <c r="AR220" s="493"/>
      <c r="AS220" s="493"/>
      <c r="AT220" s="493"/>
      <c r="AU220" s="446"/>
      <c r="AV220" s="418" t="str">
        <f>IF(収録楽曲情報!K59="","",収録楽曲情報!K59)</f>
        <v/>
      </c>
      <c r="AW220" s="487"/>
      <c r="AX220" s="487"/>
      <c r="AY220" s="487"/>
      <c r="AZ220" s="421"/>
      <c r="BA220" s="418" t="str">
        <f>IF(収録楽曲情報!L59="","",収録楽曲情報!L59)</f>
        <v/>
      </c>
      <c r="BB220" s="488"/>
      <c r="BC220" s="443" t="str">
        <f>IF(収録楽曲情報!G59="","",収録楽曲情報!G59)</f>
        <v/>
      </c>
      <c r="BD220" s="444"/>
      <c r="BE220" s="444"/>
      <c r="BF220" s="444"/>
      <c r="BG220" s="444"/>
      <c r="BH220" s="444"/>
      <c r="BI220" s="444"/>
      <c r="BJ220" s="444"/>
      <c r="BK220" s="444"/>
      <c r="BL220" s="444"/>
      <c r="BM220" s="428"/>
      <c r="BN220" s="426"/>
      <c r="BO220" s="426"/>
      <c r="BP220" s="426"/>
      <c r="BQ220" s="426" t="str">
        <f>算定シミュレーション!AD70</f>
        <v/>
      </c>
      <c r="BR220" s="427"/>
      <c r="BS220" s="418" t="str">
        <f>算定シミュレーション!AE70</f>
        <v/>
      </c>
      <c r="BT220" s="419"/>
      <c r="BU220" s="420" t="str">
        <f>算定シミュレーション!AF70</f>
        <v/>
      </c>
      <c r="BV220" s="419"/>
      <c r="BW220" s="420" t="str">
        <f>算定シミュレーション!AG70</f>
        <v/>
      </c>
      <c r="BX220" s="421"/>
      <c r="BY220" s="418" t="str">
        <f>算定シミュレーション!AH70</f>
        <v/>
      </c>
      <c r="BZ220" s="419"/>
      <c r="CA220" s="420" t="str">
        <f>算定シミュレーション!AI70</f>
        <v/>
      </c>
      <c r="CB220" s="419"/>
      <c r="CC220" s="420" t="str">
        <f>IF(算定シミュレーション!A70="算","算",IF(LEFT(収録楽曲情報!Q59,2)="【委",0,算定シミュレーション!AJ70))</f>
        <v>―</v>
      </c>
      <c r="CD220" s="421"/>
      <c r="CE220" s="423" t="str">
        <f>LEFT(収録楽曲情報!C59,1)</f>
        <v/>
      </c>
      <c r="CF220" s="423"/>
      <c r="CG220" s="423" t="str">
        <f>MID(収録楽曲情報!C59,2,1)</f>
        <v/>
      </c>
      <c r="CH220" s="423"/>
      <c r="CI220" s="423" t="str">
        <f>MID(収録楽曲情報!C59,3,1)</f>
        <v/>
      </c>
      <c r="CJ220" s="423"/>
      <c r="CK220" s="423" t="str">
        <f>MID(収録楽曲情報!C59,4,1)</f>
        <v/>
      </c>
      <c r="CL220" s="423"/>
      <c r="CM220" s="423" t="str">
        <f>MID(収録楽曲情報!C59,5,1)</f>
        <v/>
      </c>
      <c r="CN220" s="423"/>
      <c r="CO220" s="423" t="str">
        <f>MID(収録楽曲情報!C59,6,1)</f>
        <v/>
      </c>
      <c r="CP220" s="423"/>
      <c r="CQ220" s="423" t="str">
        <f>MID(収録楽曲情報!C59,7,1)</f>
        <v/>
      </c>
      <c r="CR220" s="423"/>
      <c r="CS220" s="423" t="str">
        <f>MID(収録楽曲情報!C59,8,1)</f>
        <v/>
      </c>
      <c r="CT220" s="423"/>
      <c r="CU220" s="423"/>
      <c r="CV220" s="423"/>
      <c r="CW220" s="1">
        <f t="shared" si="6"/>
        <v>1</v>
      </c>
    </row>
    <row r="221" spans="1:101" ht="30" customHeight="1" x14ac:dyDescent="0.15">
      <c r="A221" s="445">
        <f>IF(収録楽曲情報!B60="","",収録楽曲情報!B60)</f>
        <v>59</v>
      </c>
      <c r="B221" s="446"/>
      <c r="C221" s="436" t="str">
        <f>IF(収録楽曲情報!D60="","",収録楽曲情報!D60&amp;収録楽曲情報!Q60)</f>
        <v/>
      </c>
      <c r="D221" s="436"/>
      <c r="E221" s="436"/>
      <c r="F221" s="436"/>
      <c r="G221" s="436"/>
      <c r="H221" s="436"/>
      <c r="I221" s="436"/>
      <c r="J221" s="436"/>
      <c r="K221" s="436"/>
      <c r="L221" s="436"/>
      <c r="M221" s="436"/>
      <c r="N221" s="436"/>
      <c r="O221" s="436"/>
      <c r="P221" s="436"/>
      <c r="Q221" s="436"/>
      <c r="R221" s="436"/>
      <c r="S221" s="489" t="str">
        <f>IF(収録楽曲情報!E60="","",収録楽曲情報!E60 &amp; " ・ ") &amp; IF(収録楽曲情報!F60="","",収録楽曲情報!F60)</f>
        <v/>
      </c>
      <c r="T221" s="490"/>
      <c r="U221" s="490"/>
      <c r="V221" s="490"/>
      <c r="W221" s="490"/>
      <c r="X221" s="490"/>
      <c r="Y221" s="490"/>
      <c r="Z221" s="490"/>
      <c r="AA221" s="490"/>
      <c r="AB221" s="490"/>
      <c r="AC221" s="490"/>
      <c r="AD221" s="490"/>
      <c r="AE221" s="490"/>
      <c r="AF221" s="490"/>
      <c r="AG221" s="490"/>
      <c r="AH221" s="490"/>
      <c r="AI221" s="490"/>
      <c r="AJ221" s="491"/>
      <c r="AK221" s="473" t="str">
        <f>IF(算定シミュレーション!AO71=0,"",算定シミュレーション!AO71)</f>
        <v/>
      </c>
      <c r="AL221" s="471"/>
      <c r="AM221" s="472"/>
      <c r="AN221" s="473" t="str">
        <f>IF(算定シミュレーション!AP71=0,"",算定シミュレーション!AP71)</f>
        <v/>
      </c>
      <c r="AO221" s="471"/>
      <c r="AP221" s="472"/>
      <c r="AQ221" s="492" t="str">
        <f>IF(収録楽曲情報!J60="","",収録楽曲情報!J60)</f>
        <v/>
      </c>
      <c r="AR221" s="493"/>
      <c r="AS221" s="493"/>
      <c r="AT221" s="493"/>
      <c r="AU221" s="446"/>
      <c r="AV221" s="418" t="str">
        <f>IF(収録楽曲情報!K60="","",収録楽曲情報!K60)</f>
        <v/>
      </c>
      <c r="AW221" s="487"/>
      <c r="AX221" s="487"/>
      <c r="AY221" s="487"/>
      <c r="AZ221" s="421"/>
      <c r="BA221" s="418" t="str">
        <f>IF(収録楽曲情報!L60="","",収録楽曲情報!L60)</f>
        <v/>
      </c>
      <c r="BB221" s="488"/>
      <c r="BC221" s="443" t="str">
        <f>IF(収録楽曲情報!G60="","",収録楽曲情報!G60)</f>
        <v/>
      </c>
      <c r="BD221" s="444"/>
      <c r="BE221" s="444"/>
      <c r="BF221" s="444"/>
      <c r="BG221" s="444"/>
      <c r="BH221" s="444"/>
      <c r="BI221" s="444"/>
      <c r="BJ221" s="444"/>
      <c r="BK221" s="444"/>
      <c r="BL221" s="444"/>
      <c r="BM221" s="428"/>
      <c r="BN221" s="426"/>
      <c r="BO221" s="426"/>
      <c r="BP221" s="426"/>
      <c r="BQ221" s="426" t="str">
        <f>算定シミュレーション!AD71</f>
        <v/>
      </c>
      <c r="BR221" s="427"/>
      <c r="BS221" s="418" t="str">
        <f>算定シミュレーション!AE71</f>
        <v/>
      </c>
      <c r="BT221" s="419"/>
      <c r="BU221" s="420" t="str">
        <f>算定シミュレーション!AF71</f>
        <v/>
      </c>
      <c r="BV221" s="419"/>
      <c r="BW221" s="420" t="str">
        <f>算定シミュレーション!AG71</f>
        <v/>
      </c>
      <c r="BX221" s="421"/>
      <c r="BY221" s="418" t="str">
        <f>算定シミュレーション!AH71</f>
        <v/>
      </c>
      <c r="BZ221" s="419"/>
      <c r="CA221" s="420" t="str">
        <f>算定シミュレーション!AI71</f>
        <v/>
      </c>
      <c r="CB221" s="419"/>
      <c r="CC221" s="420" t="str">
        <f>IF(算定シミュレーション!A71="算","算",IF(LEFT(収録楽曲情報!Q60,2)="【委",0,算定シミュレーション!AJ71))</f>
        <v>―</v>
      </c>
      <c r="CD221" s="421"/>
      <c r="CE221" s="423" t="str">
        <f>LEFT(収録楽曲情報!C60,1)</f>
        <v/>
      </c>
      <c r="CF221" s="423"/>
      <c r="CG221" s="423" t="str">
        <f>MID(収録楽曲情報!C60,2,1)</f>
        <v/>
      </c>
      <c r="CH221" s="423"/>
      <c r="CI221" s="423" t="str">
        <f>MID(収録楽曲情報!C60,3,1)</f>
        <v/>
      </c>
      <c r="CJ221" s="423"/>
      <c r="CK221" s="423" t="str">
        <f>MID(収録楽曲情報!C60,4,1)</f>
        <v/>
      </c>
      <c r="CL221" s="423"/>
      <c r="CM221" s="423" t="str">
        <f>MID(収録楽曲情報!C60,5,1)</f>
        <v/>
      </c>
      <c r="CN221" s="423"/>
      <c r="CO221" s="423" t="str">
        <f>MID(収録楽曲情報!C60,6,1)</f>
        <v/>
      </c>
      <c r="CP221" s="423"/>
      <c r="CQ221" s="423" t="str">
        <f>MID(収録楽曲情報!C60,7,1)</f>
        <v/>
      </c>
      <c r="CR221" s="423"/>
      <c r="CS221" s="423" t="str">
        <f>MID(収録楽曲情報!C60,8,1)</f>
        <v/>
      </c>
      <c r="CT221" s="423"/>
      <c r="CU221" s="423"/>
      <c r="CV221" s="423"/>
      <c r="CW221" s="1">
        <f t="shared" si="6"/>
        <v>1</v>
      </c>
    </row>
    <row r="222" spans="1:101" ht="30" customHeight="1" x14ac:dyDescent="0.15">
      <c r="A222" s="445">
        <f>IF(収録楽曲情報!B61="","",収録楽曲情報!B61)</f>
        <v>60</v>
      </c>
      <c r="B222" s="446"/>
      <c r="C222" s="436" t="str">
        <f>IF(収録楽曲情報!D61="","",収録楽曲情報!D61&amp;収録楽曲情報!Q61)</f>
        <v/>
      </c>
      <c r="D222" s="436"/>
      <c r="E222" s="436"/>
      <c r="F222" s="436"/>
      <c r="G222" s="436"/>
      <c r="H222" s="436"/>
      <c r="I222" s="436"/>
      <c r="J222" s="436"/>
      <c r="K222" s="436"/>
      <c r="L222" s="436"/>
      <c r="M222" s="436"/>
      <c r="N222" s="436"/>
      <c r="O222" s="436"/>
      <c r="P222" s="436"/>
      <c r="Q222" s="436"/>
      <c r="R222" s="436"/>
      <c r="S222" s="489" t="str">
        <f>IF(収録楽曲情報!E61="","",収録楽曲情報!E61 &amp; " ・ ") &amp; IF(収録楽曲情報!F61="","",収録楽曲情報!F61)</f>
        <v/>
      </c>
      <c r="T222" s="490"/>
      <c r="U222" s="490"/>
      <c r="V222" s="490"/>
      <c r="W222" s="490"/>
      <c r="X222" s="490"/>
      <c r="Y222" s="490"/>
      <c r="Z222" s="490"/>
      <c r="AA222" s="490"/>
      <c r="AB222" s="490"/>
      <c r="AC222" s="490"/>
      <c r="AD222" s="490"/>
      <c r="AE222" s="490"/>
      <c r="AF222" s="490"/>
      <c r="AG222" s="490"/>
      <c r="AH222" s="490"/>
      <c r="AI222" s="490"/>
      <c r="AJ222" s="491"/>
      <c r="AK222" s="473" t="str">
        <f>IF(算定シミュレーション!AO72=0,"",算定シミュレーション!AO72)</f>
        <v/>
      </c>
      <c r="AL222" s="471"/>
      <c r="AM222" s="472"/>
      <c r="AN222" s="473" t="str">
        <f>IF(算定シミュレーション!AP72=0,"",算定シミュレーション!AP72)</f>
        <v/>
      </c>
      <c r="AO222" s="471"/>
      <c r="AP222" s="472"/>
      <c r="AQ222" s="492" t="str">
        <f>IF(収録楽曲情報!J61="","",収録楽曲情報!J61)</f>
        <v/>
      </c>
      <c r="AR222" s="493"/>
      <c r="AS222" s="493"/>
      <c r="AT222" s="493"/>
      <c r="AU222" s="446"/>
      <c r="AV222" s="418" t="str">
        <f>IF(収録楽曲情報!K61="","",収録楽曲情報!K61)</f>
        <v/>
      </c>
      <c r="AW222" s="487"/>
      <c r="AX222" s="487"/>
      <c r="AY222" s="487"/>
      <c r="AZ222" s="421"/>
      <c r="BA222" s="418" t="str">
        <f>IF(収録楽曲情報!L61="","",収録楽曲情報!L61)</f>
        <v/>
      </c>
      <c r="BB222" s="488"/>
      <c r="BC222" s="443" t="str">
        <f>IF(収録楽曲情報!G61="","",収録楽曲情報!G61)</f>
        <v/>
      </c>
      <c r="BD222" s="444"/>
      <c r="BE222" s="444"/>
      <c r="BF222" s="444"/>
      <c r="BG222" s="444"/>
      <c r="BH222" s="444"/>
      <c r="BI222" s="444"/>
      <c r="BJ222" s="444"/>
      <c r="BK222" s="444"/>
      <c r="BL222" s="444"/>
      <c r="BM222" s="428"/>
      <c r="BN222" s="426"/>
      <c r="BO222" s="426"/>
      <c r="BP222" s="426"/>
      <c r="BQ222" s="426" t="str">
        <f>算定シミュレーション!AD72</f>
        <v/>
      </c>
      <c r="BR222" s="427"/>
      <c r="BS222" s="418" t="str">
        <f>算定シミュレーション!AE72</f>
        <v/>
      </c>
      <c r="BT222" s="419"/>
      <c r="BU222" s="420" t="str">
        <f>算定シミュレーション!AF72</f>
        <v/>
      </c>
      <c r="BV222" s="419"/>
      <c r="BW222" s="420" t="str">
        <f>算定シミュレーション!AG72</f>
        <v/>
      </c>
      <c r="BX222" s="421"/>
      <c r="BY222" s="418" t="str">
        <f>算定シミュレーション!AH72</f>
        <v/>
      </c>
      <c r="BZ222" s="419"/>
      <c r="CA222" s="420" t="str">
        <f>算定シミュレーション!AI72</f>
        <v/>
      </c>
      <c r="CB222" s="419"/>
      <c r="CC222" s="420" t="str">
        <f>IF(算定シミュレーション!A72="算","算",IF(LEFT(収録楽曲情報!Q61,2)="【委",0,算定シミュレーション!AJ72))</f>
        <v>―</v>
      </c>
      <c r="CD222" s="421"/>
      <c r="CE222" s="423" t="str">
        <f>LEFT(収録楽曲情報!C61,1)</f>
        <v/>
      </c>
      <c r="CF222" s="423"/>
      <c r="CG222" s="423" t="str">
        <f>MID(収録楽曲情報!C61,2,1)</f>
        <v/>
      </c>
      <c r="CH222" s="423"/>
      <c r="CI222" s="423" t="str">
        <f>MID(収録楽曲情報!C61,3,1)</f>
        <v/>
      </c>
      <c r="CJ222" s="423"/>
      <c r="CK222" s="423" t="str">
        <f>MID(収録楽曲情報!C61,4,1)</f>
        <v/>
      </c>
      <c r="CL222" s="423"/>
      <c r="CM222" s="423" t="str">
        <f>MID(収録楽曲情報!C61,5,1)</f>
        <v/>
      </c>
      <c r="CN222" s="423"/>
      <c r="CO222" s="423" t="str">
        <f>MID(収録楽曲情報!C61,6,1)</f>
        <v/>
      </c>
      <c r="CP222" s="423"/>
      <c r="CQ222" s="423" t="str">
        <f>MID(収録楽曲情報!C61,7,1)</f>
        <v/>
      </c>
      <c r="CR222" s="423"/>
      <c r="CS222" s="423" t="str">
        <f>MID(収録楽曲情報!C61,8,1)</f>
        <v/>
      </c>
      <c r="CT222" s="423"/>
      <c r="CU222" s="423"/>
      <c r="CV222" s="423"/>
      <c r="CW222" s="1">
        <f t="shared" si="6"/>
        <v>1</v>
      </c>
    </row>
    <row r="223" spans="1:101" ht="30" customHeight="1" x14ac:dyDescent="0.15">
      <c r="A223" s="445">
        <f>IF(収録楽曲情報!B62="","",収録楽曲情報!B62)</f>
        <v>61</v>
      </c>
      <c r="B223" s="446"/>
      <c r="C223" s="436" t="str">
        <f>IF(収録楽曲情報!D62="","",収録楽曲情報!D62&amp;収録楽曲情報!Q62)</f>
        <v/>
      </c>
      <c r="D223" s="436"/>
      <c r="E223" s="436"/>
      <c r="F223" s="436"/>
      <c r="G223" s="436"/>
      <c r="H223" s="436"/>
      <c r="I223" s="436"/>
      <c r="J223" s="436"/>
      <c r="K223" s="436"/>
      <c r="L223" s="436"/>
      <c r="M223" s="436"/>
      <c r="N223" s="436"/>
      <c r="O223" s="436"/>
      <c r="P223" s="436"/>
      <c r="Q223" s="436"/>
      <c r="R223" s="436"/>
      <c r="S223" s="489" t="str">
        <f>IF(収録楽曲情報!E62="","",収録楽曲情報!E62 &amp; " ・ ") &amp; IF(収録楽曲情報!F62="","",収録楽曲情報!F62)</f>
        <v/>
      </c>
      <c r="T223" s="490"/>
      <c r="U223" s="490"/>
      <c r="V223" s="490"/>
      <c r="W223" s="490"/>
      <c r="X223" s="490"/>
      <c r="Y223" s="490"/>
      <c r="Z223" s="490"/>
      <c r="AA223" s="490"/>
      <c r="AB223" s="490"/>
      <c r="AC223" s="490"/>
      <c r="AD223" s="490"/>
      <c r="AE223" s="490"/>
      <c r="AF223" s="490"/>
      <c r="AG223" s="490"/>
      <c r="AH223" s="490"/>
      <c r="AI223" s="490"/>
      <c r="AJ223" s="491"/>
      <c r="AK223" s="473" t="str">
        <f>IF(算定シミュレーション!AO73=0,"",算定シミュレーション!AO73)</f>
        <v/>
      </c>
      <c r="AL223" s="471"/>
      <c r="AM223" s="472"/>
      <c r="AN223" s="473" t="str">
        <f>IF(算定シミュレーション!AP73=0,"",算定シミュレーション!AP73)</f>
        <v/>
      </c>
      <c r="AO223" s="471"/>
      <c r="AP223" s="472"/>
      <c r="AQ223" s="492" t="str">
        <f>IF(収録楽曲情報!J62="","",収録楽曲情報!J62)</f>
        <v/>
      </c>
      <c r="AR223" s="493"/>
      <c r="AS223" s="493"/>
      <c r="AT223" s="493"/>
      <c r="AU223" s="446"/>
      <c r="AV223" s="418" t="str">
        <f>IF(収録楽曲情報!K62="","",収録楽曲情報!K62)</f>
        <v/>
      </c>
      <c r="AW223" s="487"/>
      <c r="AX223" s="487"/>
      <c r="AY223" s="487"/>
      <c r="AZ223" s="421"/>
      <c r="BA223" s="418" t="str">
        <f>IF(収録楽曲情報!L62="","",収録楽曲情報!L62)</f>
        <v/>
      </c>
      <c r="BB223" s="488"/>
      <c r="BC223" s="443" t="str">
        <f>IF(収録楽曲情報!G62="","",収録楽曲情報!G62)</f>
        <v/>
      </c>
      <c r="BD223" s="444"/>
      <c r="BE223" s="444"/>
      <c r="BF223" s="444"/>
      <c r="BG223" s="444"/>
      <c r="BH223" s="444"/>
      <c r="BI223" s="444"/>
      <c r="BJ223" s="444"/>
      <c r="BK223" s="444"/>
      <c r="BL223" s="444"/>
      <c r="BM223" s="428"/>
      <c r="BN223" s="426"/>
      <c r="BO223" s="426"/>
      <c r="BP223" s="426"/>
      <c r="BQ223" s="426" t="str">
        <f>算定シミュレーション!AD73</f>
        <v/>
      </c>
      <c r="BR223" s="427"/>
      <c r="BS223" s="418" t="str">
        <f>算定シミュレーション!AE73</f>
        <v/>
      </c>
      <c r="BT223" s="419"/>
      <c r="BU223" s="420" t="str">
        <f>算定シミュレーション!AF73</f>
        <v/>
      </c>
      <c r="BV223" s="419"/>
      <c r="BW223" s="420" t="str">
        <f>算定シミュレーション!AG73</f>
        <v/>
      </c>
      <c r="BX223" s="421"/>
      <c r="BY223" s="418" t="str">
        <f>算定シミュレーション!AH73</f>
        <v/>
      </c>
      <c r="BZ223" s="419"/>
      <c r="CA223" s="420" t="str">
        <f>算定シミュレーション!AI73</f>
        <v/>
      </c>
      <c r="CB223" s="419"/>
      <c r="CC223" s="420" t="str">
        <f>IF(算定シミュレーション!A73="算","算",IF(LEFT(収録楽曲情報!Q62,2)="【委",0,算定シミュレーション!AJ73))</f>
        <v>―</v>
      </c>
      <c r="CD223" s="421"/>
      <c r="CE223" s="423" t="str">
        <f>LEFT(収録楽曲情報!C62,1)</f>
        <v/>
      </c>
      <c r="CF223" s="423"/>
      <c r="CG223" s="423" t="str">
        <f>MID(収録楽曲情報!C62,2,1)</f>
        <v/>
      </c>
      <c r="CH223" s="423"/>
      <c r="CI223" s="423" t="str">
        <f>MID(収録楽曲情報!C62,3,1)</f>
        <v/>
      </c>
      <c r="CJ223" s="423"/>
      <c r="CK223" s="423" t="str">
        <f>MID(収録楽曲情報!C62,4,1)</f>
        <v/>
      </c>
      <c r="CL223" s="423"/>
      <c r="CM223" s="423" t="str">
        <f>MID(収録楽曲情報!C62,5,1)</f>
        <v/>
      </c>
      <c r="CN223" s="423"/>
      <c r="CO223" s="423" t="str">
        <f>MID(収録楽曲情報!C62,6,1)</f>
        <v/>
      </c>
      <c r="CP223" s="423"/>
      <c r="CQ223" s="423" t="str">
        <f>MID(収録楽曲情報!C62,7,1)</f>
        <v/>
      </c>
      <c r="CR223" s="423"/>
      <c r="CS223" s="423" t="str">
        <f>MID(収録楽曲情報!C62,8,1)</f>
        <v/>
      </c>
      <c r="CT223" s="423"/>
      <c r="CU223" s="423"/>
      <c r="CV223" s="423"/>
      <c r="CW223" s="1">
        <f t="shared" si="6"/>
        <v>1</v>
      </c>
    </row>
    <row r="224" spans="1:101" ht="30" customHeight="1" x14ac:dyDescent="0.15">
      <c r="A224" s="445">
        <f>IF(収録楽曲情報!B63="","",収録楽曲情報!B63)</f>
        <v>62</v>
      </c>
      <c r="B224" s="446"/>
      <c r="C224" s="436" t="str">
        <f>IF(収録楽曲情報!D63="","",収録楽曲情報!D63&amp;収録楽曲情報!Q63)</f>
        <v/>
      </c>
      <c r="D224" s="436"/>
      <c r="E224" s="436"/>
      <c r="F224" s="436"/>
      <c r="G224" s="436"/>
      <c r="H224" s="436"/>
      <c r="I224" s="436"/>
      <c r="J224" s="436"/>
      <c r="K224" s="436"/>
      <c r="L224" s="436"/>
      <c r="M224" s="436"/>
      <c r="N224" s="436"/>
      <c r="O224" s="436"/>
      <c r="P224" s="436"/>
      <c r="Q224" s="436"/>
      <c r="R224" s="436"/>
      <c r="S224" s="489" t="str">
        <f>IF(収録楽曲情報!E63="","",収録楽曲情報!E63 &amp; " ・ ") &amp; IF(収録楽曲情報!F63="","",収録楽曲情報!F63)</f>
        <v/>
      </c>
      <c r="T224" s="490"/>
      <c r="U224" s="490"/>
      <c r="V224" s="490"/>
      <c r="W224" s="490"/>
      <c r="X224" s="490"/>
      <c r="Y224" s="490"/>
      <c r="Z224" s="490"/>
      <c r="AA224" s="490"/>
      <c r="AB224" s="490"/>
      <c r="AC224" s="490"/>
      <c r="AD224" s="490"/>
      <c r="AE224" s="490"/>
      <c r="AF224" s="490"/>
      <c r="AG224" s="490"/>
      <c r="AH224" s="490"/>
      <c r="AI224" s="490"/>
      <c r="AJ224" s="491"/>
      <c r="AK224" s="473" t="str">
        <f>IF(算定シミュレーション!AO74=0,"",算定シミュレーション!AO74)</f>
        <v/>
      </c>
      <c r="AL224" s="471"/>
      <c r="AM224" s="472"/>
      <c r="AN224" s="473" t="str">
        <f>IF(算定シミュレーション!AP74=0,"",算定シミュレーション!AP74)</f>
        <v/>
      </c>
      <c r="AO224" s="471"/>
      <c r="AP224" s="472"/>
      <c r="AQ224" s="492" t="str">
        <f>IF(収録楽曲情報!J63="","",収録楽曲情報!J63)</f>
        <v/>
      </c>
      <c r="AR224" s="493"/>
      <c r="AS224" s="493"/>
      <c r="AT224" s="493"/>
      <c r="AU224" s="446"/>
      <c r="AV224" s="418" t="str">
        <f>IF(収録楽曲情報!K63="","",収録楽曲情報!K63)</f>
        <v/>
      </c>
      <c r="AW224" s="487"/>
      <c r="AX224" s="487"/>
      <c r="AY224" s="487"/>
      <c r="AZ224" s="421"/>
      <c r="BA224" s="418" t="str">
        <f>IF(収録楽曲情報!L63="","",収録楽曲情報!L63)</f>
        <v/>
      </c>
      <c r="BB224" s="488"/>
      <c r="BC224" s="443" t="str">
        <f>IF(収録楽曲情報!G63="","",収録楽曲情報!G63)</f>
        <v/>
      </c>
      <c r="BD224" s="444"/>
      <c r="BE224" s="444"/>
      <c r="BF224" s="444"/>
      <c r="BG224" s="444"/>
      <c r="BH224" s="444"/>
      <c r="BI224" s="444"/>
      <c r="BJ224" s="444"/>
      <c r="BK224" s="444"/>
      <c r="BL224" s="444"/>
      <c r="BM224" s="428"/>
      <c r="BN224" s="426"/>
      <c r="BO224" s="426"/>
      <c r="BP224" s="426"/>
      <c r="BQ224" s="426" t="str">
        <f>算定シミュレーション!AD74</f>
        <v/>
      </c>
      <c r="BR224" s="427"/>
      <c r="BS224" s="418" t="str">
        <f>算定シミュレーション!AE74</f>
        <v/>
      </c>
      <c r="BT224" s="419"/>
      <c r="BU224" s="420" t="str">
        <f>算定シミュレーション!AF74</f>
        <v/>
      </c>
      <c r="BV224" s="419"/>
      <c r="BW224" s="420" t="str">
        <f>算定シミュレーション!AG74</f>
        <v/>
      </c>
      <c r="BX224" s="421"/>
      <c r="BY224" s="418" t="str">
        <f>算定シミュレーション!AH74</f>
        <v/>
      </c>
      <c r="BZ224" s="419"/>
      <c r="CA224" s="420" t="str">
        <f>算定シミュレーション!AI74</f>
        <v/>
      </c>
      <c r="CB224" s="419"/>
      <c r="CC224" s="420" t="str">
        <f>IF(算定シミュレーション!A74="算","算",IF(LEFT(収録楽曲情報!Q63,2)="【委",0,算定シミュレーション!AJ74))</f>
        <v>―</v>
      </c>
      <c r="CD224" s="421"/>
      <c r="CE224" s="423" t="str">
        <f>LEFT(収録楽曲情報!C63,1)</f>
        <v/>
      </c>
      <c r="CF224" s="423"/>
      <c r="CG224" s="423" t="str">
        <f>MID(収録楽曲情報!C63,2,1)</f>
        <v/>
      </c>
      <c r="CH224" s="423"/>
      <c r="CI224" s="423" t="str">
        <f>MID(収録楽曲情報!C63,3,1)</f>
        <v/>
      </c>
      <c r="CJ224" s="423"/>
      <c r="CK224" s="423" t="str">
        <f>MID(収録楽曲情報!C63,4,1)</f>
        <v/>
      </c>
      <c r="CL224" s="423"/>
      <c r="CM224" s="423" t="str">
        <f>MID(収録楽曲情報!C63,5,1)</f>
        <v/>
      </c>
      <c r="CN224" s="423"/>
      <c r="CO224" s="423" t="str">
        <f>MID(収録楽曲情報!C63,6,1)</f>
        <v/>
      </c>
      <c r="CP224" s="423"/>
      <c r="CQ224" s="423" t="str">
        <f>MID(収録楽曲情報!C63,7,1)</f>
        <v/>
      </c>
      <c r="CR224" s="423"/>
      <c r="CS224" s="423" t="str">
        <f>MID(収録楽曲情報!C63,8,1)</f>
        <v/>
      </c>
      <c r="CT224" s="423"/>
      <c r="CU224" s="423"/>
      <c r="CV224" s="423"/>
      <c r="CW224" s="1">
        <f t="shared" si="6"/>
        <v>1</v>
      </c>
    </row>
    <row r="225" spans="1:101" ht="30" customHeight="1" x14ac:dyDescent="0.15">
      <c r="A225" s="445">
        <f>IF(収録楽曲情報!B64="","",収録楽曲情報!B64)</f>
        <v>63</v>
      </c>
      <c r="B225" s="446"/>
      <c r="C225" s="436" t="str">
        <f>IF(収録楽曲情報!D64="","",収録楽曲情報!D64&amp;収録楽曲情報!Q64)</f>
        <v/>
      </c>
      <c r="D225" s="436"/>
      <c r="E225" s="436"/>
      <c r="F225" s="436"/>
      <c r="G225" s="436"/>
      <c r="H225" s="436"/>
      <c r="I225" s="436"/>
      <c r="J225" s="436"/>
      <c r="K225" s="436"/>
      <c r="L225" s="436"/>
      <c r="M225" s="436"/>
      <c r="N225" s="436"/>
      <c r="O225" s="436"/>
      <c r="P225" s="436"/>
      <c r="Q225" s="436"/>
      <c r="R225" s="436"/>
      <c r="S225" s="489" t="str">
        <f>IF(収録楽曲情報!E64="","",収録楽曲情報!E64 &amp; " ・ ") &amp; IF(収録楽曲情報!F64="","",収録楽曲情報!F64)</f>
        <v/>
      </c>
      <c r="T225" s="490"/>
      <c r="U225" s="490"/>
      <c r="V225" s="490"/>
      <c r="W225" s="490"/>
      <c r="X225" s="490"/>
      <c r="Y225" s="490"/>
      <c r="Z225" s="490"/>
      <c r="AA225" s="490"/>
      <c r="AB225" s="490"/>
      <c r="AC225" s="490"/>
      <c r="AD225" s="490"/>
      <c r="AE225" s="490"/>
      <c r="AF225" s="490"/>
      <c r="AG225" s="490"/>
      <c r="AH225" s="490"/>
      <c r="AI225" s="490"/>
      <c r="AJ225" s="491"/>
      <c r="AK225" s="473" t="str">
        <f>IF(算定シミュレーション!AO75=0,"",算定シミュレーション!AO75)</f>
        <v/>
      </c>
      <c r="AL225" s="471"/>
      <c r="AM225" s="472"/>
      <c r="AN225" s="473" t="str">
        <f>IF(算定シミュレーション!AP75=0,"",算定シミュレーション!AP75)</f>
        <v/>
      </c>
      <c r="AO225" s="471"/>
      <c r="AP225" s="472"/>
      <c r="AQ225" s="492" t="str">
        <f>IF(収録楽曲情報!J64="","",収録楽曲情報!J64)</f>
        <v/>
      </c>
      <c r="AR225" s="493"/>
      <c r="AS225" s="493"/>
      <c r="AT225" s="493"/>
      <c r="AU225" s="446"/>
      <c r="AV225" s="418" t="str">
        <f>IF(収録楽曲情報!K64="","",収録楽曲情報!K64)</f>
        <v/>
      </c>
      <c r="AW225" s="487"/>
      <c r="AX225" s="487"/>
      <c r="AY225" s="487"/>
      <c r="AZ225" s="421"/>
      <c r="BA225" s="418" t="str">
        <f>IF(収録楽曲情報!L64="","",収録楽曲情報!L64)</f>
        <v/>
      </c>
      <c r="BB225" s="488"/>
      <c r="BC225" s="443" t="str">
        <f>IF(収録楽曲情報!G64="","",収録楽曲情報!G64)</f>
        <v/>
      </c>
      <c r="BD225" s="444"/>
      <c r="BE225" s="444"/>
      <c r="BF225" s="444"/>
      <c r="BG225" s="444"/>
      <c r="BH225" s="444"/>
      <c r="BI225" s="444"/>
      <c r="BJ225" s="444"/>
      <c r="BK225" s="444"/>
      <c r="BL225" s="444"/>
      <c r="BM225" s="428"/>
      <c r="BN225" s="426"/>
      <c r="BO225" s="426"/>
      <c r="BP225" s="426"/>
      <c r="BQ225" s="426" t="str">
        <f>算定シミュレーション!AD75</f>
        <v/>
      </c>
      <c r="BR225" s="427"/>
      <c r="BS225" s="418" t="str">
        <f>算定シミュレーション!AE75</f>
        <v/>
      </c>
      <c r="BT225" s="419"/>
      <c r="BU225" s="420" t="str">
        <f>算定シミュレーション!AF75</f>
        <v/>
      </c>
      <c r="BV225" s="419"/>
      <c r="BW225" s="420" t="str">
        <f>算定シミュレーション!AG75</f>
        <v/>
      </c>
      <c r="BX225" s="421"/>
      <c r="BY225" s="418" t="str">
        <f>算定シミュレーション!AH75</f>
        <v/>
      </c>
      <c r="BZ225" s="419"/>
      <c r="CA225" s="420" t="str">
        <f>算定シミュレーション!AI75</f>
        <v/>
      </c>
      <c r="CB225" s="419"/>
      <c r="CC225" s="420" t="str">
        <f>IF(算定シミュレーション!A75="算","算",IF(LEFT(収録楽曲情報!Q64,2)="【委",0,算定シミュレーション!AJ75))</f>
        <v>―</v>
      </c>
      <c r="CD225" s="421"/>
      <c r="CE225" s="423" t="str">
        <f>LEFT(収録楽曲情報!C64,1)</f>
        <v/>
      </c>
      <c r="CF225" s="423"/>
      <c r="CG225" s="423" t="str">
        <f>MID(収録楽曲情報!C64,2,1)</f>
        <v/>
      </c>
      <c r="CH225" s="423"/>
      <c r="CI225" s="423" t="str">
        <f>MID(収録楽曲情報!C64,3,1)</f>
        <v/>
      </c>
      <c r="CJ225" s="423"/>
      <c r="CK225" s="423" t="str">
        <f>MID(収録楽曲情報!C64,4,1)</f>
        <v/>
      </c>
      <c r="CL225" s="423"/>
      <c r="CM225" s="423" t="str">
        <f>MID(収録楽曲情報!C64,5,1)</f>
        <v/>
      </c>
      <c r="CN225" s="423"/>
      <c r="CO225" s="423" t="str">
        <f>MID(収録楽曲情報!C64,6,1)</f>
        <v/>
      </c>
      <c r="CP225" s="423"/>
      <c r="CQ225" s="423" t="str">
        <f>MID(収録楽曲情報!C64,7,1)</f>
        <v/>
      </c>
      <c r="CR225" s="423"/>
      <c r="CS225" s="423" t="str">
        <f>MID(収録楽曲情報!C64,8,1)</f>
        <v/>
      </c>
      <c r="CT225" s="423"/>
      <c r="CU225" s="423"/>
      <c r="CV225" s="423"/>
      <c r="CW225" s="1">
        <f t="shared" si="6"/>
        <v>1</v>
      </c>
    </row>
    <row r="226" spans="1:101" ht="30" customHeight="1" x14ac:dyDescent="0.15">
      <c r="A226" s="445">
        <f>IF(収録楽曲情報!B65="","",収録楽曲情報!B65)</f>
        <v>64</v>
      </c>
      <c r="B226" s="446"/>
      <c r="C226" s="436" t="str">
        <f>IF(収録楽曲情報!D65="","",収録楽曲情報!D65&amp;収録楽曲情報!Q65)</f>
        <v/>
      </c>
      <c r="D226" s="436"/>
      <c r="E226" s="436"/>
      <c r="F226" s="436"/>
      <c r="G226" s="436"/>
      <c r="H226" s="436"/>
      <c r="I226" s="436"/>
      <c r="J226" s="436"/>
      <c r="K226" s="436"/>
      <c r="L226" s="436"/>
      <c r="M226" s="436"/>
      <c r="N226" s="436"/>
      <c r="O226" s="436"/>
      <c r="P226" s="436"/>
      <c r="Q226" s="436"/>
      <c r="R226" s="436"/>
      <c r="S226" s="489" t="str">
        <f>IF(収録楽曲情報!E65="","",収録楽曲情報!E65 &amp; " ・ ") &amp; IF(収録楽曲情報!F65="","",収録楽曲情報!F65)</f>
        <v/>
      </c>
      <c r="T226" s="490"/>
      <c r="U226" s="490"/>
      <c r="V226" s="490"/>
      <c r="W226" s="490"/>
      <c r="X226" s="490"/>
      <c r="Y226" s="490"/>
      <c r="Z226" s="490"/>
      <c r="AA226" s="490"/>
      <c r="AB226" s="490"/>
      <c r="AC226" s="490"/>
      <c r="AD226" s="490"/>
      <c r="AE226" s="490"/>
      <c r="AF226" s="490"/>
      <c r="AG226" s="490"/>
      <c r="AH226" s="490"/>
      <c r="AI226" s="490"/>
      <c r="AJ226" s="491"/>
      <c r="AK226" s="473" t="str">
        <f>IF(算定シミュレーション!AO76=0,"",算定シミュレーション!AO76)</f>
        <v/>
      </c>
      <c r="AL226" s="471"/>
      <c r="AM226" s="472"/>
      <c r="AN226" s="473" t="str">
        <f>IF(算定シミュレーション!AP76=0,"",算定シミュレーション!AP76)</f>
        <v/>
      </c>
      <c r="AO226" s="471"/>
      <c r="AP226" s="472"/>
      <c r="AQ226" s="492" t="str">
        <f>IF(収録楽曲情報!J65="","",収録楽曲情報!J65)</f>
        <v/>
      </c>
      <c r="AR226" s="493"/>
      <c r="AS226" s="493"/>
      <c r="AT226" s="493"/>
      <c r="AU226" s="446"/>
      <c r="AV226" s="418" t="str">
        <f>IF(収録楽曲情報!K65="","",収録楽曲情報!K65)</f>
        <v/>
      </c>
      <c r="AW226" s="487"/>
      <c r="AX226" s="487"/>
      <c r="AY226" s="487"/>
      <c r="AZ226" s="421"/>
      <c r="BA226" s="418" t="str">
        <f>IF(収録楽曲情報!L65="","",収録楽曲情報!L65)</f>
        <v/>
      </c>
      <c r="BB226" s="488"/>
      <c r="BC226" s="443" t="str">
        <f>IF(収録楽曲情報!G65="","",収録楽曲情報!G65)</f>
        <v/>
      </c>
      <c r="BD226" s="444"/>
      <c r="BE226" s="444"/>
      <c r="BF226" s="444"/>
      <c r="BG226" s="444"/>
      <c r="BH226" s="444"/>
      <c r="BI226" s="444"/>
      <c r="BJ226" s="444"/>
      <c r="BK226" s="444"/>
      <c r="BL226" s="444"/>
      <c r="BM226" s="428"/>
      <c r="BN226" s="426"/>
      <c r="BO226" s="426"/>
      <c r="BP226" s="426"/>
      <c r="BQ226" s="426" t="str">
        <f>算定シミュレーション!AD76</f>
        <v/>
      </c>
      <c r="BR226" s="427"/>
      <c r="BS226" s="418" t="str">
        <f>算定シミュレーション!AE76</f>
        <v/>
      </c>
      <c r="BT226" s="419"/>
      <c r="BU226" s="420" t="str">
        <f>算定シミュレーション!AF76</f>
        <v/>
      </c>
      <c r="BV226" s="419"/>
      <c r="BW226" s="420" t="str">
        <f>算定シミュレーション!AG76</f>
        <v/>
      </c>
      <c r="BX226" s="421"/>
      <c r="BY226" s="418" t="str">
        <f>算定シミュレーション!AH76</f>
        <v/>
      </c>
      <c r="BZ226" s="419"/>
      <c r="CA226" s="420" t="str">
        <f>算定シミュレーション!AI76</f>
        <v/>
      </c>
      <c r="CB226" s="419"/>
      <c r="CC226" s="420" t="str">
        <f>IF(算定シミュレーション!A76="算","算",IF(LEFT(収録楽曲情報!Q65,2)="【委",0,算定シミュレーション!AJ76))</f>
        <v>―</v>
      </c>
      <c r="CD226" s="421"/>
      <c r="CE226" s="423" t="str">
        <f>LEFT(収録楽曲情報!C65,1)</f>
        <v/>
      </c>
      <c r="CF226" s="423"/>
      <c r="CG226" s="423" t="str">
        <f>MID(収録楽曲情報!C65,2,1)</f>
        <v/>
      </c>
      <c r="CH226" s="423"/>
      <c r="CI226" s="423" t="str">
        <f>MID(収録楽曲情報!C65,3,1)</f>
        <v/>
      </c>
      <c r="CJ226" s="423"/>
      <c r="CK226" s="423" t="str">
        <f>MID(収録楽曲情報!C65,4,1)</f>
        <v/>
      </c>
      <c r="CL226" s="423"/>
      <c r="CM226" s="423" t="str">
        <f>MID(収録楽曲情報!C65,5,1)</f>
        <v/>
      </c>
      <c r="CN226" s="423"/>
      <c r="CO226" s="423" t="str">
        <f>MID(収録楽曲情報!C65,6,1)</f>
        <v/>
      </c>
      <c r="CP226" s="423"/>
      <c r="CQ226" s="423" t="str">
        <f>MID(収録楽曲情報!C65,7,1)</f>
        <v/>
      </c>
      <c r="CR226" s="423"/>
      <c r="CS226" s="423" t="str">
        <f>MID(収録楽曲情報!C65,8,1)</f>
        <v/>
      </c>
      <c r="CT226" s="423"/>
      <c r="CU226" s="423"/>
      <c r="CV226" s="423"/>
      <c r="CW226" s="1">
        <f t="shared" si="6"/>
        <v>1</v>
      </c>
    </row>
    <row r="227" spans="1:101" ht="30" customHeight="1" thickBot="1" x14ac:dyDescent="0.2">
      <c r="A227" s="478">
        <f>IF(収録楽曲情報!B66="","",収録楽曲情報!B66)</f>
        <v>65</v>
      </c>
      <c r="B227" s="479"/>
      <c r="C227" s="440" t="str">
        <f>IF(収録楽曲情報!D66="","",収録楽曲情報!D66&amp;収録楽曲情報!Q66)</f>
        <v/>
      </c>
      <c r="D227" s="440"/>
      <c r="E227" s="440"/>
      <c r="F227" s="440"/>
      <c r="G227" s="440"/>
      <c r="H227" s="440"/>
      <c r="I227" s="440"/>
      <c r="J227" s="440"/>
      <c r="K227" s="440"/>
      <c r="L227" s="440"/>
      <c r="M227" s="440"/>
      <c r="N227" s="440"/>
      <c r="O227" s="440"/>
      <c r="P227" s="440"/>
      <c r="Q227" s="440"/>
      <c r="R227" s="440"/>
      <c r="S227" s="480" t="str">
        <f>IF(収録楽曲情報!E66="","",収録楽曲情報!E66 &amp; " ・ ") &amp; IF(収録楽曲情報!F66="","",収録楽曲情報!F66)</f>
        <v/>
      </c>
      <c r="T227" s="481"/>
      <c r="U227" s="481"/>
      <c r="V227" s="481"/>
      <c r="W227" s="481"/>
      <c r="X227" s="481"/>
      <c r="Y227" s="481"/>
      <c r="Z227" s="481"/>
      <c r="AA227" s="481"/>
      <c r="AB227" s="481"/>
      <c r="AC227" s="481"/>
      <c r="AD227" s="481"/>
      <c r="AE227" s="481"/>
      <c r="AF227" s="481"/>
      <c r="AG227" s="481"/>
      <c r="AH227" s="481"/>
      <c r="AI227" s="481"/>
      <c r="AJ227" s="482"/>
      <c r="AK227" s="469" t="str">
        <f>IF(算定シミュレーション!AO77=0,"",算定シミュレーション!AO77)</f>
        <v/>
      </c>
      <c r="AL227" s="467"/>
      <c r="AM227" s="468"/>
      <c r="AN227" s="469" t="str">
        <f>IF(算定シミュレーション!AP77=0,"",算定シミュレーション!AP77)</f>
        <v/>
      </c>
      <c r="AO227" s="467"/>
      <c r="AP227" s="468"/>
      <c r="AQ227" s="483" t="str">
        <f>IF(収録楽曲情報!J66="","",収録楽曲情報!J66)</f>
        <v/>
      </c>
      <c r="AR227" s="484"/>
      <c r="AS227" s="484"/>
      <c r="AT227" s="484"/>
      <c r="AU227" s="479"/>
      <c r="AV227" s="476" t="str">
        <f>IF(収録楽曲情報!K66="","",収録楽曲情報!K66)</f>
        <v/>
      </c>
      <c r="AW227" s="485"/>
      <c r="AX227" s="485"/>
      <c r="AY227" s="485"/>
      <c r="AZ227" s="486"/>
      <c r="BA227" s="476" t="str">
        <f>IF(収録楽曲情報!L66="","",収録楽曲情報!L66)</f>
        <v/>
      </c>
      <c r="BB227" s="477"/>
      <c r="BC227" s="443" t="str">
        <f>IF(収録楽曲情報!G66="","",収録楽曲情報!G66)</f>
        <v/>
      </c>
      <c r="BD227" s="444"/>
      <c r="BE227" s="444"/>
      <c r="BF227" s="444"/>
      <c r="BG227" s="444"/>
      <c r="BH227" s="444"/>
      <c r="BI227" s="444"/>
      <c r="BJ227" s="444"/>
      <c r="BK227" s="444"/>
      <c r="BL227" s="444"/>
      <c r="BM227" s="428"/>
      <c r="BN227" s="426"/>
      <c r="BO227" s="426"/>
      <c r="BP227" s="426"/>
      <c r="BQ227" s="426" t="str">
        <f>算定シミュレーション!AD77</f>
        <v/>
      </c>
      <c r="BR227" s="427"/>
      <c r="BS227" s="418" t="str">
        <f>算定シミュレーション!AE77</f>
        <v/>
      </c>
      <c r="BT227" s="419"/>
      <c r="BU227" s="420" t="str">
        <f>算定シミュレーション!AF77</f>
        <v/>
      </c>
      <c r="BV227" s="419"/>
      <c r="BW227" s="420" t="str">
        <f>算定シミュレーション!AG77</f>
        <v/>
      </c>
      <c r="BX227" s="421"/>
      <c r="BY227" s="418" t="str">
        <f>算定シミュレーション!AH77</f>
        <v/>
      </c>
      <c r="BZ227" s="419"/>
      <c r="CA227" s="420" t="str">
        <f>算定シミュレーション!AI77</f>
        <v/>
      </c>
      <c r="CB227" s="419"/>
      <c r="CC227" s="420" t="str">
        <f>IF(算定シミュレーション!A77="算","算",IF(LEFT(収録楽曲情報!Q66,2)="【委",0,算定シミュレーション!AJ77))</f>
        <v>―</v>
      </c>
      <c r="CD227" s="421"/>
      <c r="CE227" s="423" t="str">
        <f>LEFT(収録楽曲情報!C66,1)</f>
        <v/>
      </c>
      <c r="CF227" s="423"/>
      <c r="CG227" s="423" t="str">
        <f>MID(収録楽曲情報!C66,2,1)</f>
        <v/>
      </c>
      <c r="CH227" s="423"/>
      <c r="CI227" s="423" t="str">
        <f>MID(収録楽曲情報!C66,3,1)</f>
        <v/>
      </c>
      <c r="CJ227" s="423"/>
      <c r="CK227" s="423" t="str">
        <f>MID(収録楽曲情報!C66,4,1)</f>
        <v/>
      </c>
      <c r="CL227" s="423"/>
      <c r="CM227" s="423" t="str">
        <f>MID(収録楽曲情報!C66,5,1)</f>
        <v/>
      </c>
      <c r="CN227" s="423"/>
      <c r="CO227" s="423" t="str">
        <f>MID(収録楽曲情報!C66,6,1)</f>
        <v/>
      </c>
      <c r="CP227" s="423"/>
      <c r="CQ227" s="423" t="str">
        <f>MID(収録楽曲情報!C66,7,1)</f>
        <v/>
      </c>
      <c r="CR227" s="423"/>
      <c r="CS227" s="423" t="str">
        <f>MID(収録楽曲情報!C66,8,1)</f>
        <v/>
      </c>
      <c r="CT227" s="423"/>
      <c r="CU227" s="423"/>
      <c r="CV227" s="423"/>
      <c r="CW227" s="1">
        <f t="shared" si="6"/>
        <v>1</v>
      </c>
    </row>
    <row r="228" spans="1:101" ht="30" customHeight="1" x14ac:dyDescent="0.15">
      <c r="A228" s="424" t="str">
        <f>IF(収録楽曲情報!$V$4=0,"",IF(CC230="","",収録楽曲情報!$S$8))</f>
        <v/>
      </c>
      <c r="B228" s="424"/>
      <c r="C228" s="424"/>
      <c r="D228" s="424"/>
      <c r="E228" s="424"/>
      <c r="F228" s="424"/>
      <c r="G228" s="424"/>
      <c r="H228" s="424"/>
      <c r="I228" s="424"/>
      <c r="J228" s="424"/>
      <c r="K228" s="424"/>
      <c r="L228" s="424"/>
      <c r="M228" s="424"/>
      <c r="N228" s="424"/>
      <c r="O228" s="424"/>
      <c r="P228" s="424"/>
      <c r="Q228" s="424"/>
      <c r="R228" s="424"/>
      <c r="S228" s="424"/>
      <c r="T228" s="424"/>
      <c r="U228" s="424"/>
      <c r="V228" s="424"/>
      <c r="W228" s="424"/>
      <c r="X228" s="424"/>
      <c r="Y228" s="424"/>
      <c r="Z228" s="424"/>
      <c r="AA228" s="424"/>
      <c r="AB228" s="424"/>
      <c r="AC228" s="424"/>
      <c r="AD228" s="424"/>
      <c r="AE228" s="424"/>
      <c r="AF228" s="424"/>
      <c r="AG228" s="424"/>
      <c r="AH228" s="424"/>
      <c r="AI228" s="424"/>
      <c r="AJ228" s="424"/>
      <c r="AK228" s="424"/>
      <c r="AL228" s="424"/>
      <c r="AM228" s="424"/>
      <c r="AN228" s="424"/>
      <c r="AO228" s="424"/>
      <c r="AP228" s="82"/>
      <c r="BE228" s="417" t="s">
        <v>44</v>
      </c>
      <c r="BF228" s="417"/>
      <c r="BG228" s="417"/>
      <c r="BH228" s="417"/>
      <c r="BI228" s="417"/>
      <c r="BJ228" s="417"/>
      <c r="BK228" s="417"/>
      <c r="BL228" s="417"/>
      <c r="BM228" s="428" t="str">
        <f>IF(算定シミュレーション!$BK$2=7,算定シミュレーション!$AB$113,"")</f>
        <v/>
      </c>
      <c r="BN228" s="426"/>
      <c r="BO228" s="426" t="str">
        <f>IF(算定シミュレーション!$BK$2=7,算定シミュレーション!$AC$113,"")</f>
        <v/>
      </c>
      <c r="BP228" s="426"/>
      <c r="BQ228" s="420" t="str">
        <f>IF(算定シミュレーション!$BK$2=7,算定シミュレーション!$AD$113,"")</f>
        <v/>
      </c>
      <c r="BR228" s="421"/>
      <c r="BS228" s="418" t="str">
        <f>IF(算定シミュレーション!$BK$2=7,算定シミュレーション!$AE$113,"")</f>
        <v/>
      </c>
      <c r="BT228" s="419"/>
      <c r="BU228" s="420" t="str">
        <f>IF(算定シミュレーション!$BK$2=7,算定シミュレーション!$AF$113,"")</f>
        <v/>
      </c>
      <c r="BV228" s="419"/>
      <c r="BW228" s="420" t="str">
        <f>IF(算定シミュレーション!$BK$2=7,算定シミュレーション!$AG$113,"")</f>
        <v/>
      </c>
      <c r="BX228" s="421"/>
      <c r="BY228" s="418" t="str">
        <f>IF(算定シミュレーション!$BK$2=7,算定シミュレーション!$AH$113,"")</f>
        <v/>
      </c>
      <c r="BZ228" s="419"/>
      <c r="CA228" s="420" t="str">
        <f>IF(算定シミュレーション!$BK$2=7,算定シミュレーション!$AI$113,"")</f>
        <v/>
      </c>
      <c r="CB228" s="419"/>
      <c r="CC228" s="420" t="str">
        <f>IF(算定シミュレーション!$BK$2=7,算定シミュレーション!$AJ$113,"")</f>
        <v/>
      </c>
      <c r="CD228" s="421"/>
      <c r="CE228" s="423">
        <f>IF(CC230="",9,IF(収録楽曲情報!$V$4=0,9,""))</f>
        <v>9</v>
      </c>
      <c r="CF228" s="423"/>
      <c r="CG228" s="423">
        <f>IF(CC230="",9,IF(収録楽曲情報!$V$4=0,9,""))</f>
        <v>9</v>
      </c>
      <c r="CH228" s="423"/>
      <c r="CI228" s="423">
        <f>IF(CC230="",9,IF(収録楽曲情報!$V$4=0,9,RIGHT(LEFT(収録楽曲情報!$V$4,1),1)))</f>
        <v>9</v>
      </c>
      <c r="CJ228" s="423"/>
      <c r="CK228" s="423">
        <f>IF(CC230="",9,IF(収録楽曲情報!$V$4=0,9,RIGHT(LEFT(収録楽曲情報!$V$4,2),1)))</f>
        <v>9</v>
      </c>
      <c r="CL228" s="423"/>
      <c r="CM228" s="423">
        <f>IF(CC230="",9,IF(収録楽曲情報!$V$4=0,9,RIGHT(LEFT(収録楽曲情報!$V$4,3),1)))</f>
        <v>9</v>
      </c>
      <c r="CN228" s="423"/>
      <c r="CO228" s="423">
        <f>IF(CC230="",9,IF(収録楽曲情報!$V$4=0,9,RIGHT(LEFT(収録楽曲情報!$V$4,4),1)))</f>
        <v>9</v>
      </c>
      <c r="CP228" s="423"/>
      <c r="CQ228" s="423">
        <f>IF(CC230="",9,IF(収録楽曲情報!$V$4=0,9,RIGHT(LEFT(収録楽曲情報!$V$4,5),1)))</f>
        <v>9</v>
      </c>
      <c r="CR228" s="423"/>
      <c r="CS228" s="423">
        <f>IF(CC230="",9,IF(収録楽曲情報!$V$4=0,9,RIGHT(LEFT(収録楽曲情報!$V$4,6),1)))</f>
        <v>9</v>
      </c>
      <c r="CT228" s="423"/>
      <c r="CU228" s="423">
        <f>IF(CC230="",9,IF(収録楽曲情報!$V$4=0,9,""))</f>
        <v>9</v>
      </c>
      <c r="CV228" s="423"/>
      <c r="CW228" s="1">
        <f t="shared" si="6"/>
        <v>1</v>
      </c>
    </row>
    <row r="229" spans="1:101" ht="30" customHeight="1" x14ac:dyDescent="0.15">
      <c r="A229" s="425"/>
      <c r="B229" s="425"/>
      <c r="C229" s="425"/>
      <c r="D229" s="425"/>
      <c r="E229" s="425"/>
      <c r="F229" s="425"/>
      <c r="G229" s="425"/>
      <c r="H229" s="425"/>
      <c r="I229" s="425"/>
      <c r="J229" s="425"/>
      <c r="K229" s="425"/>
      <c r="L229" s="425"/>
      <c r="M229" s="425"/>
      <c r="N229" s="425"/>
      <c r="O229" s="425"/>
      <c r="P229" s="425"/>
      <c r="Q229" s="425"/>
      <c r="R229" s="425"/>
      <c r="S229" s="425"/>
      <c r="T229" s="425"/>
      <c r="U229" s="425"/>
      <c r="V229" s="425"/>
      <c r="W229" s="425"/>
      <c r="X229" s="425"/>
      <c r="Y229" s="425"/>
      <c r="Z229" s="425"/>
      <c r="AA229" s="425"/>
      <c r="AB229" s="425"/>
      <c r="AC229" s="425"/>
      <c r="AD229" s="425"/>
      <c r="AE229" s="425"/>
      <c r="AF229" s="425"/>
      <c r="AG229" s="425"/>
      <c r="AH229" s="425"/>
      <c r="AI229" s="425"/>
      <c r="AJ229" s="425"/>
      <c r="AK229" s="425"/>
      <c r="AL229" s="425"/>
      <c r="AM229" s="425"/>
      <c r="AN229" s="425"/>
      <c r="AO229" s="425"/>
      <c r="AP229" s="83"/>
      <c r="AW229" s="433"/>
      <c r="AX229" s="433"/>
      <c r="AY229" s="433"/>
      <c r="AZ229" s="433"/>
      <c r="BA229" s="433"/>
      <c r="BB229" s="433"/>
      <c r="BE229" s="417" t="str">
        <f>算定シミュレーション!BM10</f>
        <v>消費税相当額</v>
      </c>
      <c r="BF229" s="417"/>
      <c r="BG229" s="417"/>
      <c r="BH229" s="417"/>
      <c r="BI229" s="417"/>
      <c r="BJ229" s="417"/>
      <c r="BK229" s="417"/>
      <c r="BL229" s="417"/>
      <c r="BM229" s="418" t="str">
        <f>IF(算定シミュレーション!$BK$2=7,算定シミュレーション!$AB$114,"")</f>
        <v/>
      </c>
      <c r="BN229" s="419"/>
      <c r="BO229" s="420" t="str">
        <f>IF(算定シミュレーション!$BK$2=7,算定シミュレーション!$AC$114,"")</f>
        <v/>
      </c>
      <c r="BP229" s="419"/>
      <c r="BQ229" s="420" t="str">
        <f>IF(算定シミュレーション!$BK$2=7,算定シミュレーション!$AD$114,"")</f>
        <v/>
      </c>
      <c r="BR229" s="421"/>
      <c r="BS229" s="418" t="str">
        <f>IF(算定シミュレーション!$BK$2=7,算定シミュレーション!$AE$114,"")</f>
        <v/>
      </c>
      <c r="BT229" s="419"/>
      <c r="BU229" s="420" t="str">
        <f>IF(算定シミュレーション!$BK$2=7,算定シミュレーション!$AF$114,"")</f>
        <v/>
      </c>
      <c r="BV229" s="419"/>
      <c r="BW229" s="420" t="str">
        <f>IF(算定シミュレーション!$BK$2=7,算定シミュレーション!$AG$114,"")</f>
        <v/>
      </c>
      <c r="BX229" s="421"/>
      <c r="BY229" s="418" t="str">
        <f>IF(算定シミュレーション!$BK$2=7,算定シミュレーション!$AH$114,"")</f>
        <v/>
      </c>
      <c r="BZ229" s="419"/>
      <c r="CA229" s="420" t="str">
        <f>IF(算定シミュレーション!$BK$2=7,算定シミュレーション!$AI$114,"")</f>
        <v/>
      </c>
      <c r="CB229" s="419"/>
      <c r="CC229" s="420" t="str">
        <f>IF(算定シミュレーション!$BK$2=7,算定シミュレーション!$AJ$114,"")</f>
        <v/>
      </c>
      <c r="CD229" s="421"/>
      <c r="CE229" s="422" t="str">
        <f>IF(CC230="","",IF(収録楽曲情報!$V$4=0,"",""))</f>
        <v/>
      </c>
      <c r="CF229" s="422"/>
      <c r="CG229" s="422" t="str">
        <f>IF(CC230="","",IF(収録楽曲情報!$V$4=0,"",""))</f>
        <v/>
      </c>
      <c r="CH229" s="422"/>
      <c r="CI229" s="422" t="str">
        <f>IF(CC230="","",IF(収録楽曲情報!$V$4=0,"",IF(LEN(収録楽曲情報!$W$3)=5,"",LEFT(収録楽曲情報!$W$3,1))))</f>
        <v/>
      </c>
      <c r="CJ229" s="422"/>
      <c r="CK229" s="422" t="str">
        <f>IF(CC230="","",IF(収録楽曲情報!$V$4=0,"",IF(LEN(収録楽曲情報!$W$3)=5,LEFT(収録楽曲情報!$W$3,1),RIGHT(LEFT(収録楽曲情報!$W$3,2),1))))</f>
        <v/>
      </c>
      <c r="CL229" s="422"/>
      <c r="CM229" s="422" t="str">
        <f>IF(CC230="","",IF(収録楽曲情報!$V$4=0,"",IF(LEN(収録楽曲情報!$W$3)=5,RIGHT(LEFT(収録楽曲情報!$W$3,2),1),RIGHT(LEFT(収録楽曲情報!$W$3,3),1))))</f>
        <v/>
      </c>
      <c r="CN229" s="422"/>
      <c r="CO229" s="422" t="str">
        <f>IF(CC230="","",IF(収録楽曲情報!$V$4=0,"",IF(LEN(収録楽曲情報!$W$3)=5,RIGHT(LEFT(収録楽曲情報!$W$3,3),1),RIGHT(LEFT(収録楽曲情報!$W$3,4),1))))</f>
        <v/>
      </c>
      <c r="CP229" s="422"/>
      <c r="CQ229" s="422" t="str">
        <f>IF(CC230="","",IF(収録楽曲情報!$V$4=0,"",IF(LEN(収録楽曲情報!$W$3)=5,RIGHT(LEFT(収録楽曲情報!$W$3,4),1),RIGHT(LEFT(収録楽曲情報!$W$3,4),1))))</f>
        <v/>
      </c>
      <c r="CR229" s="422"/>
      <c r="CS229" s="422" t="str">
        <f>IF(CC230="","",IF(収録楽曲情報!$V$4=0,"",IF(LEN(収録楽曲情報!$W$3)=5,RIGHT(LEFT(収録楽曲情報!$W$3,5),1),RIGHT(LEFT(収録楽曲情報!$W$3,4),1))))</f>
        <v/>
      </c>
      <c r="CT229" s="422"/>
      <c r="CW229" s="1">
        <f t="shared" si="6"/>
        <v>1</v>
      </c>
    </row>
    <row r="230" spans="1:101" ht="30" customHeight="1" x14ac:dyDescent="0.15">
      <c r="A230" s="425"/>
      <c r="B230" s="425"/>
      <c r="C230" s="425"/>
      <c r="D230" s="425"/>
      <c r="E230" s="425"/>
      <c r="F230" s="425"/>
      <c r="G230" s="425"/>
      <c r="H230" s="425"/>
      <c r="I230" s="425"/>
      <c r="J230" s="425"/>
      <c r="K230" s="425"/>
      <c r="L230" s="425"/>
      <c r="M230" s="425"/>
      <c r="N230" s="425"/>
      <c r="O230" s="425"/>
      <c r="P230" s="425"/>
      <c r="Q230" s="425"/>
      <c r="R230" s="425"/>
      <c r="S230" s="425"/>
      <c r="T230" s="425"/>
      <c r="U230" s="425"/>
      <c r="V230" s="425"/>
      <c r="W230" s="425"/>
      <c r="X230" s="425"/>
      <c r="Y230" s="425"/>
      <c r="Z230" s="425"/>
      <c r="AA230" s="425"/>
      <c r="AB230" s="425"/>
      <c r="AC230" s="425"/>
      <c r="AD230" s="425"/>
      <c r="AE230" s="425"/>
      <c r="AF230" s="425"/>
      <c r="AG230" s="425"/>
      <c r="AH230" s="425"/>
      <c r="AI230" s="425"/>
      <c r="AJ230" s="425"/>
      <c r="AK230" s="425"/>
      <c r="AL230" s="425"/>
      <c r="AM230" s="425"/>
      <c r="AN230" s="425"/>
      <c r="AO230" s="425"/>
      <c r="AP230" s="83"/>
      <c r="AW230" s="433"/>
      <c r="AX230" s="433"/>
      <c r="AY230" s="433"/>
      <c r="AZ230" s="433"/>
      <c r="BA230" s="433"/>
      <c r="BB230" s="433"/>
      <c r="BE230" s="417" t="s">
        <v>45</v>
      </c>
      <c r="BF230" s="417"/>
      <c r="BG230" s="417"/>
      <c r="BH230" s="417"/>
      <c r="BI230" s="417"/>
      <c r="BJ230" s="417"/>
      <c r="BK230" s="417"/>
      <c r="BL230" s="417"/>
      <c r="BM230" s="418" t="str">
        <f>IF(算定シミュレーション!$BK$2=7,算定シミュレーション!$AB$115,"")</f>
        <v/>
      </c>
      <c r="BN230" s="419"/>
      <c r="BO230" s="420" t="str">
        <f>IF(算定シミュレーション!$BK$2=7,算定シミュレーション!$AC$115,"")</f>
        <v/>
      </c>
      <c r="BP230" s="419"/>
      <c r="BQ230" s="420" t="str">
        <f>IF(算定シミュレーション!$BK$2=7,算定シミュレーション!$AD$115,"")</f>
        <v/>
      </c>
      <c r="BR230" s="421"/>
      <c r="BS230" s="418" t="str">
        <f>IF(算定シミュレーション!$BK$2=7,算定シミュレーション!$AE$115,"")</f>
        <v/>
      </c>
      <c r="BT230" s="419"/>
      <c r="BU230" s="420" t="str">
        <f>IF(算定シミュレーション!$BK$2=7,算定シミュレーション!$AF$115,"")</f>
        <v/>
      </c>
      <c r="BV230" s="419"/>
      <c r="BW230" s="420" t="str">
        <f>IF(算定シミュレーション!$BK$2=7,算定シミュレーション!$AG$115,"")</f>
        <v/>
      </c>
      <c r="BX230" s="421"/>
      <c r="BY230" s="418" t="str">
        <f>IF(算定シミュレーション!$BK$2=7,算定シミュレーション!$AH$115,"")</f>
        <v/>
      </c>
      <c r="BZ230" s="419"/>
      <c r="CA230" s="420" t="str">
        <f>IF(算定シミュレーション!$BK$2=7,算定シミュレーション!$AI$115,"")</f>
        <v/>
      </c>
      <c r="CB230" s="419"/>
      <c r="CC230" s="420" t="str">
        <f>IF(算定シミュレーション!$BK$2=7,算定シミュレーション!$AJ$115,"")</f>
        <v/>
      </c>
      <c r="CD230" s="421"/>
      <c r="CE230" s="422" t="str">
        <f>IF(CC230="","",IF(収録楽曲情報!$V$4=0,"",""))</f>
        <v/>
      </c>
      <c r="CF230" s="422"/>
      <c r="CG230" s="422" t="str">
        <f>IF(CC230="","",IF(収録楽曲情報!$V$4=0,"","\"))</f>
        <v/>
      </c>
      <c r="CH230" s="422"/>
      <c r="CI230" s="422" t="str">
        <f>IF(CC230="","",IF(収録楽曲情報!$V$4=0,"",IF(LEN(収録楽曲情報!$W$4)=5,"",LEFT(収録楽曲情報!$W$4,1))))</f>
        <v/>
      </c>
      <c r="CJ230" s="422"/>
      <c r="CK230" s="422" t="str">
        <f>IF(CC230="","",IF(収録楽曲情報!$V$4=0,"",IF(LEN(収録楽曲情報!$W$4)=5,LEFT(収録楽曲情報!$W$4,1),RIGHT(LEFT(収録楽曲情報!$W$4,2),1))))</f>
        <v/>
      </c>
      <c r="CL230" s="422"/>
      <c r="CM230" s="422" t="str">
        <f>IF(CC230="","",IF(収録楽曲情報!$V$4=0,"",IF(LEN(収録楽曲情報!$W$4)=5,RIGHT(LEFT(収録楽曲情報!$W$4,2),1),RIGHT(LEFT(収録楽曲情報!$W$4,3),1))))</f>
        <v/>
      </c>
      <c r="CN230" s="422"/>
      <c r="CO230" s="422" t="str">
        <f>IF(CC230="","",IF(収録楽曲情報!$V$4=0,"",IF(LEN(収録楽曲情報!$W$4)=5,RIGHT(LEFT(収録楽曲情報!$W$4,3),1),RIGHT(LEFT(収録楽曲情報!$W$4,4),1))))</f>
        <v/>
      </c>
      <c r="CP230" s="422"/>
      <c r="CQ230" s="422" t="str">
        <f>IF(CC230="","",IF(収録楽曲情報!$V$4=0,"",IF(LEN(収録楽曲情報!$W$4)=5,RIGHT(LEFT(収録楽曲情報!$W$4,4),1),LEFT(RIGHT(収録楽曲情報!$W$4,2),1))))</f>
        <v/>
      </c>
      <c r="CR230" s="422"/>
      <c r="CS230" s="422" t="str">
        <f>IF(CC230="","",IF(収録楽曲情報!$V$4=0,"",IF(LEN(収録楽曲情報!$W$4)=5,RIGHT(LEFT(収録楽曲情報!$W$4,5),1),RIGHT(収録楽曲情報!$W$4,1))))</f>
        <v/>
      </c>
      <c r="CT230" s="422"/>
      <c r="CW230" s="1">
        <f t="shared" si="6"/>
        <v>1</v>
      </c>
    </row>
    <row r="231" spans="1:101" ht="7.5" customHeight="1" x14ac:dyDescent="0.15">
      <c r="CW231" s="1">
        <f t="shared" si="6"/>
        <v>1</v>
      </c>
    </row>
    <row r="232" spans="1:101" ht="7.5" customHeight="1" x14ac:dyDescent="0.15">
      <c r="CW232" s="1">
        <f t="shared" si="6"/>
        <v>1</v>
      </c>
    </row>
    <row r="233" spans="1:101" ht="7.5" customHeight="1" x14ac:dyDescent="0.15">
      <c r="CW233" s="1">
        <f t="shared" si="6"/>
        <v>1</v>
      </c>
    </row>
    <row r="234" spans="1:101" ht="7.5" customHeight="1" x14ac:dyDescent="0.15">
      <c r="CW234" s="1">
        <f t="shared" si="6"/>
        <v>1</v>
      </c>
    </row>
    <row r="235" spans="1:101" ht="7.5" customHeight="1" x14ac:dyDescent="0.15">
      <c r="CW235" s="1">
        <f t="shared" si="6"/>
        <v>1</v>
      </c>
    </row>
    <row r="236" spans="1:101" ht="7.5" customHeight="1" x14ac:dyDescent="0.15">
      <c r="CW236" s="1">
        <f t="shared" si="6"/>
        <v>1</v>
      </c>
    </row>
    <row r="237" spans="1:101" ht="7.5" customHeight="1" x14ac:dyDescent="0.15">
      <c r="CW237" s="1">
        <f t="shared" si="6"/>
        <v>1</v>
      </c>
    </row>
    <row r="238" spans="1:101" ht="6" customHeight="1" x14ac:dyDescent="0.15">
      <c r="CW238" s="1">
        <f>IF($A$247="","",1)</f>
        <v>1</v>
      </c>
    </row>
    <row r="239" spans="1:101" ht="13.5" x14ac:dyDescent="0.15">
      <c r="A239" s="1" t="s">
        <v>29</v>
      </c>
      <c r="CW239" s="1">
        <f t="shared" ref="CW239:CW266" si="7">IF($A$247="","",1)</f>
        <v>1</v>
      </c>
    </row>
    <row r="240" spans="1:101" ht="27" customHeight="1" x14ac:dyDescent="0.15">
      <c r="A240" s="459" t="str">
        <f>IF(収録楽曲情報!S2="外国映画","外国映画上映利用申込書","映画（録音・上映）利用申込書")</f>
        <v>外国映画上映利用申込書</v>
      </c>
      <c r="B240" s="459"/>
      <c r="C240" s="459"/>
      <c r="D240" s="459"/>
      <c r="E240" s="459"/>
      <c r="F240" s="459"/>
      <c r="G240" s="459"/>
      <c r="H240" s="459"/>
      <c r="I240" s="459"/>
      <c r="J240" s="459"/>
      <c r="K240" s="459"/>
      <c r="L240" s="459"/>
      <c r="M240" s="459"/>
      <c r="N240" s="459"/>
      <c r="O240" s="459"/>
      <c r="P240" s="459"/>
      <c r="Q240" s="459"/>
      <c r="R240" s="459"/>
      <c r="S240" s="459"/>
      <c r="T240" s="459"/>
      <c r="U240" s="459"/>
      <c r="V240" s="459"/>
      <c r="W240" s="459"/>
      <c r="X240" s="459"/>
      <c r="Y240" s="459"/>
      <c r="Z240" s="459"/>
      <c r="AA240" s="459"/>
      <c r="AB240" s="459"/>
      <c r="AC240" s="459"/>
      <c r="AD240" s="459"/>
      <c r="AE240" s="459"/>
      <c r="AF240" s="459"/>
      <c r="AG240" s="459"/>
      <c r="AH240" s="459"/>
      <c r="AI240" s="459"/>
      <c r="AJ240" s="459"/>
      <c r="AK240" s="459"/>
      <c r="AL240" s="459"/>
      <c r="AM240" s="459"/>
      <c r="AN240" s="459"/>
      <c r="AO240" s="459"/>
      <c r="AP240" s="459"/>
      <c r="AQ240" s="459"/>
      <c r="AR240" s="459"/>
      <c r="AS240" s="459"/>
      <c r="AT240" s="459"/>
      <c r="AU240" s="459"/>
      <c r="AV240" s="459"/>
      <c r="AW240" s="459"/>
      <c r="AX240" s="459"/>
      <c r="AY240" s="459"/>
      <c r="AZ240" s="459"/>
      <c r="BA240" s="459"/>
      <c r="BB240" s="459"/>
      <c r="BC240" s="459"/>
      <c r="BD240" s="459"/>
      <c r="BE240" s="459"/>
      <c r="BF240" s="459"/>
      <c r="BG240" s="459"/>
      <c r="BH240" s="459"/>
      <c r="BI240" s="459"/>
      <c r="BJ240" s="459"/>
      <c r="BK240" s="459"/>
      <c r="BL240" s="459"/>
      <c r="BM240" s="459"/>
      <c r="BN240" s="459"/>
      <c r="BO240" s="459"/>
      <c r="BP240" s="459"/>
      <c r="BQ240" s="459"/>
      <c r="BR240" s="459"/>
      <c r="BS240" s="459"/>
      <c r="BT240" s="459"/>
      <c r="BU240" s="459"/>
      <c r="BV240" s="459"/>
      <c r="BW240" s="459"/>
      <c r="BX240" s="459"/>
      <c r="BY240" s="459"/>
      <c r="BZ240" s="459"/>
      <c r="CA240" s="459"/>
      <c r="CB240" s="459"/>
      <c r="CC240" s="459"/>
      <c r="CD240" s="459"/>
      <c r="CE240" s="459"/>
      <c r="CF240" s="459"/>
      <c r="CG240" s="459"/>
      <c r="CH240" s="459"/>
      <c r="CI240" s="459"/>
      <c r="CJ240" s="459"/>
      <c r="CK240" s="459"/>
      <c r="CL240" s="459"/>
      <c r="CM240" s="459"/>
      <c r="CN240" s="459"/>
      <c r="CO240" s="459"/>
      <c r="CP240" s="459"/>
      <c r="CQ240" s="459"/>
      <c r="CR240" s="459"/>
      <c r="CS240" s="459"/>
      <c r="CT240" s="459"/>
      <c r="CU240" s="459"/>
      <c r="CV240" s="459"/>
      <c r="CW240" s="1">
        <f t="shared" si="7"/>
        <v>1</v>
      </c>
    </row>
    <row r="241" spans="1:101" ht="17.25" x14ac:dyDescent="0.15">
      <c r="A241" s="460" t="str">
        <f>"許諾　第　"&amp;収録楽曲情報!$T$2&amp;"　号&lt;続き&gt;"</f>
        <v>許諾　第　0　号&lt;続き&gt;</v>
      </c>
      <c r="B241" s="460"/>
      <c r="C241" s="460"/>
      <c r="D241" s="460"/>
      <c r="E241" s="460"/>
      <c r="F241" s="460"/>
      <c r="G241" s="460"/>
      <c r="H241" s="460"/>
      <c r="I241" s="460"/>
      <c r="J241" s="460"/>
      <c r="K241" s="460"/>
      <c r="L241" s="460"/>
      <c r="M241" s="460"/>
      <c r="N241" s="460"/>
      <c r="O241" s="460"/>
      <c r="P241" s="460"/>
      <c r="Q241" s="460"/>
      <c r="R241" s="460"/>
      <c r="S241" s="460"/>
      <c r="T241" s="460"/>
      <c r="U241" s="460"/>
      <c r="V241" s="460"/>
      <c r="W241" s="460"/>
      <c r="X241" s="460"/>
      <c r="Y241" s="460"/>
      <c r="Z241" s="460"/>
      <c r="AA241" s="460"/>
      <c r="AB241" s="460"/>
      <c r="AC241" s="460"/>
      <c r="AD241" s="460"/>
      <c r="AE241" s="460"/>
      <c r="AF241" s="460"/>
      <c r="AG241" s="460"/>
      <c r="AH241" s="460"/>
      <c r="AI241" s="460"/>
      <c r="AJ241" s="460"/>
      <c r="AK241" s="460"/>
      <c r="AL241" s="460"/>
      <c r="AM241" s="460"/>
      <c r="AN241" s="460"/>
      <c r="AO241" s="460"/>
      <c r="AP241" s="460"/>
      <c r="AQ241" s="460"/>
      <c r="AR241" s="460"/>
      <c r="AS241" s="460"/>
      <c r="AT241" s="460"/>
      <c r="AU241" s="460"/>
      <c r="AV241" s="460"/>
      <c r="AW241" s="460"/>
      <c r="AX241" s="460"/>
      <c r="AY241" s="460"/>
      <c r="AZ241" s="460"/>
      <c r="BA241" s="460"/>
      <c r="BB241" s="460"/>
      <c r="BC241" s="460"/>
      <c r="BD241" s="460"/>
      <c r="BE241" s="460"/>
      <c r="BF241" s="460"/>
      <c r="BG241" s="460"/>
      <c r="BH241" s="460"/>
      <c r="BI241" s="460"/>
      <c r="BJ241" s="460"/>
      <c r="BK241" s="460"/>
      <c r="BL241" s="460"/>
      <c r="BM241" s="460"/>
      <c r="BN241" s="460"/>
      <c r="BO241" s="460"/>
      <c r="BP241" s="460"/>
      <c r="BQ241" s="460"/>
      <c r="BR241" s="460"/>
      <c r="BS241" s="460"/>
      <c r="BT241" s="460"/>
      <c r="BU241" s="460"/>
      <c r="BV241" s="460"/>
      <c r="BW241" s="460"/>
      <c r="BX241" s="460"/>
      <c r="BY241" s="460"/>
      <c r="BZ241" s="460"/>
      <c r="CA241" s="460"/>
      <c r="CB241" s="460"/>
      <c r="CC241" s="460"/>
      <c r="CD241" s="460"/>
      <c r="CE241" s="460"/>
      <c r="CF241" s="460"/>
      <c r="CG241" s="460"/>
      <c r="CH241" s="460"/>
      <c r="CI241" s="460"/>
      <c r="CJ241" s="460"/>
      <c r="CK241" s="460"/>
      <c r="CL241" s="460"/>
      <c r="CM241" s="460"/>
      <c r="CN241" s="460"/>
      <c r="CO241" s="460"/>
      <c r="CP241" s="460"/>
      <c r="CQ241" s="460"/>
      <c r="CR241" s="460"/>
      <c r="CS241" s="460"/>
      <c r="CT241" s="460"/>
      <c r="CU241" s="460"/>
      <c r="CV241" s="460"/>
      <c r="CW241" s="1">
        <f t="shared" si="7"/>
        <v>1</v>
      </c>
    </row>
    <row r="242" spans="1:101" ht="15" customHeight="1" x14ac:dyDescent="0.15">
      <c r="A242" s="13"/>
      <c r="B242" s="13"/>
      <c r="C242" s="13"/>
      <c r="D242" s="13"/>
      <c r="E242" s="13"/>
      <c r="F242" s="13"/>
      <c r="G242" s="13"/>
      <c r="H242" s="13"/>
      <c r="I242" s="13"/>
      <c r="J242" s="13"/>
      <c r="K242" s="13"/>
      <c r="L242" s="13"/>
      <c r="M242" s="13"/>
      <c r="N242" s="13"/>
      <c r="O242" s="13"/>
      <c r="P242" s="13"/>
      <c r="Q242" s="13"/>
      <c r="R242" s="13"/>
      <c r="S242" s="13"/>
      <c r="T242" s="13"/>
      <c r="U242" s="13"/>
      <c r="V242" s="13"/>
      <c r="W242" s="13"/>
      <c r="X242" s="13"/>
      <c r="Y242" s="13"/>
      <c r="Z242" s="13"/>
      <c r="AA242" s="13"/>
      <c r="AB242" s="13"/>
      <c r="AC242" s="13"/>
      <c r="AD242" s="13"/>
      <c r="AE242" s="13"/>
      <c r="AF242" s="13"/>
      <c r="AG242" s="13"/>
      <c r="AH242" s="13"/>
      <c r="AI242" s="13"/>
      <c r="AJ242" s="13"/>
      <c r="AK242" s="13"/>
      <c r="AL242" s="13"/>
      <c r="AM242" s="13"/>
      <c r="AN242" s="13"/>
      <c r="AO242" s="13"/>
      <c r="AP242" s="13"/>
      <c r="AQ242" s="13"/>
      <c r="AR242" s="13"/>
      <c r="AS242" s="13"/>
      <c r="AT242" s="13"/>
      <c r="AU242" s="13"/>
      <c r="AV242" s="13"/>
      <c r="AW242" s="731" t="s">
        <v>507</v>
      </c>
      <c r="AX242" s="732"/>
      <c r="AY242" s="732"/>
      <c r="AZ242" s="732"/>
      <c r="BA242" s="732"/>
      <c r="BB242" s="732"/>
      <c r="BC242" s="732"/>
      <c r="BD242" s="732"/>
      <c r="BE242" s="732"/>
      <c r="BF242" s="733"/>
      <c r="BG242"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242" s="735"/>
      <c r="BI242" s="735"/>
      <c r="BJ242" s="735"/>
      <c r="BK242" s="735"/>
      <c r="BL242" s="735"/>
      <c r="BM242" s="735"/>
      <c r="BN242" s="735"/>
      <c r="BO242" s="735"/>
      <c r="BP242" s="735"/>
      <c r="BQ242" s="735"/>
      <c r="BR242" s="735"/>
      <c r="BS242" s="735"/>
      <c r="BT242" s="735"/>
      <c r="BU242" s="735"/>
      <c r="BV242" s="735"/>
      <c r="BW242" s="735"/>
      <c r="BX242" s="735"/>
      <c r="BY242" s="735"/>
      <c r="BZ242" s="736"/>
      <c r="CA242" s="731" t="s">
        <v>508</v>
      </c>
      <c r="CB242" s="732"/>
      <c r="CC242" s="732"/>
      <c r="CD242" s="732"/>
      <c r="CE242" s="732"/>
      <c r="CF242" s="732"/>
      <c r="CG242" s="732"/>
      <c r="CH242" s="732"/>
      <c r="CI242" s="732"/>
      <c r="CJ242" s="733"/>
      <c r="CK242" s="737">
        <f>IF(収録楽曲情報!$T$4="","",収録楽曲情報!$T$4)</f>
        <v>0</v>
      </c>
      <c r="CL242" s="487"/>
      <c r="CM242" s="487"/>
      <c r="CN242" s="487"/>
      <c r="CO242" s="487"/>
      <c r="CP242" s="487"/>
      <c r="CQ242" s="487"/>
      <c r="CR242" s="487"/>
      <c r="CS242" s="487"/>
      <c r="CT242" s="487"/>
      <c r="CU242" s="487"/>
      <c r="CV242" s="738"/>
      <c r="CW242" s="1">
        <f t="shared" si="7"/>
        <v>1</v>
      </c>
    </row>
    <row r="243" spans="1:101" ht="15" customHeight="1" thickBot="1" x14ac:dyDescent="0.2">
      <c r="A243" s="13"/>
      <c r="B243" s="13"/>
      <c r="C243" s="13"/>
      <c r="D243" s="13"/>
      <c r="E243" s="13"/>
      <c r="F243" s="13"/>
      <c r="G243" s="13"/>
      <c r="H243" s="13"/>
      <c r="I243" s="13"/>
      <c r="J243" s="13"/>
      <c r="K243" s="13"/>
      <c r="L243" s="13"/>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739" t="s">
        <v>509</v>
      </c>
      <c r="AX243" s="739"/>
      <c r="AY243" s="739"/>
      <c r="AZ243" s="739"/>
      <c r="BA243" s="739"/>
      <c r="BB243" s="739"/>
      <c r="BC243" s="739"/>
      <c r="BD243" s="739"/>
      <c r="BE243" s="739"/>
      <c r="BF243" s="739"/>
      <c r="BG243" s="740">
        <f>IF(収録楽曲情報!$S$6="","",収録楽曲情報!$S$6)</f>
        <v>0</v>
      </c>
      <c r="BH243" s="741"/>
      <c r="BI243" s="741"/>
      <c r="BJ243" s="741"/>
      <c r="BK243" s="741"/>
      <c r="BL243" s="741"/>
      <c r="BM243" s="741"/>
      <c r="BN243" s="741"/>
      <c r="BO243" s="741"/>
      <c r="BP243" s="741"/>
      <c r="BQ243" s="741"/>
      <c r="BR243" s="739" t="s">
        <v>510</v>
      </c>
      <c r="BS243" s="739"/>
      <c r="BT243" s="739"/>
      <c r="BU243" s="739"/>
      <c r="BV243" s="739"/>
      <c r="BW243" s="739"/>
      <c r="BX243" s="739"/>
      <c r="BY243" s="739"/>
      <c r="BZ243" s="739"/>
      <c r="CA243" s="762" t="str">
        <f>LEFT(RIGHT(収録楽曲情報!$X$2,10))</f>
        <v>0</v>
      </c>
      <c r="CB243" s="763"/>
      <c r="CC243" s="757" t="str">
        <f>LEFT(RIGHT(収録楽曲情報!$X$2,9))</f>
        <v>0</v>
      </c>
      <c r="CD243" s="758"/>
      <c r="CE243" s="757" t="str">
        <f>LEFT(RIGHT(収録楽曲情報!$X$2,8))</f>
        <v>0</v>
      </c>
      <c r="CF243" s="758"/>
      <c r="CG243" s="759" t="s">
        <v>57</v>
      </c>
      <c r="CH243" s="759"/>
      <c r="CI243" s="760" t="str">
        <f>LEFT(RIGHT(収録楽曲情報!$X$2,7))</f>
        <v>0</v>
      </c>
      <c r="CJ243" s="760"/>
      <c r="CK243" s="760" t="str">
        <f>LEFT(RIGHT(収録楽曲情報!$X$2,6))</f>
        <v>0</v>
      </c>
      <c r="CL243" s="760"/>
      <c r="CM243" s="760" t="str">
        <f>LEFT(RIGHT(収録楽曲情報!$X$2,5))</f>
        <v>0</v>
      </c>
      <c r="CN243" s="760"/>
      <c r="CO243" s="760" t="str">
        <f>LEFT(RIGHT(収録楽曲情報!$X$2,4))</f>
        <v>0</v>
      </c>
      <c r="CP243" s="760"/>
      <c r="CQ243" s="760" t="str">
        <f>LEFT(RIGHT(収録楽曲情報!$X$2,3))</f>
        <v>0</v>
      </c>
      <c r="CR243" s="760"/>
      <c r="CS243" s="760" t="str">
        <f>LEFT(RIGHT(収録楽曲情報!$X$2,2))</f>
        <v>0</v>
      </c>
      <c r="CT243" s="760"/>
      <c r="CU243" s="760" t="str">
        <f>LEFT(RIGHT(収録楽曲情報!$X$2,1))</f>
        <v>0</v>
      </c>
      <c r="CV243" s="761"/>
    </row>
    <row r="244" spans="1:101" ht="13.5" customHeight="1" thickBot="1" x14ac:dyDescent="0.2">
      <c r="A244" s="461" t="s">
        <v>25</v>
      </c>
      <c r="B244" s="462"/>
      <c r="C244" s="462"/>
      <c r="D244" s="462"/>
      <c r="E244" s="462"/>
      <c r="F244" s="462"/>
      <c r="G244" s="463" t="str">
        <f>IF(外国映画情報入力!C6="","",外国映画情報入力!C6)</f>
        <v/>
      </c>
      <c r="H244" s="463"/>
      <c r="I244" s="463"/>
      <c r="J244" s="463"/>
      <c r="K244" s="463"/>
      <c r="L244" s="463"/>
      <c r="M244" s="463"/>
      <c r="N244" s="463"/>
      <c r="O244" s="463"/>
      <c r="P244" s="463"/>
      <c r="Q244" s="463"/>
      <c r="R244" s="464"/>
      <c r="CW244" s="1">
        <f t="shared" si="7"/>
        <v>1</v>
      </c>
    </row>
    <row r="245" spans="1:101" ht="7.5" customHeight="1" x14ac:dyDescent="0.15">
      <c r="A245" s="454"/>
      <c r="B245" s="455"/>
      <c r="C245" s="448" t="s">
        <v>37</v>
      </c>
      <c r="D245" s="448"/>
      <c r="E245" s="448"/>
      <c r="F245" s="448"/>
      <c r="G245" s="448"/>
      <c r="H245" s="448"/>
      <c r="I245" s="448"/>
      <c r="J245" s="448"/>
      <c r="K245" s="448"/>
      <c r="L245" s="448"/>
      <c r="M245" s="448"/>
      <c r="N245" s="448"/>
      <c r="O245" s="448"/>
      <c r="P245" s="448"/>
      <c r="Q245" s="448"/>
      <c r="R245" s="448"/>
      <c r="S245" s="448" t="s">
        <v>38</v>
      </c>
      <c r="T245" s="448"/>
      <c r="U245" s="448"/>
      <c r="V245" s="448"/>
      <c r="W245" s="448"/>
      <c r="X245" s="448"/>
      <c r="Y245" s="448"/>
      <c r="Z245" s="448"/>
      <c r="AA245" s="448"/>
      <c r="AB245" s="448"/>
      <c r="AC245" s="448"/>
      <c r="AD245" s="448"/>
      <c r="AE245" s="448"/>
      <c r="AF245" s="448"/>
      <c r="AG245" s="448"/>
      <c r="AH245" s="448"/>
      <c r="AI245" s="448"/>
      <c r="AJ245" s="449"/>
      <c r="AK245" s="475" t="s">
        <v>17</v>
      </c>
      <c r="AL245" s="458"/>
      <c r="AM245" s="458"/>
      <c r="AN245" s="458"/>
      <c r="AO245" s="458"/>
      <c r="AP245" s="458"/>
      <c r="AQ245" s="448" t="s">
        <v>41</v>
      </c>
      <c r="AR245" s="448"/>
      <c r="AS245" s="448"/>
      <c r="AT245" s="448"/>
      <c r="AU245" s="448"/>
      <c r="AV245" s="448" t="s">
        <v>42</v>
      </c>
      <c r="AW245" s="448"/>
      <c r="AX245" s="448"/>
      <c r="AY245" s="448"/>
      <c r="AZ245" s="448"/>
      <c r="BA245" s="448" t="s">
        <v>21</v>
      </c>
      <c r="BB245" s="449"/>
      <c r="BC245" s="452" t="s">
        <v>16</v>
      </c>
      <c r="BD245" s="450"/>
      <c r="BE245" s="450"/>
      <c r="BF245" s="450"/>
      <c r="BG245" s="450"/>
      <c r="BH245" s="450"/>
      <c r="BI245" s="450"/>
      <c r="BJ245" s="450"/>
      <c r="BK245" s="450"/>
      <c r="BL245" s="450"/>
      <c r="BM245" s="450" t="s">
        <v>43</v>
      </c>
      <c r="BN245" s="450"/>
      <c r="BO245" s="450"/>
      <c r="BP245" s="450"/>
      <c r="BQ245" s="450"/>
      <c r="BR245" s="450"/>
      <c r="BS245" s="450"/>
      <c r="BT245" s="450"/>
      <c r="BU245" s="450"/>
      <c r="BV245" s="450"/>
      <c r="BW245" s="450"/>
      <c r="BX245" s="450"/>
      <c r="BY245" s="450"/>
      <c r="BZ245" s="450"/>
      <c r="CA245" s="450"/>
      <c r="CB245" s="450"/>
      <c r="CC245" s="450"/>
      <c r="CD245" s="450"/>
      <c r="CE245" s="450" t="s">
        <v>22</v>
      </c>
      <c r="CF245" s="450"/>
      <c r="CG245" s="450"/>
      <c r="CH245" s="450"/>
      <c r="CI245" s="450"/>
      <c r="CJ245" s="450"/>
      <c r="CK245" s="450"/>
      <c r="CL245" s="450"/>
      <c r="CM245" s="450"/>
      <c r="CN245" s="450"/>
      <c r="CO245" s="450"/>
      <c r="CP245" s="450"/>
      <c r="CQ245" s="450"/>
      <c r="CR245" s="450"/>
      <c r="CS245" s="450"/>
      <c r="CT245" s="450"/>
      <c r="CU245" s="450" t="s">
        <v>65</v>
      </c>
      <c r="CV245" s="450"/>
      <c r="CW245" s="1">
        <f t="shared" si="7"/>
        <v>1</v>
      </c>
    </row>
    <row r="246" spans="1:101" ht="7.5" customHeight="1" x14ac:dyDescent="0.15">
      <c r="A246" s="456"/>
      <c r="B246" s="457"/>
      <c r="C246" s="450"/>
      <c r="D246" s="450"/>
      <c r="E246" s="450"/>
      <c r="F246" s="450"/>
      <c r="G246" s="450"/>
      <c r="H246" s="450"/>
      <c r="I246" s="450"/>
      <c r="J246" s="450"/>
      <c r="K246" s="450"/>
      <c r="L246" s="450"/>
      <c r="M246" s="450"/>
      <c r="N246" s="450"/>
      <c r="O246" s="450"/>
      <c r="P246" s="450"/>
      <c r="Q246" s="450"/>
      <c r="R246" s="450"/>
      <c r="S246" s="450"/>
      <c r="T246" s="450"/>
      <c r="U246" s="450"/>
      <c r="V246" s="450"/>
      <c r="W246" s="450"/>
      <c r="X246" s="450"/>
      <c r="Y246" s="450"/>
      <c r="Z246" s="450"/>
      <c r="AA246" s="450"/>
      <c r="AB246" s="450"/>
      <c r="AC246" s="450"/>
      <c r="AD246" s="450"/>
      <c r="AE246" s="450"/>
      <c r="AF246" s="450"/>
      <c r="AG246" s="450"/>
      <c r="AH246" s="450"/>
      <c r="AI246" s="450"/>
      <c r="AJ246" s="451"/>
      <c r="AK246" s="474" t="s">
        <v>39</v>
      </c>
      <c r="AL246" s="453"/>
      <c r="AM246" s="453"/>
      <c r="AN246" s="453" t="s">
        <v>40</v>
      </c>
      <c r="AO246" s="453"/>
      <c r="AP246" s="453"/>
      <c r="AQ246" s="450"/>
      <c r="AR246" s="450"/>
      <c r="AS246" s="450"/>
      <c r="AT246" s="450"/>
      <c r="AU246" s="450"/>
      <c r="AV246" s="450"/>
      <c r="AW246" s="450"/>
      <c r="AX246" s="450"/>
      <c r="AY246" s="450"/>
      <c r="AZ246" s="450"/>
      <c r="BA246" s="450"/>
      <c r="BB246" s="451"/>
      <c r="BC246" s="452"/>
      <c r="BD246" s="450"/>
      <c r="BE246" s="450"/>
      <c r="BF246" s="450"/>
      <c r="BG246" s="450"/>
      <c r="BH246" s="450"/>
      <c r="BI246" s="450"/>
      <c r="BJ246" s="450"/>
      <c r="BK246" s="450"/>
      <c r="BL246" s="450"/>
      <c r="BM246" s="450"/>
      <c r="BN246" s="450"/>
      <c r="BO246" s="450"/>
      <c r="BP246" s="450"/>
      <c r="BQ246" s="450"/>
      <c r="BR246" s="450"/>
      <c r="BS246" s="450"/>
      <c r="BT246" s="450"/>
      <c r="BU246" s="450"/>
      <c r="BV246" s="450"/>
      <c r="BW246" s="450"/>
      <c r="BX246" s="450"/>
      <c r="BY246" s="450"/>
      <c r="BZ246" s="450"/>
      <c r="CA246" s="450"/>
      <c r="CB246" s="450"/>
      <c r="CC246" s="450"/>
      <c r="CD246" s="450"/>
      <c r="CE246" s="450"/>
      <c r="CF246" s="450"/>
      <c r="CG246" s="450"/>
      <c r="CH246" s="450"/>
      <c r="CI246" s="450"/>
      <c r="CJ246" s="450"/>
      <c r="CK246" s="450"/>
      <c r="CL246" s="450"/>
      <c r="CM246" s="450"/>
      <c r="CN246" s="450"/>
      <c r="CO246" s="450"/>
      <c r="CP246" s="450"/>
      <c r="CQ246" s="450"/>
      <c r="CR246" s="450"/>
      <c r="CS246" s="450"/>
      <c r="CT246" s="450"/>
      <c r="CU246" s="450"/>
      <c r="CV246" s="450"/>
      <c r="CW246" s="1">
        <f t="shared" si="7"/>
        <v>1</v>
      </c>
    </row>
    <row r="247" spans="1:101" ht="30" customHeight="1" x14ac:dyDescent="0.15">
      <c r="A247" s="447">
        <f>IF(収録楽曲情報!B67="","",収録楽曲情報!B67)</f>
        <v>66</v>
      </c>
      <c r="B247" s="438"/>
      <c r="C247" s="436" t="str">
        <f>IF(収録楽曲情報!D67="","",収録楽曲情報!D67&amp;収録楽曲情報!Q67)</f>
        <v/>
      </c>
      <c r="D247" s="436"/>
      <c r="E247" s="436"/>
      <c r="F247" s="436"/>
      <c r="G247" s="436"/>
      <c r="H247" s="436"/>
      <c r="I247" s="436"/>
      <c r="J247" s="436"/>
      <c r="K247" s="436"/>
      <c r="L247" s="436"/>
      <c r="M247" s="436"/>
      <c r="N247" s="436"/>
      <c r="O247" s="436"/>
      <c r="P247" s="436"/>
      <c r="Q247" s="436"/>
      <c r="R247" s="436"/>
      <c r="S247" s="436" t="str">
        <f>IF(収録楽曲情報!E67="","",収録楽曲情報!E67 &amp; " ・ ") &amp; IF(収録楽曲情報!F67="","",収録楽曲情報!F67)</f>
        <v/>
      </c>
      <c r="T247" s="436"/>
      <c r="U247" s="436"/>
      <c r="V247" s="436"/>
      <c r="W247" s="436"/>
      <c r="X247" s="436"/>
      <c r="Y247" s="436"/>
      <c r="Z247" s="436"/>
      <c r="AA247" s="436"/>
      <c r="AB247" s="436"/>
      <c r="AC247" s="436"/>
      <c r="AD247" s="436"/>
      <c r="AE247" s="436"/>
      <c r="AF247" s="436"/>
      <c r="AG247" s="436"/>
      <c r="AH247" s="436"/>
      <c r="AI247" s="436"/>
      <c r="AJ247" s="470"/>
      <c r="AK247" s="472" t="str">
        <f>IF(算定シミュレーション!AO78=0,"",算定シミュレーション!AO78)</f>
        <v/>
      </c>
      <c r="AL247" s="437"/>
      <c r="AM247" s="437"/>
      <c r="AN247" s="437" t="str">
        <f>IF(算定シミュレーション!AP78=0,"",算定シミュレーション!AP78)</f>
        <v/>
      </c>
      <c r="AO247" s="437"/>
      <c r="AP247" s="437"/>
      <c r="AQ247" s="438" t="str">
        <f>IF(収録楽曲情報!J67="","",収録楽曲情報!J67)</f>
        <v/>
      </c>
      <c r="AR247" s="438"/>
      <c r="AS247" s="438"/>
      <c r="AT247" s="438"/>
      <c r="AU247" s="438"/>
      <c r="AV247" s="423" t="str">
        <f>IF(収録楽曲情報!K67="","",収録楽曲情報!K67)</f>
        <v/>
      </c>
      <c r="AW247" s="423"/>
      <c r="AX247" s="423"/>
      <c r="AY247" s="423"/>
      <c r="AZ247" s="423"/>
      <c r="BA247" s="423" t="str">
        <f>IF(収録楽曲情報!L67="","",収録楽曲情報!L67)</f>
        <v/>
      </c>
      <c r="BB247" s="434"/>
      <c r="BC247" s="443" t="str">
        <f>IF(収録楽曲情報!G67="","",収録楽曲情報!G67)</f>
        <v/>
      </c>
      <c r="BD247" s="444"/>
      <c r="BE247" s="444"/>
      <c r="BF247" s="444"/>
      <c r="BG247" s="444"/>
      <c r="BH247" s="444"/>
      <c r="BI247" s="444"/>
      <c r="BJ247" s="444"/>
      <c r="BK247" s="444"/>
      <c r="BL247" s="444"/>
      <c r="BM247" s="428"/>
      <c r="BN247" s="426"/>
      <c r="BO247" s="426"/>
      <c r="BP247" s="426"/>
      <c r="BQ247" s="426" t="str">
        <f>算定シミュレーション!AD78</f>
        <v/>
      </c>
      <c r="BR247" s="427"/>
      <c r="BS247" s="418" t="str">
        <f>算定シミュレーション!AE78</f>
        <v/>
      </c>
      <c r="BT247" s="419"/>
      <c r="BU247" s="420" t="str">
        <f>算定シミュレーション!AF78</f>
        <v/>
      </c>
      <c r="BV247" s="419"/>
      <c r="BW247" s="420" t="str">
        <f>算定シミュレーション!AG78</f>
        <v/>
      </c>
      <c r="BX247" s="421"/>
      <c r="BY247" s="418" t="str">
        <f>算定シミュレーション!AH78</f>
        <v/>
      </c>
      <c r="BZ247" s="419"/>
      <c r="CA247" s="420" t="str">
        <f>算定シミュレーション!AI78</f>
        <v/>
      </c>
      <c r="CB247" s="419"/>
      <c r="CC247" s="420" t="str">
        <f>IF(算定シミュレーション!A78="算","算",IF(LEFT(収録楽曲情報!Q67,2)="【委",0,算定シミュレーション!AJ78))</f>
        <v>―</v>
      </c>
      <c r="CD247" s="421"/>
      <c r="CE247" s="423" t="str">
        <f>LEFT(収録楽曲情報!C67,1)</f>
        <v/>
      </c>
      <c r="CF247" s="423"/>
      <c r="CG247" s="423" t="str">
        <f>MID(収録楽曲情報!C67,2,1)</f>
        <v/>
      </c>
      <c r="CH247" s="423"/>
      <c r="CI247" s="423" t="str">
        <f>MID(収録楽曲情報!C67,3,1)</f>
        <v/>
      </c>
      <c r="CJ247" s="423"/>
      <c r="CK247" s="423" t="str">
        <f>MID(収録楽曲情報!C67,4,1)</f>
        <v/>
      </c>
      <c r="CL247" s="423"/>
      <c r="CM247" s="423" t="str">
        <f>MID(収録楽曲情報!C67,5,1)</f>
        <v/>
      </c>
      <c r="CN247" s="423"/>
      <c r="CO247" s="423" t="str">
        <f>MID(収録楽曲情報!C67,6,1)</f>
        <v/>
      </c>
      <c r="CP247" s="423"/>
      <c r="CQ247" s="423" t="str">
        <f>MID(収録楽曲情報!C67,7,1)</f>
        <v/>
      </c>
      <c r="CR247" s="423"/>
      <c r="CS247" s="423" t="str">
        <f>MID(収録楽曲情報!C67,8,1)</f>
        <v/>
      </c>
      <c r="CT247" s="423"/>
      <c r="CU247" s="423"/>
      <c r="CV247" s="423"/>
      <c r="CW247" s="1">
        <f t="shared" si="7"/>
        <v>1</v>
      </c>
    </row>
    <row r="248" spans="1:101" ht="30" customHeight="1" x14ac:dyDescent="0.15">
      <c r="A248" s="447">
        <f>IF(収録楽曲情報!B68="","",収録楽曲情報!B68)</f>
        <v>67</v>
      </c>
      <c r="B248" s="438"/>
      <c r="C248" s="436" t="str">
        <f>IF(収録楽曲情報!D68="","",収録楽曲情報!D68&amp;収録楽曲情報!Q68)</f>
        <v/>
      </c>
      <c r="D248" s="436"/>
      <c r="E248" s="436"/>
      <c r="F248" s="436"/>
      <c r="G248" s="436"/>
      <c r="H248" s="436"/>
      <c r="I248" s="436"/>
      <c r="J248" s="436"/>
      <c r="K248" s="436"/>
      <c r="L248" s="436"/>
      <c r="M248" s="436"/>
      <c r="N248" s="436"/>
      <c r="O248" s="436"/>
      <c r="P248" s="436"/>
      <c r="Q248" s="436"/>
      <c r="R248" s="436"/>
      <c r="S248" s="436" t="str">
        <f>IF(収録楽曲情報!E68="","",収録楽曲情報!E68 &amp; " ・ ") &amp; IF(収録楽曲情報!F68="","",収録楽曲情報!F68)</f>
        <v/>
      </c>
      <c r="T248" s="436"/>
      <c r="U248" s="436"/>
      <c r="V248" s="436"/>
      <c r="W248" s="436"/>
      <c r="X248" s="436"/>
      <c r="Y248" s="436"/>
      <c r="Z248" s="436"/>
      <c r="AA248" s="436"/>
      <c r="AB248" s="436"/>
      <c r="AC248" s="436"/>
      <c r="AD248" s="436"/>
      <c r="AE248" s="436"/>
      <c r="AF248" s="436"/>
      <c r="AG248" s="436"/>
      <c r="AH248" s="436"/>
      <c r="AI248" s="436"/>
      <c r="AJ248" s="470"/>
      <c r="AK248" s="471" t="str">
        <f>IF(算定シミュレーション!AO79=0,"",算定シミュレーション!AO79)</f>
        <v/>
      </c>
      <c r="AL248" s="471"/>
      <c r="AM248" s="472"/>
      <c r="AN248" s="473" t="str">
        <f>IF(算定シミュレーション!AP79=0,"",算定シミュレーション!AP79)</f>
        <v/>
      </c>
      <c r="AO248" s="471"/>
      <c r="AP248" s="472"/>
      <c r="AQ248" s="438" t="str">
        <f>IF(収録楽曲情報!J68="","",収録楽曲情報!J68)</f>
        <v/>
      </c>
      <c r="AR248" s="438"/>
      <c r="AS248" s="438"/>
      <c r="AT248" s="438"/>
      <c r="AU248" s="438"/>
      <c r="AV248" s="423" t="str">
        <f>IF(収録楽曲情報!K68="","",収録楽曲情報!K68)</f>
        <v/>
      </c>
      <c r="AW248" s="423"/>
      <c r="AX248" s="423"/>
      <c r="AY248" s="423"/>
      <c r="AZ248" s="423"/>
      <c r="BA248" s="423" t="str">
        <f>IF(収録楽曲情報!L68="","",収録楽曲情報!L68)</f>
        <v/>
      </c>
      <c r="BB248" s="434"/>
      <c r="BC248" s="443" t="str">
        <f>IF(収録楽曲情報!G68="","",収録楽曲情報!G68)</f>
        <v/>
      </c>
      <c r="BD248" s="444"/>
      <c r="BE248" s="444"/>
      <c r="BF248" s="444"/>
      <c r="BG248" s="444"/>
      <c r="BH248" s="444"/>
      <c r="BI248" s="444"/>
      <c r="BJ248" s="444"/>
      <c r="BK248" s="444"/>
      <c r="BL248" s="444"/>
      <c r="BM248" s="428"/>
      <c r="BN248" s="426"/>
      <c r="BO248" s="426"/>
      <c r="BP248" s="426"/>
      <c r="BQ248" s="426" t="str">
        <f>算定シミュレーション!AD79</f>
        <v/>
      </c>
      <c r="BR248" s="427"/>
      <c r="BS248" s="418" t="str">
        <f>算定シミュレーション!AE79</f>
        <v/>
      </c>
      <c r="BT248" s="419"/>
      <c r="BU248" s="420" t="str">
        <f>算定シミュレーション!AF79</f>
        <v/>
      </c>
      <c r="BV248" s="419"/>
      <c r="BW248" s="420" t="str">
        <f>算定シミュレーション!AG79</f>
        <v/>
      </c>
      <c r="BX248" s="421"/>
      <c r="BY248" s="418" t="str">
        <f>算定シミュレーション!AH79</f>
        <v/>
      </c>
      <c r="BZ248" s="419"/>
      <c r="CA248" s="420" t="str">
        <f>算定シミュレーション!AI79</f>
        <v/>
      </c>
      <c r="CB248" s="419"/>
      <c r="CC248" s="420" t="str">
        <f>IF(算定シミュレーション!A79="算","算",IF(LEFT(収録楽曲情報!Q68,2)="【委",0,算定シミュレーション!AJ79))</f>
        <v>―</v>
      </c>
      <c r="CD248" s="421"/>
      <c r="CE248" s="423" t="str">
        <f>LEFT(収録楽曲情報!C68,1)</f>
        <v/>
      </c>
      <c r="CF248" s="423"/>
      <c r="CG248" s="423" t="str">
        <f>MID(収録楽曲情報!C68,2,1)</f>
        <v/>
      </c>
      <c r="CH248" s="423"/>
      <c r="CI248" s="423" t="str">
        <f>MID(収録楽曲情報!C68,3,1)</f>
        <v/>
      </c>
      <c r="CJ248" s="423"/>
      <c r="CK248" s="423" t="str">
        <f>MID(収録楽曲情報!C68,4,1)</f>
        <v/>
      </c>
      <c r="CL248" s="423"/>
      <c r="CM248" s="423" t="str">
        <f>MID(収録楽曲情報!C68,5,1)</f>
        <v/>
      </c>
      <c r="CN248" s="423"/>
      <c r="CO248" s="423" t="str">
        <f>MID(収録楽曲情報!C68,6,1)</f>
        <v/>
      </c>
      <c r="CP248" s="423"/>
      <c r="CQ248" s="423" t="str">
        <f>MID(収録楽曲情報!C68,7,1)</f>
        <v/>
      </c>
      <c r="CR248" s="423"/>
      <c r="CS248" s="423" t="str">
        <f>MID(収録楽曲情報!C68,8,1)</f>
        <v/>
      </c>
      <c r="CT248" s="423"/>
      <c r="CU248" s="423"/>
      <c r="CV248" s="423"/>
      <c r="CW248" s="1">
        <f t="shared" si="7"/>
        <v>1</v>
      </c>
    </row>
    <row r="249" spans="1:101" ht="30" customHeight="1" x14ac:dyDescent="0.15">
      <c r="A249" s="447">
        <f>IF(収録楽曲情報!B69="","",収録楽曲情報!B69)</f>
        <v>68</v>
      </c>
      <c r="B249" s="438"/>
      <c r="C249" s="436" t="str">
        <f>IF(収録楽曲情報!D69="","",収録楽曲情報!D69&amp;収録楽曲情報!Q69)</f>
        <v/>
      </c>
      <c r="D249" s="436"/>
      <c r="E249" s="436"/>
      <c r="F249" s="436"/>
      <c r="G249" s="436"/>
      <c r="H249" s="436"/>
      <c r="I249" s="436"/>
      <c r="J249" s="436"/>
      <c r="K249" s="436"/>
      <c r="L249" s="436"/>
      <c r="M249" s="436"/>
      <c r="N249" s="436"/>
      <c r="O249" s="436"/>
      <c r="P249" s="436"/>
      <c r="Q249" s="436"/>
      <c r="R249" s="436"/>
      <c r="S249" s="436" t="str">
        <f>IF(収録楽曲情報!E69="","",収録楽曲情報!E69 &amp; " ・ ") &amp; IF(収録楽曲情報!F69="","",収録楽曲情報!F69)</f>
        <v/>
      </c>
      <c r="T249" s="436"/>
      <c r="U249" s="436"/>
      <c r="V249" s="436"/>
      <c r="W249" s="436"/>
      <c r="X249" s="436"/>
      <c r="Y249" s="436"/>
      <c r="Z249" s="436"/>
      <c r="AA249" s="436"/>
      <c r="AB249" s="436"/>
      <c r="AC249" s="436"/>
      <c r="AD249" s="436"/>
      <c r="AE249" s="436"/>
      <c r="AF249" s="436"/>
      <c r="AG249" s="436"/>
      <c r="AH249" s="436"/>
      <c r="AI249" s="436"/>
      <c r="AJ249" s="470"/>
      <c r="AK249" s="471" t="str">
        <f>IF(算定シミュレーション!AO80=0,"",算定シミュレーション!AO80)</f>
        <v/>
      </c>
      <c r="AL249" s="471"/>
      <c r="AM249" s="472"/>
      <c r="AN249" s="473" t="str">
        <f>IF(算定シミュレーション!AP80=0,"",算定シミュレーション!AP80)</f>
        <v/>
      </c>
      <c r="AO249" s="471"/>
      <c r="AP249" s="472"/>
      <c r="AQ249" s="438" t="str">
        <f>IF(収録楽曲情報!J69="","",収録楽曲情報!J69)</f>
        <v/>
      </c>
      <c r="AR249" s="438"/>
      <c r="AS249" s="438"/>
      <c r="AT249" s="438"/>
      <c r="AU249" s="438"/>
      <c r="AV249" s="423" t="str">
        <f>IF(収録楽曲情報!K69="","",収録楽曲情報!K69)</f>
        <v/>
      </c>
      <c r="AW249" s="423"/>
      <c r="AX249" s="423"/>
      <c r="AY249" s="423"/>
      <c r="AZ249" s="423"/>
      <c r="BA249" s="423" t="str">
        <f>IF(収録楽曲情報!L69="","",収録楽曲情報!L69)</f>
        <v/>
      </c>
      <c r="BB249" s="434"/>
      <c r="BC249" s="443" t="str">
        <f>IF(収録楽曲情報!G69="","",収録楽曲情報!G69)</f>
        <v/>
      </c>
      <c r="BD249" s="444"/>
      <c r="BE249" s="444"/>
      <c r="BF249" s="444"/>
      <c r="BG249" s="444"/>
      <c r="BH249" s="444"/>
      <c r="BI249" s="444"/>
      <c r="BJ249" s="444"/>
      <c r="BK249" s="444"/>
      <c r="BL249" s="444"/>
      <c r="BM249" s="428"/>
      <c r="BN249" s="426"/>
      <c r="BO249" s="426"/>
      <c r="BP249" s="426"/>
      <c r="BQ249" s="426" t="str">
        <f>算定シミュレーション!AD80</f>
        <v/>
      </c>
      <c r="BR249" s="427"/>
      <c r="BS249" s="418" t="str">
        <f>算定シミュレーション!AE80</f>
        <v/>
      </c>
      <c r="BT249" s="419"/>
      <c r="BU249" s="420" t="str">
        <f>算定シミュレーション!AF80</f>
        <v/>
      </c>
      <c r="BV249" s="419"/>
      <c r="BW249" s="420" t="str">
        <f>算定シミュレーション!AG80</f>
        <v/>
      </c>
      <c r="BX249" s="421"/>
      <c r="BY249" s="418" t="str">
        <f>算定シミュレーション!AH80</f>
        <v/>
      </c>
      <c r="BZ249" s="419"/>
      <c r="CA249" s="420" t="str">
        <f>算定シミュレーション!AI80</f>
        <v/>
      </c>
      <c r="CB249" s="419"/>
      <c r="CC249" s="420" t="str">
        <f>IF(算定シミュレーション!A80="算","算",IF(LEFT(収録楽曲情報!Q69,2)="【委",0,算定シミュレーション!AJ80))</f>
        <v>―</v>
      </c>
      <c r="CD249" s="421"/>
      <c r="CE249" s="423" t="str">
        <f>LEFT(収録楽曲情報!C69,1)</f>
        <v/>
      </c>
      <c r="CF249" s="423"/>
      <c r="CG249" s="423" t="str">
        <f>MID(収録楽曲情報!C69,2,1)</f>
        <v/>
      </c>
      <c r="CH249" s="423"/>
      <c r="CI249" s="423" t="str">
        <f>MID(収録楽曲情報!C69,3,1)</f>
        <v/>
      </c>
      <c r="CJ249" s="423"/>
      <c r="CK249" s="423" t="str">
        <f>MID(収録楽曲情報!C69,4,1)</f>
        <v/>
      </c>
      <c r="CL249" s="423"/>
      <c r="CM249" s="423" t="str">
        <f>MID(収録楽曲情報!C69,5,1)</f>
        <v/>
      </c>
      <c r="CN249" s="423"/>
      <c r="CO249" s="423" t="str">
        <f>MID(収録楽曲情報!C69,6,1)</f>
        <v/>
      </c>
      <c r="CP249" s="423"/>
      <c r="CQ249" s="423" t="str">
        <f>MID(収録楽曲情報!C69,7,1)</f>
        <v/>
      </c>
      <c r="CR249" s="423"/>
      <c r="CS249" s="423" t="str">
        <f>MID(収録楽曲情報!C69,8,1)</f>
        <v/>
      </c>
      <c r="CT249" s="423"/>
      <c r="CU249" s="423"/>
      <c r="CV249" s="423"/>
      <c r="CW249" s="1">
        <f t="shared" si="7"/>
        <v>1</v>
      </c>
    </row>
    <row r="250" spans="1:101" ht="30" customHeight="1" x14ac:dyDescent="0.15">
      <c r="A250" s="447">
        <f>IF(収録楽曲情報!B70="","",収録楽曲情報!B70)</f>
        <v>69</v>
      </c>
      <c r="B250" s="438"/>
      <c r="C250" s="436" t="str">
        <f>IF(収録楽曲情報!D70="","",収録楽曲情報!D70&amp;収録楽曲情報!Q70)</f>
        <v/>
      </c>
      <c r="D250" s="436"/>
      <c r="E250" s="436"/>
      <c r="F250" s="436"/>
      <c r="G250" s="436"/>
      <c r="H250" s="436"/>
      <c r="I250" s="436"/>
      <c r="J250" s="436"/>
      <c r="K250" s="436"/>
      <c r="L250" s="436"/>
      <c r="M250" s="436"/>
      <c r="N250" s="436"/>
      <c r="O250" s="436"/>
      <c r="P250" s="436"/>
      <c r="Q250" s="436"/>
      <c r="R250" s="436"/>
      <c r="S250" s="436" t="str">
        <f>IF(収録楽曲情報!E70="","",収録楽曲情報!E70 &amp; " ・ ") &amp; IF(収録楽曲情報!F70="","",収録楽曲情報!F70)</f>
        <v/>
      </c>
      <c r="T250" s="436"/>
      <c r="U250" s="436"/>
      <c r="V250" s="436"/>
      <c r="W250" s="436"/>
      <c r="X250" s="436"/>
      <c r="Y250" s="436"/>
      <c r="Z250" s="436"/>
      <c r="AA250" s="436"/>
      <c r="AB250" s="436"/>
      <c r="AC250" s="436"/>
      <c r="AD250" s="436"/>
      <c r="AE250" s="436"/>
      <c r="AF250" s="436"/>
      <c r="AG250" s="436"/>
      <c r="AH250" s="436"/>
      <c r="AI250" s="436"/>
      <c r="AJ250" s="470"/>
      <c r="AK250" s="471" t="str">
        <f>IF(算定シミュレーション!AO81=0,"",算定シミュレーション!AO81)</f>
        <v/>
      </c>
      <c r="AL250" s="471"/>
      <c r="AM250" s="472"/>
      <c r="AN250" s="473" t="str">
        <f>IF(算定シミュレーション!AP81=0,"",算定シミュレーション!AP81)</f>
        <v/>
      </c>
      <c r="AO250" s="471"/>
      <c r="AP250" s="472"/>
      <c r="AQ250" s="438" t="str">
        <f>IF(収録楽曲情報!J70="","",収録楽曲情報!J70)</f>
        <v/>
      </c>
      <c r="AR250" s="438"/>
      <c r="AS250" s="438"/>
      <c r="AT250" s="438"/>
      <c r="AU250" s="438"/>
      <c r="AV250" s="423" t="str">
        <f>IF(収録楽曲情報!K70="","",収録楽曲情報!K70)</f>
        <v/>
      </c>
      <c r="AW250" s="423"/>
      <c r="AX250" s="423"/>
      <c r="AY250" s="423"/>
      <c r="AZ250" s="423"/>
      <c r="BA250" s="423" t="str">
        <f>IF(収録楽曲情報!L70="","",収録楽曲情報!L70)</f>
        <v/>
      </c>
      <c r="BB250" s="434"/>
      <c r="BC250" s="443" t="str">
        <f>IF(収録楽曲情報!G70="","",収録楽曲情報!G70)</f>
        <v/>
      </c>
      <c r="BD250" s="444"/>
      <c r="BE250" s="444"/>
      <c r="BF250" s="444"/>
      <c r="BG250" s="444"/>
      <c r="BH250" s="444"/>
      <c r="BI250" s="444"/>
      <c r="BJ250" s="444"/>
      <c r="BK250" s="444"/>
      <c r="BL250" s="444"/>
      <c r="BM250" s="428"/>
      <c r="BN250" s="426"/>
      <c r="BO250" s="426"/>
      <c r="BP250" s="426"/>
      <c r="BQ250" s="426" t="str">
        <f>算定シミュレーション!AD81</f>
        <v/>
      </c>
      <c r="BR250" s="427"/>
      <c r="BS250" s="418" t="str">
        <f>算定シミュレーション!AE81</f>
        <v/>
      </c>
      <c r="BT250" s="419"/>
      <c r="BU250" s="420" t="str">
        <f>算定シミュレーション!AF81</f>
        <v/>
      </c>
      <c r="BV250" s="419"/>
      <c r="BW250" s="420" t="str">
        <f>算定シミュレーション!AG81</f>
        <v/>
      </c>
      <c r="BX250" s="421"/>
      <c r="BY250" s="418" t="str">
        <f>算定シミュレーション!AH81</f>
        <v/>
      </c>
      <c r="BZ250" s="419"/>
      <c r="CA250" s="420" t="str">
        <f>算定シミュレーション!AI81</f>
        <v/>
      </c>
      <c r="CB250" s="419"/>
      <c r="CC250" s="420" t="str">
        <f>IF(算定シミュレーション!A81="算","算",IF(LEFT(収録楽曲情報!Q70,2)="【委",0,算定シミュレーション!AJ81))</f>
        <v>―</v>
      </c>
      <c r="CD250" s="421"/>
      <c r="CE250" s="423" t="str">
        <f>LEFT(収録楽曲情報!C70,1)</f>
        <v/>
      </c>
      <c r="CF250" s="423"/>
      <c r="CG250" s="423" t="str">
        <f>MID(収録楽曲情報!C70,2,1)</f>
        <v/>
      </c>
      <c r="CH250" s="423"/>
      <c r="CI250" s="423" t="str">
        <f>MID(収録楽曲情報!C70,3,1)</f>
        <v/>
      </c>
      <c r="CJ250" s="423"/>
      <c r="CK250" s="423" t="str">
        <f>MID(収録楽曲情報!C70,4,1)</f>
        <v/>
      </c>
      <c r="CL250" s="423"/>
      <c r="CM250" s="423" t="str">
        <f>MID(収録楽曲情報!C70,5,1)</f>
        <v/>
      </c>
      <c r="CN250" s="423"/>
      <c r="CO250" s="423" t="str">
        <f>MID(収録楽曲情報!C70,6,1)</f>
        <v/>
      </c>
      <c r="CP250" s="423"/>
      <c r="CQ250" s="423" t="str">
        <f>MID(収録楽曲情報!C70,7,1)</f>
        <v/>
      </c>
      <c r="CR250" s="423"/>
      <c r="CS250" s="423" t="str">
        <f>MID(収録楽曲情報!C70,8,1)</f>
        <v/>
      </c>
      <c r="CT250" s="423"/>
      <c r="CU250" s="423"/>
      <c r="CV250" s="423"/>
      <c r="CW250" s="1">
        <f t="shared" si="7"/>
        <v>1</v>
      </c>
    </row>
    <row r="251" spans="1:101" ht="30" customHeight="1" x14ac:dyDescent="0.15">
      <c r="A251" s="447">
        <f>IF(収録楽曲情報!B71="","",収録楽曲情報!B71)</f>
        <v>70</v>
      </c>
      <c r="B251" s="438"/>
      <c r="C251" s="436" t="str">
        <f>IF(収録楽曲情報!D71="","",収録楽曲情報!D71&amp;収録楽曲情報!Q71)</f>
        <v/>
      </c>
      <c r="D251" s="436"/>
      <c r="E251" s="436"/>
      <c r="F251" s="436"/>
      <c r="G251" s="436"/>
      <c r="H251" s="436"/>
      <c r="I251" s="436"/>
      <c r="J251" s="436"/>
      <c r="K251" s="436"/>
      <c r="L251" s="436"/>
      <c r="M251" s="436"/>
      <c r="N251" s="436"/>
      <c r="O251" s="436"/>
      <c r="P251" s="436"/>
      <c r="Q251" s="436"/>
      <c r="R251" s="436"/>
      <c r="S251" s="436" t="str">
        <f>IF(収録楽曲情報!E71="","",収録楽曲情報!E71 &amp; " ・ ") &amp; IF(収録楽曲情報!F71="","",収録楽曲情報!F71)</f>
        <v/>
      </c>
      <c r="T251" s="436"/>
      <c r="U251" s="436"/>
      <c r="V251" s="436"/>
      <c r="W251" s="436"/>
      <c r="X251" s="436"/>
      <c r="Y251" s="436"/>
      <c r="Z251" s="436"/>
      <c r="AA251" s="436"/>
      <c r="AB251" s="436"/>
      <c r="AC251" s="436"/>
      <c r="AD251" s="436"/>
      <c r="AE251" s="436"/>
      <c r="AF251" s="436"/>
      <c r="AG251" s="436"/>
      <c r="AH251" s="436"/>
      <c r="AI251" s="436"/>
      <c r="AJ251" s="470"/>
      <c r="AK251" s="471" t="str">
        <f>IF(算定シミュレーション!AO82=0,"",算定シミュレーション!AO82)</f>
        <v/>
      </c>
      <c r="AL251" s="471"/>
      <c r="AM251" s="472"/>
      <c r="AN251" s="473" t="str">
        <f>IF(算定シミュレーション!AP82=0,"",算定シミュレーション!AP82)</f>
        <v/>
      </c>
      <c r="AO251" s="471"/>
      <c r="AP251" s="472"/>
      <c r="AQ251" s="438" t="str">
        <f>IF(収録楽曲情報!J71="","",収録楽曲情報!J71)</f>
        <v/>
      </c>
      <c r="AR251" s="438"/>
      <c r="AS251" s="438"/>
      <c r="AT251" s="438"/>
      <c r="AU251" s="438"/>
      <c r="AV251" s="423" t="str">
        <f>IF(収録楽曲情報!K71="","",収録楽曲情報!K71)</f>
        <v/>
      </c>
      <c r="AW251" s="423"/>
      <c r="AX251" s="423"/>
      <c r="AY251" s="423"/>
      <c r="AZ251" s="423"/>
      <c r="BA251" s="423" t="str">
        <f>IF(収録楽曲情報!L71="","",収録楽曲情報!L71)</f>
        <v/>
      </c>
      <c r="BB251" s="434"/>
      <c r="BC251" s="443" t="str">
        <f>IF(収録楽曲情報!G71="","",収録楽曲情報!G71)</f>
        <v/>
      </c>
      <c r="BD251" s="444"/>
      <c r="BE251" s="444"/>
      <c r="BF251" s="444"/>
      <c r="BG251" s="444"/>
      <c r="BH251" s="444"/>
      <c r="BI251" s="444"/>
      <c r="BJ251" s="444"/>
      <c r="BK251" s="444"/>
      <c r="BL251" s="444"/>
      <c r="BM251" s="428"/>
      <c r="BN251" s="426"/>
      <c r="BO251" s="426"/>
      <c r="BP251" s="426"/>
      <c r="BQ251" s="426" t="str">
        <f>算定シミュレーション!AD82</f>
        <v/>
      </c>
      <c r="BR251" s="427"/>
      <c r="BS251" s="418" t="str">
        <f>算定シミュレーション!AE82</f>
        <v/>
      </c>
      <c r="BT251" s="419"/>
      <c r="BU251" s="420" t="str">
        <f>算定シミュレーション!AF82</f>
        <v/>
      </c>
      <c r="BV251" s="419"/>
      <c r="BW251" s="420" t="str">
        <f>算定シミュレーション!AG82</f>
        <v/>
      </c>
      <c r="BX251" s="421"/>
      <c r="BY251" s="418" t="str">
        <f>算定シミュレーション!AH82</f>
        <v/>
      </c>
      <c r="BZ251" s="419"/>
      <c r="CA251" s="420" t="str">
        <f>算定シミュレーション!AI82</f>
        <v/>
      </c>
      <c r="CB251" s="419"/>
      <c r="CC251" s="420" t="str">
        <f>IF(算定シミュレーション!A82="算","算",IF(LEFT(収録楽曲情報!Q71,2)="【委",0,算定シミュレーション!AJ82))</f>
        <v>―</v>
      </c>
      <c r="CD251" s="421"/>
      <c r="CE251" s="423" t="str">
        <f>LEFT(収録楽曲情報!C71,1)</f>
        <v/>
      </c>
      <c r="CF251" s="423"/>
      <c r="CG251" s="423" t="str">
        <f>MID(収録楽曲情報!C71,2,1)</f>
        <v/>
      </c>
      <c r="CH251" s="423"/>
      <c r="CI251" s="423" t="str">
        <f>MID(収録楽曲情報!C71,3,1)</f>
        <v/>
      </c>
      <c r="CJ251" s="423"/>
      <c r="CK251" s="423" t="str">
        <f>MID(収録楽曲情報!C71,4,1)</f>
        <v/>
      </c>
      <c r="CL251" s="423"/>
      <c r="CM251" s="423" t="str">
        <f>MID(収録楽曲情報!C71,5,1)</f>
        <v/>
      </c>
      <c r="CN251" s="423"/>
      <c r="CO251" s="423" t="str">
        <f>MID(収録楽曲情報!C71,6,1)</f>
        <v/>
      </c>
      <c r="CP251" s="423"/>
      <c r="CQ251" s="423" t="str">
        <f>MID(収録楽曲情報!C71,7,1)</f>
        <v/>
      </c>
      <c r="CR251" s="423"/>
      <c r="CS251" s="423" t="str">
        <f>MID(収録楽曲情報!C71,8,1)</f>
        <v/>
      </c>
      <c r="CT251" s="423"/>
      <c r="CU251" s="423"/>
      <c r="CV251" s="423"/>
      <c r="CW251" s="1">
        <f t="shared" si="7"/>
        <v>1</v>
      </c>
    </row>
    <row r="252" spans="1:101" ht="30" customHeight="1" x14ac:dyDescent="0.15">
      <c r="A252" s="447">
        <f>IF(収録楽曲情報!B72="","",収録楽曲情報!B72)</f>
        <v>71</v>
      </c>
      <c r="B252" s="438"/>
      <c r="C252" s="436" t="str">
        <f>IF(収録楽曲情報!D72="","",収録楽曲情報!D72&amp;収録楽曲情報!Q72)</f>
        <v/>
      </c>
      <c r="D252" s="436"/>
      <c r="E252" s="436"/>
      <c r="F252" s="436"/>
      <c r="G252" s="436"/>
      <c r="H252" s="436"/>
      <c r="I252" s="436"/>
      <c r="J252" s="436"/>
      <c r="K252" s="436"/>
      <c r="L252" s="436"/>
      <c r="M252" s="436"/>
      <c r="N252" s="436"/>
      <c r="O252" s="436"/>
      <c r="P252" s="436"/>
      <c r="Q252" s="436"/>
      <c r="R252" s="436"/>
      <c r="S252" s="436" t="str">
        <f>IF(収録楽曲情報!E72="","",収録楽曲情報!E72 &amp; " ・ ") &amp; IF(収録楽曲情報!F72="","",収録楽曲情報!F72)</f>
        <v/>
      </c>
      <c r="T252" s="436"/>
      <c r="U252" s="436"/>
      <c r="V252" s="436"/>
      <c r="W252" s="436"/>
      <c r="X252" s="436"/>
      <c r="Y252" s="436"/>
      <c r="Z252" s="436"/>
      <c r="AA252" s="436"/>
      <c r="AB252" s="436"/>
      <c r="AC252" s="436"/>
      <c r="AD252" s="436"/>
      <c r="AE252" s="436"/>
      <c r="AF252" s="436"/>
      <c r="AG252" s="436"/>
      <c r="AH252" s="436"/>
      <c r="AI252" s="436"/>
      <c r="AJ252" s="470"/>
      <c r="AK252" s="471" t="str">
        <f>IF(算定シミュレーション!AO83=0,"",算定シミュレーション!AO83)</f>
        <v/>
      </c>
      <c r="AL252" s="471"/>
      <c r="AM252" s="472"/>
      <c r="AN252" s="473" t="str">
        <f>IF(算定シミュレーション!AP83=0,"",算定シミュレーション!AP83)</f>
        <v/>
      </c>
      <c r="AO252" s="471"/>
      <c r="AP252" s="472"/>
      <c r="AQ252" s="438" t="str">
        <f>IF(収録楽曲情報!J72="","",収録楽曲情報!J72)</f>
        <v/>
      </c>
      <c r="AR252" s="438"/>
      <c r="AS252" s="438"/>
      <c r="AT252" s="438"/>
      <c r="AU252" s="438"/>
      <c r="AV252" s="423" t="str">
        <f>IF(収録楽曲情報!K72="","",収録楽曲情報!K72)</f>
        <v/>
      </c>
      <c r="AW252" s="423"/>
      <c r="AX252" s="423"/>
      <c r="AY252" s="423"/>
      <c r="AZ252" s="423"/>
      <c r="BA252" s="423" t="str">
        <f>IF(収録楽曲情報!L72="","",収録楽曲情報!L72)</f>
        <v/>
      </c>
      <c r="BB252" s="434"/>
      <c r="BC252" s="443" t="str">
        <f>IF(収録楽曲情報!G72="","",収録楽曲情報!G72)</f>
        <v/>
      </c>
      <c r="BD252" s="444"/>
      <c r="BE252" s="444"/>
      <c r="BF252" s="444"/>
      <c r="BG252" s="444"/>
      <c r="BH252" s="444"/>
      <c r="BI252" s="444"/>
      <c r="BJ252" s="444"/>
      <c r="BK252" s="444"/>
      <c r="BL252" s="444"/>
      <c r="BM252" s="428"/>
      <c r="BN252" s="426"/>
      <c r="BO252" s="426"/>
      <c r="BP252" s="426"/>
      <c r="BQ252" s="426" t="str">
        <f>算定シミュレーション!AD83</f>
        <v/>
      </c>
      <c r="BR252" s="427"/>
      <c r="BS252" s="418" t="str">
        <f>算定シミュレーション!AE83</f>
        <v/>
      </c>
      <c r="BT252" s="419"/>
      <c r="BU252" s="420" t="str">
        <f>算定シミュレーション!AF83</f>
        <v/>
      </c>
      <c r="BV252" s="419"/>
      <c r="BW252" s="420" t="str">
        <f>算定シミュレーション!AG83</f>
        <v/>
      </c>
      <c r="BX252" s="421"/>
      <c r="BY252" s="418" t="str">
        <f>算定シミュレーション!AH83</f>
        <v/>
      </c>
      <c r="BZ252" s="419"/>
      <c r="CA252" s="420" t="str">
        <f>算定シミュレーション!AI83</f>
        <v/>
      </c>
      <c r="CB252" s="419"/>
      <c r="CC252" s="420" t="str">
        <f>IF(算定シミュレーション!A83="算","算",IF(LEFT(収録楽曲情報!Q72,2)="【委",0,算定シミュレーション!AJ83))</f>
        <v>―</v>
      </c>
      <c r="CD252" s="421"/>
      <c r="CE252" s="423" t="str">
        <f>LEFT(収録楽曲情報!C72,1)</f>
        <v/>
      </c>
      <c r="CF252" s="423"/>
      <c r="CG252" s="423" t="str">
        <f>MID(収録楽曲情報!C72,2,1)</f>
        <v/>
      </c>
      <c r="CH252" s="423"/>
      <c r="CI252" s="423" t="str">
        <f>MID(収録楽曲情報!C72,3,1)</f>
        <v/>
      </c>
      <c r="CJ252" s="423"/>
      <c r="CK252" s="423" t="str">
        <f>MID(収録楽曲情報!C72,4,1)</f>
        <v/>
      </c>
      <c r="CL252" s="423"/>
      <c r="CM252" s="423" t="str">
        <f>MID(収録楽曲情報!C72,5,1)</f>
        <v/>
      </c>
      <c r="CN252" s="423"/>
      <c r="CO252" s="423" t="str">
        <f>MID(収録楽曲情報!C72,6,1)</f>
        <v/>
      </c>
      <c r="CP252" s="423"/>
      <c r="CQ252" s="423" t="str">
        <f>MID(収録楽曲情報!C72,7,1)</f>
        <v/>
      </c>
      <c r="CR252" s="423"/>
      <c r="CS252" s="423" t="str">
        <f>MID(収録楽曲情報!C72,8,1)</f>
        <v/>
      </c>
      <c r="CT252" s="423"/>
      <c r="CU252" s="423"/>
      <c r="CV252" s="423"/>
      <c r="CW252" s="1">
        <f t="shared" si="7"/>
        <v>1</v>
      </c>
    </row>
    <row r="253" spans="1:101" ht="30" customHeight="1" x14ac:dyDescent="0.15">
      <c r="A253" s="447">
        <f>IF(収録楽曲情報!B73="","",収録楽曲情報!B73)</f>
        <v>72</v>
      </c>
      <c r="B253" s="438"/>
      <c r="C253" s="436" t="str">
        <f>IF(収録楽曲情報!D73="","",収録楽曲情報!D73&amp;収録楽曲情報!Q73)</f>
        <v/>
      </c>
      <c r="D253" s="436"/>
      <c r="E253" s="436"/>
      <c r="F253" s="436"/>
      <c r="G253" s="436"/>
      <c r="H253" s="436"/>
      <c r="I253" s="436"/>
      <c r="J253" s="436"/>
      <c r="K253" s="436"/>
      <c r="L253" s="436"/>
      <c r="M253" s="436"/>
      <c r="N253" s="436"/>
      <c r="O253" s="436"/>
      <c r="P253" s="436"/>
      <c r="Q253" s="436"/>
      <c r="R253" s="436"/>
      <c r="S253" s="436" t="str">
        <f>IF(収録楽曲情報!E73="","",収録楽曲情報!E73 &amp; " ・ ") &amp; IF(収録楽曲情報!F73="","",収録楽曲情報!F73)</f>
        <v/>
      </c>
      <c r="T253" s="436"/>
      <c r="U253" s="436"/>
      <c r="V253" s="436"/>
      <c r="W253" s="436"/>
      <c r="X253" s="436"/>
      <c r="Y253" s="436"/>
      <c r="Z253" s="436"/>
      <c r="AA253" s="436"/>
      <c r="AB253" s="436"/>
      <c r="AC253" s="436"/>
      <c r="AD253" s="436"/>
      <c r="AE253" s="436"/>
      <c r="AF253" s="436"/>
      <c r="AG253" s="436"/>
      <c r="AH253" s="436"/>
      <c r="AI253" s="436"/>
      <c r="AJ253" s="470"/>
      <c r="AK253" s="471" t="str">
        <f>IF(算定シミュレーション!AO84=0,"",算定シミュレーション!AO84)</f>
        <v/>
      </c>
      <c r="AL253" s="471"/>
      <c r="AM253" s="472"/>
      <c r="AN253" s="473" t="str">
        <f>IF(算定シミュレーション!AP84=0,"",算定シミュレーション!AP84)</f>
        <v/>
      </c>
      <c r="AO253" s="471"/>
      <c r="AP253" s="472"/>
      <c r="AQ253" s="438" t="str">
        <f>IF(収録楽曲情報!J73="","",収録楽曲情報!J73)</f>
        <v/>
      </c>
      <c r="AR253" s="438"/>
      <c r="AS253" s="438"/>
      <c r="AT253" s="438"/>
      <c r="AU253" s="438"/>
      <c r="AV253" s="423" t="str">
        <f>IF(収録楽曲情報!K73="","",収録楽曲情報!K73)</f>
        <v/>
      </c>
      <c r="AW253" s="423"/>
      <c r="AX253" s="423"/>
      <c r="AY253" s="423"/>
      <c r="AZ253" s="423"/>
      <c r="BA253" s="423" t="str">
        <f>IF(収録楽曲情報!L73="","",収録楽曲情報!L73)</f>
        <v/>
      </c>
      <c r="BB253" s="434"/>
      <c r="BC253" s="443" t="str">
        <f>IF(収録楽曲情報!G73="","",収録楽曲情報!G73)</f>
        <v/>
      </c>
      <c r="BD253" s="444"/>
      <c r="BE253" s="444"/>
      <c r="BF253" s="444"/>
      <c r="BG253" s="444"/>
      <c r="BH253" s="444"/>
      <c r="BI253" s="444"/>
      <c r="BJ253" s="444"/>
      <c r="BK253" s="444"/>
      <c r="BL253" s="444"/>
      <c r="BM253" s="428"/>
      <c r="BN253" s="426"/>
      <c r="BO253" s="426"/>
      <c r="BP253" s="426"/>
      <c r="BQ253" s="426" t="str">
        <f>算定シミュレーション!AD84</f>
        <v/>
      </c>
      <c r="BR253" s="427"/>
      <c r="BS253" s="418" t="str">
        <f>算定シミュレーション!AE84</f>
        <v/>
      </c>
      <c r="BT253" s="419"/>
      <c r="BU253" s="420" t="str">
        <f>算定シミュレーション!AF84</f>
        <v/>
      </c>
      <c r="BV253" s="419"/>
      <c r="BW253" s="420" t="str">
        <f>算定シミュレーション!AG84</f>
        <v/>
      </c>
      <c r="BX253" s="421"/>
      <c r="BY253" s="418" t="str">
        <f>算定シミュレーション!AH84</f>
        <v/>
      </c>
      <c r="BZ253" s="419"/>
      <c r="CA253" s="420" t="str">
        <f>算定シミュレーション!AI84</f>
        <v/>
      </c>
      <c r="CB253" s="419"/>
      <c r="CC253" s="420" t="str">
        <f>IF(算定シミュレーション!A84="算","算",IF(LEFT(収録楽曲情報!Q73,2)="【委",0,算定シミュレーション!AJ84))</f>
        <v>―</v>
      </c>
      <c r="CD253" s="421"/>
      <c r="CE253" s="423" t="str">
        <f>LEFT(収録楽曲情報!C73,1)</f>
        <v/>
      </c>
      <c r="CF253" s="423"/>
      <c r="CG253" s="423" t="str">
        <f>MID(収録楽曲情報!C73,2,1)</f>
        <v/>
      </c>
      <c r="CH253" s="423"/>
      <c r="CI253" s="423" t="str">
        <f>MID(収録楽曲情報!C73,3,1)</f>
        <v/>
      </c>
      <c r="CJ253" s="423"/>
      <c r="CK253" s="423" t="str">
        <f>MID(収録楽曲情報!C73,4,1)</f>
        <v/>
      </c>
      <c r="CL253" s="423"/>
      <c r="CM253" s="423" t="str">
        <f>MID(収録楽曲情報!C73,5,1)</f>
        <v/>
      </c>
      <c r="CN253" s="423"/>
      <c r="CO253" s="423" t="str">
        <f>MID(収録楽曲情報!C73,6,1)</f>
        <v/>
      </c>
      <c r="CP253" s="423"/>
      <c r="CQ253" s="423" t="str">
        <f>MID(収録楽曲情報!C73,7,1)</f>
        <v/>
      </c>
      <c r="CR253" s="423"/>
      <c r="CS253" s="423" t="str">
        <f>MID(収録楽曲情報!C73,8,1)</f>
        <v/>
      </c>
      <c r="CT253" s="423"/>
      <c r="CU253" s="423"/>
      <c r="CV253" s="423"/>
      <c r="CW253" s="1">
        <f t="shared" si="7"/>
        <v>1</v>
      </c>
    </row>
    <row r="254" spans="1:101" ht="30" customHeight="1" x14ac:dyDescent="0.15">
      <c r="A254" s="447">
        <f>IF(収録楽曲情報!B74="","",収録楽曲情報!B74)</f>
        <v>73</v>
      </c>
      <c r="B254" s="438"/>
      <c r="C254" s="436" t="str">
        <f>IF(収録楽曲情報!D74="","",収録楽曲情報!D74&amp;収録楽曲情報!Q74)</f>
        <v/>
      </c>
      <c r="D254" s="436"/>
      <c r="E254" s="436"/>
      <c r="F254" s="436"/>
      <c r="G254" s="436"/>
      <c r="H254" s="436"/>
      <c r="I254" s="436"/>
      <c r="J254" s="436"/>
      <c r="K254" s="436"/>
      <c r="L254" s="436"/>
      <c r="M254" s="436"/>
      <c r="N254" s="436"/>
      <c r="O254" s="436"/>
      <c r="P254" s="436"/>
      <c r="Q254" s="436"/>
      <c r="R254" s="436"/>
      <c r="S254" s="436" t="str">
        <f>IF(収録楽曲情報!E74="","",収録楽曲情報!E74 &amp; " ・ ") &amp; IF(収録楽曲情報!F74="","",収録楽曲情報!F74)</f>
        <v/>
      </c>
      <c r="T254" s="436"/>
      <c r="U254" s="436"/>
      <c r="V254" s="436"/>
      <c r="W254" s="436"/>
      <c r="X254" s="436"/>
      <c r="Y254" s="436"/>
      <c r="Z254" s="436"/>
      <c r="AA254" s="436"/>
      <c r="AB254" s="436"/>
      <c r="AC254" s="436"/>
      <c r="AD254" s="436"/>
      <c r="AE254" s="436"/>
      <c r="AF254" s="436"/>
      <c r="AG254" s="436"/>
      <c r="AH254" s="436"/>
      <c r="AI254" s="436"/>
      <c r="AJ254" s="470"/>
      <c r="AK254" s="471" t="str">
        <f>IF(算定シミュレーション!AO85=0,"",算定シミュレーション!AO85)</f>
        <v/>
      </c>
      <c r="AL254" s="471"/>
      <c r="AM254" s="472"/>
      <c r="AN254" s="473" t="str">
        <f>IF(算定シミュレーション!AP85=0,"",算定シミュレーション!AP85)</f>
        <v/>
      </c>
      <c r="AO254" s="471"/>
      <c r="AP254" s="472"/>
      <c r="AQ254" s="438" t="str">
        <f>IF(収録楽曲情報!J74="","",収録楽曲情報!J74)</f>
        <v/>
      </c>
      <c r="AR254" s="438"/>
      <c r="AS254" s="438"/>
      <c r="AT254" s="438"/>
      <c r="AU254" s="438"/>
      <c r="AV254" s="423" t="str">
        <f>IF(収録楽曲情報!K74="","",収録楽曲情報!K74)</f>
        <v/>
      </c>
      <c r="AW254" s="423"/>
      <c r="AX254" s="423"/>
      <c r="AY254" s="423"/>
      <c r="AZ254" s="423"/>
      <c r="BA254" s="423" t="str">
        <f>IF(収録楽曲情報!L74="","",収録楽曲情報!L74)</f>
        <v/>
      </c>
      <c r="BB254" s="434"/>
      <c r="BC254" s="443" t="str">
        <f>IF(収録楽曲情報!G74="","",収録楽曲情報!G74)</f>
        <v/>
      </c>
      <c r="BD254" s="444"/>
      <c r="BE254" s="444"/>
      <c r="BF254" s="444"/>
      <c r="BG254" s="444"/>
      <c r="BH254" s="444"/>
      <c r="BI254" s="444"/>
      <c r="BJ254" s="444"/>
      <c r="BK254" s="444"/>
      <c r="BL254" s="444"/>
      <c r="BM254" s="428"/>
      <c r="BN254" s="426"/>
      <c r="BO254" s="426"/>
      <c r="BP254" s="426"/>
      <c r="BQ254" s="426" t="str">
        <f>算定シミュレーション!AD85</f>
        <v/>
      </c>
      <c r="BR254" s="427"/>
      <c r="BS254" s="418" t="str">
        <f>算定シミュレーション!AE85</f>
        <v/>
      </c>
      <c r="BT254" s="419"/>
      <c r="BU254" s="420" t="str">
        <f>算定シミュレーション!AF85</f>
        <v/>
      </c>
      <c r="BV254" s="419"/>
      <c r="BW254" s="420" t="str">
        <f>算定シミュレーション!AG85</f>
        <v/>
      </c>
      <c r="BX254" s="421"/>
      <c r="BY254" s="418" t="str">
        <f>算定シミュレーション!AH85</f>
        <v/>
      </c>
      <c r="BZ254" s="419"/>
      <c r="CA254" s="420" t="str">
        <f>算定シミュレーション!AI85</f>
        <v/>
      </c>
      <c r="CB254" s="419"/>
      <c r="CC254" s="420" t="str">
        <f>IF(算定シミュレーション!A85="算","算",IF(LEFT(収録楽曲情報!Q74,2)="【委",0,算定シミュレーション!AJ85))</f>
        <v>―</v>
      </c>
      <c r="CD254" s="421"/>
      <c r="CE254" s="423" t="str">
        <f>LEFT(収録楽曲情報!C74,1)</f>
        <v/>
      </c>
      <c r="CF254" s="423"/>
      <c r="CG254" s="423" t="str">
        <f>MID(収録楽曲情報!C74,2,1)</f>
        <v/>
      </c>
      <c r="CH254" s="423"/>
      <c r="CI254" s="423" t="str">
        <f>MID(収録楽曲情報!C74,3,1)</f>
        <v/>
      </c>
      <c r="CJ254" s="423"/>
      <c r="CK254" s="423" t="str">
        <f>MID(収録楽曲情報!C74,4,1)</f>
        <v/>
      </c>
      <c r="CL254" s="423"/>
      <c r="CM254" s="423" t="str">
        <f>MID(収録楽曲情報!C74,5,1)</f>
        <v/>
      </c>
      <c r="CN254" s="423"/>
      <c r="CO254" s="423" t="str">
        <f>MID(収録楽曲情報!C74,6,1)</f>
        <v/>
      </c>
      <c r="CP254" s="423"/>
      <c r="CQ254" s="423" t="str">
        <f>MID(収録楽曲情報!C74,7,1)</f>
        <v/>
      </c>
      <c r="CR254" s="423"/>
      <c r="CS254" s="423" t="str">
        <f>MID(収録楽曲情報!C74,8,1)</f>
        <v/>
      </c>
      <c r="CT254" s="423"/>
      <c r="CU254" s="423"/>
      <c r="CV254" s="423"/>
      <c r="CW254" s="1">
        <f t="shared" si="7"/>
        <v>1</v>
      </c>
    </row>
    <row r="255" spans="1:101" ht="30" customHeight="1" x14ac:dyDescent="0.15">
      <c r="A255" s="447">
        <f>IF(収録楽曲情報!B75="","",収録楽曲情報!B75)</f>
        <v>74</v>
      </c>
      <c r="B255" s="438"/>
      <c r="C255" s="436" t="str">
        <f>IF(収録楽曲情報!D75="","",収録楽曲情報!D75&amp;収録楽曲情報!Q75)</f>
        <v/>
      </c>
      <c r="D255" s="436"/>
      <c r="E255" s="436"/>
      <c r="F255" s="436"/>
      <c r="G255" s="436"/>
      <c r="H255" s="436"/>
      <c r="I255" s="436"/>
      <c r="J255" s="436"/>
      <c r="K255" s="436"/>
      <c r="L255" s="436"/>
      <c r="M255" s="436"/>
      <c r="N255" s="436"/>
      <c r="O255" s="436"/>
      <c r="P255" s="436"/>
      <c r="Q255" s="436"/>
      <c r="R255" s="436"/>
      <c r="S255" s="436" t="str">
        <f>IF(収録楽曲情報!E75="","",収録楽曲情報!E75 &amp; " ・ ") &amp; IF(収録楽曲情報!F75="","",収録楽曲情報!F75)</f>
        <v/>
      </c>
      <c r="T255" s="436"/>
      <c r="U255" s="436"/>
      <c r="V255" s="436"/>
      <c r="W255" s="436"/>
      <c r="X255" s="436"/>
      <c r="Y255" s="436"/>
      <c r="Z255" s="436"/>
      <c r="AA255" s="436"/>
      <c r="AB255" s="436"/>
      <c r="AC255" s="436"/>
      <c r="AD255" s="436"/>
      <c r="AE255" s="436"/>
      <c r="AF255" s="436"/>
      <c r="AG255" s="436"/>
      <c r="AH255" s="436"/>
      <c r="AI255" s="436"/>
      <c r="AJ255" s="470"/>
      <c r="AK255" s="471" t="str">
        <f>IF(算定シミュレーション!AO86=0,"",算定シミュレーション!AO86)</f>
        <v/>
      </c>
      <c r="AL255" s="471"/>
      <c r="AM255" s="472"/>
      <c r="AN255" s="473" t="str">
        <f>IF(算定シミュレーション!AP86=0,"",算定シミュレーション!AP86)</f>
        <v/>
      </c>
      <c r="AO255" s="471"/>
      <c r="AP255" s="472"/>
      <c r="AQ255" s="438" t="str">
        <f>IF(収録楽曲情報!J75="","",収録楽曲情報!J75)</f>
        <v/>
      </c>
      <c r="AR255" s="438"/>
      <c r="AS255" s="438"/>
      <c r="AT255" s="438"/>
      <c r="AU255" s="438"/>
      <c r="AV255" s="423" t="str">
        <f>IF(収録楽曲情報!K75="","",収録楽曲情報!K75)</f>
        <v/>
      </c>
      <c r="AW255" s="423"/>
      <c r="AX255" s="423"/>
      <c r="AY255" s="423"/>
      <c r="AZ255" s="423"/>
      <c r="BA255" s="423" t="str">
        <f>IF(収録楽曲情報!L75="","",収録楽曲情報!L75)</f>
        <v/>
      </c>
      <c r="BB255" s="434"/>
      <c r="BC255" s="443" t="str">
        <f>IF(収録楽曲情報!G75="","",収録楽曲情報!G75)</f>
        <v/>
      </c>
      <c r="BD255" s="444"/>
      <c r="BE255" s="444"/>
      <c r="BF255" s="444"/>
      <c r="BG255" s="444"/>
      <c r="BH255" s="444"/>
      <c r="BI255" s="444"/>
      <c r="BJ255" s="444"/>
      <c r="BK255" s="444"/>
      <c r="BL255" s="444"/>
      <c r="BM255" s="428"/>
      <c r="BN255" s="426"/>
      <c r="BO255" s="426"/>
      <c r="BP255" s="426"/>
      <c r="BQ255" s="426" t="str">
        <f>算定シミュレーション!AD86</f>
        <v/>
      </c>
      <c r="BR255" s="427"/>
      <c r="BS255" s="418" t="str">
        <f>算定シミュレーション!AE86</f>
        <v/>
      </c>
      <c r="BT255" s="419"/>
      <c r="BU255" s="420" t="str">
        <f>算定シミュレーション!AF86</f>
        <v/>
      </c>
      <c r="BV255" s="419"/>
      <c r="BW255" s="420" t="str">
        <f>算定シミュレーション!AG86</f>
        <v/>
      </c>
      <c r="BX255" s="421"/>
      <c r="BY255" s="418" t="str">
        <f>算定シミュレーション!AH86</f>
        <v/>
      </c>
      <c r="BZ255" s="419"/>
      <c r="CA255" s="420" t="str">
        <f>算定シミュレーション!AI86</f>
        <v/>
      </c>
      <c r="CB255" s="419"/>
      <c r="CC255" s="420" t="str">
        <f>IF(算定シミュレーション!A86="算","算",IF(LEFT(収録楽曲情報!Q75,2)="【委",0,算定シミュレーション!AJ86))</f>
        <v>―</v>
      </c>
      <c r="CD255" s="421"/>
      <c r="CE255" s="423" t="str">
        <f>LEFT(収録楽曲情報!C75,1)</f>
        <v/>
      </c>
      <c r="CF255" s="423"/>
      <c r="CG255" s="423" t="str">
        <f>MID(収録楽曲情報!C75,2,1)</f>
        <v/>
      </c>
      <c r="CH255" s="423"/>
      <c r="CI255" s="423" t="str">
        <f>MID(収録楽曲情報!C75,3,1)</f>
        <v/>
      </c>
      <c r="CJ255" s="423"/>
      <c r="CK255" s="423" t="str">
        <f>MID(収録楽曲情報!C75,4,1)</f>
        <v/>
      </c>
      <c r="CL255" s="423"/>
      <c r="CM255" s="423" t="str">
        <f>MID(収録楽曲情報!C75,5,1)</f>
        <v/>
      </c>
      <c r="CN255" s="423"/>
      <c r="CO255" s="423" t="str">
        <f>MID(収録楽曲情報!C75,6,1)</f>
        <v/>
      </c>
      <c r="CP255" s="423"/>
      <c r="CQ255" s="423" t="str">
        <f>MID(収録楽曲情報!C75,7,1)</f>
        <v/>
      </c>
      <c r="CR255" s="423"/>
      <c r="CS255" s="423" t="str">
        <f>MID(収録楽曲情報!C75,8,1)</f>
        <v/>
      </c>
      <c r="CT255" s="423"/>
      <c r="CU255" s="423"/>
      <c r="CV255" s="423"/>
      <c r="CW255" s="1">
        <f t="shared" si="7"/>
        <v>1</v>
      </c>
    </row>
    <row r="256" spans="1:101" ht="30" customHeight="1" thickBot="1" x14ac:dyDescent="0.2">
      <c r="A256" s="465">
        <f>IF(収録楽曲情報!B76="","",収録楽曲情報!B76)</f>
        <v>75</v>
      </c>
      <c r="B256" s="442"/>
      <c r="C256" s="440" t="str">
        <f>IF(収録楽曲情報!D76="","",収録楽曲情報!D76&amp;収録楽曲情報!Q76)</f>
        <v/>
      </c>
      <c r="D256" s="440"/>
      <c r="E256" s="440"/>
      <c r="F256" s="440"/>
      <c r="G256" s="440"/>
      <c r="H256" s="440"/>
      <c r="I256" s="440"/>
      <c r="J256" s="440"/>
      <c r="K256" s="440"/>
      <c r="L256" s="440"/>
      <c r="M256" s="440"/>
      <c r="N256" s="440"/>
      <c r="O256" s="440"/>
      <c r="P256" s="440"/>
      <c r="Q256" s="440"/>
      <c r="R256" s="440"/>
      <c r="S256" s="440" t="str">
        <f>IF(収録楽曲情報!E76="","",収録楽曲情報!E76 &amp; " ・ ") &amp; IF(収録楽曲情報!F76="","",収録楽曲情報!F76)</f>
        <v/>
      </c>
      <c r="T256" s="440"/>
      <c r="U256" s="440"/>
      <c r="V256" s="440"/>
      <c r="W256" s="440"/>
      <c r="X256" s="440"/>
      <c r="Y256" s="440"/>
      <c r="Z256" s="440"/>
      <c r="AA256" s="440"/>
      <c r="AB256" s="440"/>
      <c r="AC256" s="440"/>
      <c r="AD256" s="440"/>
      <c r="AE256" s="440"/>
      <c r="AF256" s="440"/>
      <c r="AG256" s="440"/>
      <c r="AH256" s="440"/>
      <c r="AI256" s="440"/>
      <c r="AJ256" s="466"/>
      <c r="AK256" s="467" t="str">
        <f>IF(算定シミュレーション!AO87=0,"",算定シミュレーション!AO87)</f>
        <v/>
      </c>
      <c r="AL256" s="467"/>
      <c r="AM256" s="468"/>
      <c r="AN256" s="469" t="str">
        <f>IF(算定シミュレーション!AP87=0,"",算定シミュレーション!AP87)</f>
        <v/>
      </c>
      <c r="AO256" s="467"/>
      <c r="AP256" s="468"/>
      <c r="AQ256" s="442" t="str">
        <f>IF(収録楽曲情報!J76="","",収録楽曲情報!J76)</f>
        <v/>
      </c>
      <c r="AR256" s="442"/>
      <c r="AS256" s="442"/>
      <c r="AT256" s="442"/>
      <c r="AU256" s="442"/>
      <c r="AV256" s="429" t="str">
        <f>IF(収録楽曲情報!K76="","",収録楽曲情報!K76)</f>
        <v/>
      </c>
      <c r="AW256" s="429"/>
      <c r="AX256" s="429"/>
      <c r="AY256" s="429"/>
      <c r="AZ256" s="429"/>
      <c r="BA256" s="429" t="str">
        <f>IF(収録楽曲情報!L76="","",収録楽曲情報!L76)</f>
        <v/>
      </c>
      <c r="BB256" s="430"/>
      <c r="BC256" s="443" t="str">
        <f>IF(収録楽曲情報!G76="","",収録楽曲情報!G76)</f>
        <v/>
      </c>
      <c r="BD256" s="444"/>
      <c r="BE256" s="444"/>
      <c r="BF256" s="444"/>
      <c r="BG256" s="444"/>
      <c r="BH256" s="444"/>
      <c r="BI256" s="444"/>
      <c r="BJ256" s="444"/>
      <c r="BK256" s="444"/>
      <c r="BL256" s="444"/>
      <c r="BM256" s="428"/>
      <c r="BN256" s="426"/>
      <c r="BO256" s="426"/>
      <c r="BP256" s="426"/>
      <c r="BQ256" s="426" t="str">
        <f>算定シミュレーション!AD87</f>
        <v/>
      </c>
      <c r="BR256" s="427"/>
      <c r="BS256" s="418" t="str">
        <f>算定シミュレーション!AE87</f>
        <v/>
      </c>
      <c r="BT256" s="419"/>
      <c r="BU256" s="420" t="str">
        <f>算定シミュレーション!AF87</f>
        <v/>
      </c>
      <c r="BV256" s="419"/>
      <c r="BW256" s="420" t="str">
        <f>算定シミュレーション!AG87</f>
        <v/>
      </c>
      <c r="BX256" s="421"/>
      <c r="BY256" s="418" t="str">
        <f>算定シミュレーション!AH87</f>
        <v/>
      </c>
      <c r="BZ256" s="419"/>
      <c r="CA256" s="420" t="str">
        <f>算定シミュレーション!AI87</f>
        <v/>
      </c>
      <c r="CB256" s="419"/>
      <c r="CC256" s="420" t="str">
        <f>IF(算定シミュレーション!A87="算","算",IF(LEFT(収録楽曲情報!Q76,2)="【委",0,算定シミュレーション!AJ87))</f>
        <v>―</v>
      </c>
      <c r="CD256" s="421"/>
      <c r="CE256" s="423" t="str">
        <f>LEFT(収録楽曲情報!C76,1)</f>
        <v/>
      </c>
      <c r="CF256" s="423"/>
      <c r="CG256" s="423" t="str">
        <f>MID(収録楽曲情報!C76,2,1)</f>
        <v/>
      </c>
      <c r="CH256" s="423"/>
      <c r="CI256" s="423" t="str">
        <f>MID(収録楽曲情報!C76,3,1)</f>
        <v/>
      </c>
      <c r="CJ256" s="423"/>
      <c r="CK256" s="423" t="str">
        <f>MID(収録楽曲情報!C76,4,1)</f>
        <v/>
      </c>
      <c r="CL256" s="423"/>
      <c r="CM256" s="423" t="str">
        <f>MID(収録楽曲情報!C76,5,1)</f>
        <v/>
      </c>
      <c r="CN256" s="423"/>
      <c r="CO256" s="423" t="str">
        <f>MID(収録楽曲情報!C76,6,1)</f>
        <v/>
      </c>
      <c r="CP256" s="423"/>
      <c r="CQ256" s="423" t="str">
        <f>MID(収録楽曲情報!C76,7,1)</f>
        <v/>
      </c>
      <c r="CR256" s="423"/>
      <c r="CS256" s="423" t="str">
        <f>MID(収録楽曲情報!C76,8,1)</f>
        <v/>
      </c>
      <c r="CT256" s="423"/>
      <c r="CU256" s="423"/>
      <c r="CV256" s="423"/>
      <c r="CW256" s="1">
        <f t="shared" si="7"/>
        <v>1</v>
      </c>
    </row>
    <row r="257" spans="1:101" ht="30" customHeight="1" x14ac:dyDescent="0.15">
      <c r="A257" s="424" t="str">
        <f>IF(収録楽曲情報!$V$4=0,"",IF(CC259="","",収録楽曲情報!$S$8))</f>
        <v/>
      </c>
      <c r="B257" s="424"/>
      <c r="C257" s="424"/>
      <c r="D257" s="424"/>
      <c r="E257" s="424"/>
      <c r="F257" s="424"/>
      <c r="G257" s="424"/>
      <c r="H257" s="424"/>
      <c r="I257" s="424"/>
      <c r="J257" s="424"/>
      <c r="K257" s="424"/>
      <c r="L257" s="424"/>
      <c r="M257" s="424"/>
      <c r="N257" s="424"/>
      <c r="O257" s="424"/>
      <c r="P257" s="424"/>
      <c r="Q257" s="424"/>
      <c r="R257" s="424"/>
      <c r="S257" s="424"/>
      <c r="T257" s="424"/>
      <c r="U257" s="424"/>
      <c r="V257" s="424"/>
      <c r="W257" s="424"/>
      <c r="X257" s="424"/>
      <c r="Y257" s="424"/>
      <c r="Z257" s="424"/>
      <c r="AA257" s="424"/>
      <c r="AB257" s="424"/>
      <c r="AC257" s="424"/>
      <c r="AD257" s="424"/>
      <c r="AE257" s="424"/>
      <c r="AF257" s="424"/>
      <c r="AG257" s="424"/>
      <c r="AH257" s="424"/>
      <c r="AI257" s="424"/>
      <c r="AJ257" s="424"/>
      <c r="AK257" s="424"/>
      <c r="AL257" s="424"/>
      <c r="AM257" s="424"/>
      <c r="AN257" s="424"/>
      <c r="AO257" s="424"/>
      <c r="BE257" s="417" t="s">
        <v>44</v>
      </c>
      <c r="BF257" s="417"/>
      <c r="BG257" s="417"/>
      <c r="BH257" s="417"/>
      <c r="BI257" s="417"/>
      <c r="BJ257" s="417"/>
      <c r="BK257" s="417"/>
      <c r="BL257" s="417"/>
      <c r="BM257" s="428" t="str">
        <f>IF(算定シミュレーション!$BK$2=8,算定シミュレーション!$AB$113,"")</f>
        <v/>
      </c>
      <c r="BN257" s="426"/>
      <c r="BO257" s="426" t="str">
        <f>IF(算定シミュレーション!$BK$2=8,算定シミュレーション!$AC$113,"")</f>
        <v/>
      </c>
      <c r="BP257" s="426"/>
      <c r="BQ257" s="420" t="str">
        <f>IF(算定シミュレーション!$BK$2=8,算定シミュレーション!$AD$113,"")</f>
        <v/>
      </c>
      <c r="BR257" s="421"/>
      <c r="BS257" s="418" t="str">
        <f>IF(算定シミュレーション!$BK$2=8,算定シミュレーション!$AE$113,"")</f>
        <v/>
      </c>
      <c r="BT257" s="419"/>
      <c r="BU257" s="420" t="str">
        <f>IF(算定シミュレーション!$BK$2=8,算定シミュレーション!$AF$113,"")</f>
        <v/>
      </c>
      <c r="BV257" s="419"/>
      <c r="BW257" s="420" t="str">
        <f>IF(算定シミュレーション!$BK$2=8,算定シミュレーション!$AG$113,"")</f>
        <v/>
      </c>
      <c r="BX257" s="421"/>
      <c r="BY257" s="418" t="str">
        <f>IF(算定シミュレーション!$BK$2=8,算定シミュレーション!$AH$113,"")</f>
        <v/>
      </c>
      <c r="BZ257" s="419"/>
      <c r="CA257" s="420" t="str">
        <f>IF(算定シミュレーション!$BK$2=8,算定シミュレーション!$AI$113,"")</f>
        <v/>
      </c>
      <c r="CB257" s="419"/>
      <c r="CC257" s="420" t="str">
        <f>IF(算定シミュレーション!$BK$2=8,算定シミュレーション!$AJ$113,"")</f>
        <v/>
      </c>
      <c r="CD257" s="421"/>
      <c r="CE257" s="423">
        <f>IF(CC259="",9,IF(収録楽曲情報!$V$4=0,9,""))</f>
        <v>9</v>
      </c>
      <c r="CF257" s="423"/>
      <c r="CG257" s="423">
        <f>IF(CC259="",9,IF(収録楽曲情報!$V$4=0,9,""))</f>
        <v>9</v>
      </c>
      <c r="CH257" s="423"/>
      <c r="CI257" s="423">
        <f>IF(CC259="",9,IF(収録楽曲情報!$V$4=0,9,RIGHT(LEFT(収録楽曲情報!$V$4,1),1)))</f>
        <v>9</v>
      </c>
      <c r="CJ257" s="423"/>
      <c r="CK257" s="423">
        <f>IF(CC259="",9,IF(収録楽曲情報!$V$4=0,9,RIGHT(LEFT(収録楽曲情報!$V$4,2),1)))</f>
        <v>9</v>
      </c>
      <c r="CL257" s="423"/>
      <c r="CM257" s="423">
        <f>IF(CC259="",9,IF(収録楽曲情報!$V$4=0,9,RIGHT(LEFT(収録楽曲情報!$V$4,3),1)))</f>
        <v>9</v>
      </c>
      <c r="CN257" s="423"/>
      <c r="CO257" s="423">
        <f>IF(CC259="",9,IF(収録楽曲情報!$V$4=0,9,RIGHT(LEFT(収録楽曲情報!$V$4,4),1)))</f>
        <v>9</v>
      </c>
      <c r="CP257" s="423"/>
      <c r="CQ257" s="423">
        <f>IF(CC259="",9,IF(収録楽曲情報!$V$4=0,9,RIGHT(LEFT(収録楽曲情報!$V$4,5),1)))</f>
        <v>9</v>
      </c>
      <c r="CR257" s="423"/>
      <c r="CS257" s="423">
        <f>IF(CC259="",9,IF(収録楽曲情報!$V$4=0,9,RIGHT(LEFT(収録楽曲情報!$V$4,6),1)))</f>
        <v>9</v>
      </c>
      <c r="CT257" s="423"/>
      <c r="CU257" s="423">
        <f>IF(CC259="",9,IF(収録楽曲情報!$V$4=0,9,""))</f>
        <v>9</v>
      </c>
      <c r="CV257" s="423"/>
      <c r="CW257" s="1">
        <f t="shared" si="7"/>
        <v>1</v>
      </c>
    </row>
    <row r="258" spans="1:101" ht="30" customHeight="1" x14ac:dyDescent="0.15">
      <c r="A258" s="425"/>
      <c r="B258" s="425"/>
      <c r="C258" s="425"/>
      <c r="D258" s="425"/>
      <c r="E258" s="425"/>
      <c r="F258" s="425"/>
      <c r="G258" s="425"/>
      <c r="H258" s="425"/>
      <c r="I258" s="425"/>
      <c r="J258" s="425"/>
      <c r="K258" s="425"/>
      <c r="L258" s="425"/>
      <c r="M258" s="425"/>
      <c r="N258" s="425"/>
      <c r="O258" s="425"/>
      <c r="P258" s="425"/>
      <c r="Q258" s="425"/>
      <c r="R258" s="425"/>
      <c r="S258" s="425"/>
      <c r="T258" s="425"/>
      <c r="U258" s="425"/>
      <c r="V258" s="425"/>
      <c r="W258" s="425"/>
      <c r="X258" s="425"/>
      <c r="Y258" s="425"/>
      <c r="Z258" s="425"/>
      <c r="AA258" s="425"/>
      <c r="AB258" s="425"/>
      <c r="AC258" s="425"/>
      <c r="AD258" s="425"/>
      <c r="AE258" s="425"/>
      <c r="AF258" s="425"/>
      <c r="AG258" s="425"/>
      <c r="AH258" s="425"/>
      <c r="AI258" s="425"/>
      <c r="AJ258" s="425"/>
      <c r="AK258" s="425"/>
      <c r="AL258" s="425"/>
      <c r="AM258" s="425"/>
      <c r="AN258" s="425"/>
      <c r="AO258" s="425"/>
      <c r="AW258" s="433"/>
      <c r="AX258" s="433"/>
      <c r="AY258" s="433"/>
      <c r="AZ258" s="433"/>
      <c r="BA258" s="433"/>
      <c r="BB258" s="433"/>
      <c r="BE258" s="417" t="str">
        <f>算定シミュレーション!BM11</f>
        <v>消費税相当額</v>
      </c>
      <c r="BF258" s="417"/>
      <c r="BG258" s="417"/>
      <c r="BH258" s="417"/>
      <c r="BI258" s="417"/>
      <c r="BJ258" s="417"/>
      <c r="BK258" s="417"/>
      <c r="BL258" s="417"/>
      <c r="BM258" s="418" t="str">
        <f>IF(算定シミュレーション!$BK$2=8,算定シミュレーション!$AB$114,"")</f>
        <v/>
      </c>
      <c r="BN258" s="419"/>
      <c r="BO258" s="420" t="str">
        <f>IF(算定シミュレーション!$BK$2=8,算定シミュレーション!$AC$114,"")</f>
        <v/>
      </c>
      <c r="BP258" s="419"/>
      <c r="BQ258" s="420" t="str">
        <f>IF(算定シミュレーション!$BK$2=8,算定シミュレーション!$AD$114,"")</f>
        <v/>
      </c>
      <c r="BR258" s="421"/>
      <c r="BS258" s="418" t="str">
        <f>IF(算定シミュレーション!$BK$2=8,算定シミュレーション!$AE$114,"")</f>
        <v/>
      </c>
      <c r="BT258" s="419"/>
      <c r="BU258" s="420" t="str">
        <f>IF(算定シミュレーション!$BK$2=8,算定シミュレーション!$AF$114,"")</f>
        <v/>
      </c>
      <c r="BV258" s="419"/>
      <c r="BW258" s="420" t="str">
        <f>IF(算定シミュレーション!$BK$2=8,算定シミュレーション!$AG$114,"")</f>
        <v/>
      </c>
      <c r="BX258" s="421"/>
      <c r="BY258" s="418" t="str">
        <f>IF(算定シミュレーション!$BK$2=8,算定シミュレーション!$AH$114,"")</f>
        <v/>
      </c>
      <c r="BZ258" s="419"/>
      <c r="CA258" s="420" t="str">
        <f>IF(算定シミュレーション!$BK$2=8,算定シミュレーション!$AI$114,"")</f>
        <v/>
      </c>
      <c r="CB258" s="419"/>
      <c r="CC258" s="420" t="str">
        <f>IF(算定シミュレーション!$BK$2=8,算定シミュレーション!$AJ$114,"")</f>
        <v/>
      </c>
      <c r="CD258" s="421"/>
      <c r="CE258" s="422" t="str">
        <f>IF(CC259="","",IF(収録楽曲情報!$V$4=0,"",""))</f>
        <v/>
      </c>
      <c r="CF258" s="422"/>
      <c r="CG258" s="422" t="str">
        <f>IF(CC259="","",IF(収録楽曲情報!$V$4=0,"",""))</f>
        <v/>
      </c>
      <c r="CH258" s="422"/>
      <c r="CI258" s="422" t="str">
        <f>IF(CC259="","",IF(収録楽曲情報!$V$4=0,"",IF(LEN(収録楽曲情報!$W$3)=5,"",LEFT(収録楽曲情報!$W$3,1))))</f>
        <v/>
      </c>
      <c r="CJ258" s="422"/>
      <c r="CK258" s="422" t="str">
        <f>IF(CC259="","",IF(収録楽曲情報!$V$4=0,"",IF(LEN(収録楽曲情報!$W$3)=5,LEFT(収録楽曲情報!$W$3,1),RIGHT(LEFT(収録楽曲情報!$W$3,2),1))))</f>
        <v/>
      </c>
      <c r="CL258" s="422"/>
      <c r="CM258" s="422" t="str">
        <f>IF(CC259="","",IF(収録楽曲情報!$V$4=0,"",IF(LEN(収録楽曲情報!$W$3)=5,RIGHT(LEFT(収録楽曲情報!$W$3,2),1),RIGHT(LEFT(収録楽曲情報!$W$3,3),1))))</f>
        <v/>
      </c>
      <c r="CN258" s="422"/>
      <c r="CO258" s="422" t="str">
        <f>IF(CC259="","",IF(収録楽曲情報!$V$4=0,"",IF(LEN(収録楽曲情報!$W$3)=5,RIGHT(LEFT(収録楽曲情報!$W$3,3),1),RIGHT(LEFT(収録楽曲情報!$W$3,4),1))))</f>
        <v/>
      </c>
      <c r="CP258" s="422"/>
      <c r="CQ258" s="422" t="str">
        <f>IF(CC259="","",IF(収録楽曲情報!$V$4=0,"",IF(LEN(収録楽曲情報!$W$3)=5,RIGHT(LEFT(収録楽曲情報!$W$3,4),1),RIGHT(LEFT(収録楽曲情報!$W$3,4),1))))</f>
        <v/>
      </c>
      <c r="CR258" s="422"/>
      <c r="CS258" s="422" t="str">
        <f>IF(CC259="","",IF(収録楽曲情報!$V$4=0,"",IF(LEN(収録楽曲情報!$W$3)=5,RIGHT(LEFT(収録楽曲情報!$W$3,5),1),RIGHT(LEFT(収録楽曲情報!$W$3,4),1))))</f>
        <v/>
      </c>
      <c r="CT258" s="422"/>
      <c r="CW258" s="1">
        <f t="shared" si="7"/>
        <v>1</v>
      </c>
    </row>
    <row r="259" spans="1:101" ht="30" customHeight="1" x14ac:dyDescent="0.15">
      <c r="A259" s="425"/>
      <c r="B259" s="425"/>
      <c r="C259" s="425"/>
      <c r="D259" s="425"/>
      <c r="E259" s="425"/>
      <c r="F259" s="425"/>
      <c r="G259" s="425"/>
      <c r="H259" s="425"/>
      <c r="I259" s="425"/>
      <c r="J259" s="425"/>
      <c r="K259" s="425"/>
      <c r="L259" s="425"/>
      <c r="M259" s="425"/>
      <c r="N259" s="425"/>
      <c r="O259" s="425"/>
      <c r="P259" s="425"/>
      <c r="Q259" s="425"/>
      <c r="R259" s="425"/>
      <c r="S259" s="425"/>
      <c r="T259" s="425"/>
      <c r="U259" s="425"/>
      <c r="V259" s="425"/>
      <c r="W259" s="425"/>
      <c r="X259" s="425"/>
      <c r="Y259" s="425"/>
      <c r="Z259" s="425"/>
      <c r="AA259" s="425"/>
      <c r="AB259" s="425"/>
      <c r="AC259" s="425"/>
      <c r="AD259" s="425"/>
      <c r="AE259" s="425"/>
      <c r="AF259" s="425"/>
      <c r="AG259" s="425"/>
      <c r="AH259" s="425"/>
      <c r="AI259" s="425"/>
      <c r="AJ259" s="425"/>
      <c r="AK259" s="425"/>
      <c r="AL259" s="425"/>
      <c r="AM259" s="425"/>
      <c r="AN259" s="425"/>
      <c r="AO259" s="425"/>
      <c r="AW259" s="433"/>
      <c r="AX259" s="433"/>
      <c r="AY259" s="433"/>
      <c r="AZ259" s="433"/>
      <c r="BA259" s="433"/>
      <c r="BB259" s="433"/>
      <c r="BE259" s="417" t="s">
        <v>45</v>
      </c>
      <c r="BF259" s="417"/>
      <c r="BG259" s="417"/>
      <c r="BH259" s="417"/>
      <c r="BI259" s="417"/>
      <c r="BJ259" s="417"/>
      <c r="BK259" s="417"/>
      <c r="BL259" s="417"/>
      <c r="BM259" s="418" t="str">
        <f>IF(算定シミュレーション!$BK$2=8,算定シミュレーション!$AB$115,"")</f>
        <v/>
      </c>
      <c r="BN259" s="419"/>
      <c r="BO259" s="420" t="str">
        <f>IF(算定シミュレーション!$BK$2=8,算定シミュレーション!$AC$115,"")</f>
        <v/>
      </c>
      <c r="BP259" s="419"/>
      <c r="BQ259" s="420" t="str">
        <f>IF(算定シミュレーション!$BK$2=8,算定シミュレーション!$AD$115,"")</f>
        <v/>
      </c>
      <c r="BR259" s="421"/>
      <c r="BS259" s="418" t="str">
        <f>IF(算定シミュレーション!$BK$2=8,算定シミュレーション!$AE$115,"")</f>
        <v/>
      </c>
      <c r="BT259" s="419"/>
      <c r="BU259" s="420" t="str">
        <f>IF(算定シミュレーション!$BK$2=8,算定シミュレーション!$AF$115,"")</f>
        <v/>
      </c>
      <c r="BV259" s="419"/>
      <c r="BW259" s="420" t="str">
        <f>IF(算定シミュレーション!$BK$2=8,算定シミュレーション!$AG$115,"")</f>
        <v/>
      </c>
      <c r="BX259" s="421"/>
      <c r="BY259" s="418" t="str">
        <f>IF(算定シミュレーション!$BK$2=8,算定シミュレーション!$AH$115,"")</f>
        <v/>
      </c>
      <c r="BZ259" s="419"/>
      <c r="CA259" s="420" t="str">
        <f>IF(算定シミュレーション!$BK$2=8,算定シミュレーション!$AI$115,"")</f>
        <v/>
      </c>
      <c r="CB259" s="419"/>
      <c r="CC259" s="420" t="str">
        <f>IF(算定シミュレーション!$BK$2=8,算定シミュレーション!$AJ$115,"")</f>
        <v/>
      </c>
      <c r="CD259" s="421"/>
      <c r="CE259" s="422" t="str">
        <f>IF(CC259="","",IF(収録楽曲情報!$V$4=0,"",""))</f>
        <v/>
      </c>
      <c r="CF259" s="422"/>
      <c r="CG259" s="422" t="str">
        <f>IF(CC259="","",IF(収録楽曲情報!$V$4=0,"","\"))</f>
        <v/>
      </c>
      <c r="CH259" s="422"/>
      <c r="CI259" s="422" t="str">
        <f>IF(CC259="","",IF(収録楽曲情報!$V$4=0,"",IF(LEN(収録楽曲情報!$W$4)=5,"",LEFT(収録楽曲情報!$W$4,1))))</f>
        <v/>
      </c>
      <c r="CJ259" s="422"/>
      <c r="CK259" s="422" t="str">
        <f>IF(CC259="","",IF(収録楽曲情報!$V$4=0,"",IF(LEN(収録楽曲情報!$W$4)=5,LEFT(収録楽曲情報!$W$4,1),RIGHT(LEFT(収録楽曲情報!$W$4,2),1))))</f>
        <v/>
      </c>
      <c r="CL259" s="422"/>
      <c r="CM259" s="422" t="str">
        <f>IF(CC259="","",IF(収録楽曲情報!$V$4=0,"",IF(LEN(収録楽曲情報!$W$4)=5,RIGHT(LEFT(収録楽曲情報!$W$4,2),1),RIGHT(LEFT(収録楽曲情報!$W$4,3),1))))</f>
        <v/>
      </c>
      <c r="CN259" s="422"/>
      <c r="CO259" s="422" t="str">
        <f>IF(CC259="","",IF(収録楽曲情報!$V$4=0,"",IF(LEN(収録楽曲情報!$W$4)=5,RIGHT(LEFT(収録楽曲情報!$W$4,3),1),RIGHT(LEFT(収録楽曲情報!$W$4,4),1))))</f>
        <v/>
      </c>
      <c r="CP259" s="422"/>
      <c r="CQ259" s="422" t="str">
        <f>IF(CC259="","",IF(収録楽曲情報!$V$4=0,"",IF(LEN(収録楽曲情報!$W$4)=5,RIGHT(LEFT(収録楽曲情報!$W$4,4),1),LEFT(RIGHT(収録楽曲情報!$W$4,2),1))))</f>
        <v/>
      </c>
      <c r="CR259" s="422"/>
      <c r="CS259" s="422" t="str">
        <f>IF(CC259="","",IF(収録楽曲情報!$V$4=0,"",IF(LEN(収録楽曲情報!$W$4)=5,RIGHT(LEFT(収録楽曲情報!$W$4,5),1),RIGHT(収録楽曲情報!$W$4,1))))</f>
        <v/>
      </c>
      <c r="CT259" s="422"/>
      <c r="CW259" s="1">
        <f t="shared" si="7"/>
        <v>1</v>
      </c>
    </row>
    <row r="260" spans="1:101" ht="7.5" customHeight="1" x14ac:dyDescent="0.15">
      <c r="CW260" s="1">
        <f t="shared" si="7"/>
        <v>1</v>
      </c>
    </row>
    <row r="261" spans="1:101" ht="7.5" customHeight="1" x14ac:dyDescent="0.15">
      <c r="CW261" s="1">
        <f t="shared" si="7"/>
        <v>1</v>
      </c>
    </row>
    <row r="262" spans="1:101" ht="7.5" customHeight="1" x14ac:dyDescent="0.15">
      <c r="CW262" s="1">
        <f t="shared" si="7"/>
        <v>1</v>
      </c>
    </row>
    <row r="263" spans="1:101" ht="7.5" customHeight="1" x14ac:dyDescent="0.15">
      <c r="CW263" s="1">
        <f t="shared" si="7"/>
        <v>1</v>
      </c>
    </row>
    <row r="264" spans="1:101" ht="7.5" customHeight="1" x14ac:dyDescent="0.15">
      <c r="CW264" s="1">
        <f t="shared" si="7"/>
        <v>1</v>
      </c>
    </row>
    <row r="265" spans="1:101" ht="7.5" customHeight="1" x14ac:dyDescent="0.15">
      <c r="CW265" s="1">
        <f t="shared" si="7"/>
        <v>1</v>
      </c>
    </row>
    <row r="266" spans="1:101" ht="7.5" customHeight="1" x14ac:dyDescent="0.15">
      <c r="CW266" s="1">
        <f t="shared" si="7"/>
        <v>1</v>
      </c>
    </row>
    <row r="267" spans="1:101" ht="6" customHeight="1" x14ac:dyDescent="0.15">
      <c r="CW267" s="1">
        <f>IF($A$276="","",1)</f>
        <v>1</v>
      </c>
    </row>
    <row r="268" spans="1:101" ht="13.5" x14ac:dyDescent="0.15">
      <c r="A268" s="1" t="s">
        <v>29</v>
      </c>
      <c r="CW268" s="1">
        <f t="shared" ref="CW268:CW295" si="8">IF($A$276="","",1)</f>
        <v>1</v>
      </c>
    </row>
    <row r="269" spans="1:101" ht="27" customHeight="1" x14ac:dyDescent="0.15">
      <c r="A269" s="459" t="str">
        <f>IF(収録楽曲情報!S2="外国映画","外国映画上映利用申込書","映画（録音・上映）利用申込書")</f>
        <v>外国映画上映利用申込書</v>
      </c>
      <c r="B269" s="459"/>
      <c r="C269" s="459"/>
      <c r="D269" s="459"/>
      <c r="E269" s="459"/>
      <c r="F269" s="459"/>
      <c r="G269" s="459"/>
      <c r="H269" s="459"/>
      <c r="I269" s="459"/>
      <c r="J269" s="459"/>
      <c r="K269" s="459"/>
      <c r="L269" s="459"/>
      <c r="M269" s="459"/>
      <c r="N269" s="459"/>
      <c r="O269" s="459"/>
      <c r="P269" s="459"/>
      <c r="Q269" s="459"/>
      <c r="R269" s="459"/>
      <c r="S269" s="459"/>
      <c r="T269" s="459"/>
      <c r="U269" s="459"/>
      <c r="V269" s="459"/>
      <c r="W269" s="459"/>
      <c r="X269" s="459"/>
      <c r="Y269" s="459"/>
      <c r="Z269" s="459"/>
      <c r="AA269" s="459"/>
      <c r="AB269" s="459"/>
      <c r="AC269" s="459"/>
      <c r="AD269" s="459"/>
      <c r="AE269" s="459"/>
      <c r="AF269" s="459"/>
      <c r="AG269" s="459"/>
      <c r="AH269" s="459"/>
      <c r="AI269" s="459"/>
      <c r="AJ269" s="459"/>
      <c r="AK269" s="459"/>
      <c r="AL269" s="459"/>
      <c r="AM269" s="459"/>
      <c r="AN269" s="459"/>
      <c r="AO269" s="459"/>
      <c r="AP269" s="459"/>
      <c r="AQ269" s="459"/>
      <c r="AR269" s="459"/>
      <c r="AS269" s="459"/>
      <c r="AT269" s="459"/>
      <c r="AU269" s="459"/>
      <c r="AV269" s="459"/>
      <c r="AW269" s="459"/>
      <c r="AX269" s="459"/>
      <c r="AY269" s="459"/>
      <c r="AZ269" s="459"/>
      <c r="BA269" s="459"/>
      <c r="BB269" s="459"/>
      <c r="BC269" s="459"/>
      <c r="BD269" s="459"/>
      <c r="BE269" s="459"/>
      <c r="BF269" s="459"/>
      <c r="BG269" s="459"/>
      <c r="BH269" s="459"/>
      <c r="BI269" s="459"/>
      <c r="BJ269" s="459"/>
      <c r="BK269" s="459"/>
      <c r="BL269" s="459"/>
      <c r="BM269" s="459"/>
      <c r="BN269" s="459"/>
      <c r="BO269" s="459"/>
      <c r="BP269" s="459"/>
      <c r="BQ269" s="459"/>
      <c r="BR269" s="459"/>
      <c r="BS269" s="459"/>
      <c r="BT269" s="459"/>
      <c r="BU269" s="459"/>
      <c r="BV269" s="459"/>
      <c r="BW269" s="459"/>
      <c r="BX269" s="459"/>
      <c r="BY269" s="459"/>
      <c r="BZ269" s="459"/>
      <c r="CA269" s="459"/>
      <c r="CB269" s="459"/>
      <c r="CC269" s="459"/>
      <c r="CD269" s="459"/>
      <c r="CE269" s="459"/>
      <c r="CF269" s="459"/>
      <c r="CG269" s="459"/>
      <c r="CH269" s="459"/>
      <c r="CI269" s="459"/>
      <c r="CJ269" s="459"/>
      <c r="CK269" s="459"/>
      <c r="CL269" s="459"/>
      <c r="CM269" s="459"/>
      <c r="CN269" s="459"/>
      <c r="CO269" s="459"/>
      <c r="CP269" s="459"/>
      <c r="CQ269" s="459"/>
      <c r="CR269" s="459"/>
      <c r="CS269" s="459"/>
      <c r="CT269" s="459"/>
      <c r="CU269" s="459"/>
      <c r="CV269" s="459"/>
      <c r="CW269" s="1">
        <f t="shared" si="8"/>
        <v>1</v>
      </c>
    </row>
    <row r="270" spans="1:101" ht="17.25" x14ac:dyDescent="0.15">
      <c r="A270" s="460" t="str">
        <f>"許諾　第　"&amp;収録楽曲情報!$T$2&amp;"　号&lt;続き&gt;"</f>
        <v>許諾　第　0　号&lt;続き&gt;</v>
      </c>
      <c r="B270" s="460"/>
      <c r="C270" s="460"/>
      <c r="D270" s="460"/>
      <c r="E270" s="460"/>
      <c r="F270" s="460"/>
      <c r="G270" s="460"/>
      <c r="H270" s="460"/>
      <c r="I270" s="460"/>
      <c r="J270" s="460"/>
      <c r="K270" s="460"/>
      <c r="L270" s="460"/>
      <c r="M270" s="460"/>
      <c r="N270" s="460"/>
      <c r="O270" s="460"/>
      <c r="P270" s="460"/>
      <c r="Q270" s="460"/>
      <c r="R270" s="460"/>
      <c r="S270" s="460"/>
      <c r="T270" s="460"/>
      <c r="U270" s="460"/>
      <c r="V270" s="460"/>
      <c r="W270" s="460"/>
      <c r="X270" s="460"/>
      <c r="Y270" s="460"/>
      <c r="Z270" s="460"/>
      <c r="AA270" s="460"/>
      <c r="AB270" s="460"/>
      <c r="AC270" s="460"/>
      <c r="AD270" s="460"/>
      <c r="AE270" s="460"/>
      <c r="AF270" s="460"/>
      <c r="AG270" s="460"/>
      <c r="AH270" s="460"/>
      <c r="AI270" s="460"/>
      <c r="AJ270" s="460"/>
      <c r="AK270" s="460"/>
      <c r="AL270" s="460"/>
      <c r="AM270" s="460"/>
      <c r="AN270" s="460"/>
      <c r="AO270" s="460"/>
      <c r="AP270" s="460"/>
      <c r="AQ270" s="460"/>
      <c r="AR270" s="460"/>
      <c r="AS270" s="460"/>
      <c r="AT270" s="460"/>
      <c r="AU270" s="460"/>
      <c r="AV270" s="460"/>
      <c r="AW270" s="460"/>
      <c r="AX270" s="460"/>
      <c r="AY270" s="460"/>
      <c r="AZ270" s="460"/>
      <c r="BA270" s="460"/>
      <c r="BB270" s="460"/>
      <c r="BC270" s="460"/>
      <c r="BD270" s="460"/>
      <c r="BE270" s="460"/>
      <c r="BF270" s="460"/>
      <c r="BG270" s="460"/>
      <c r="BH270" s="460"/>
      <c r="BI270" s="460"/>
      <c r="BJ270" s="460"/>
      <c r="BK270" s="460"/>
      <c r="BL270" s="460"/>
      <c r="BM270" s="460"/>
      <c r="BN270" s="460"/>
      <c r="BO270" s="460"/>
      <c r="BP270" s="460"/>
      <c r="BQ270" s="460"/>
      <c r="BR270" s="460"/>
      <c r="BS270" s="460"/>
      <c r="BT270" s="460"/>
      <c r="BU270" s="460"/>
      <c r="BV270" s="460"/>
      <c r="BW270" s="460"/>
      <c r="BX270" s="460"/>
      <c r="BY270" s="460"/>
      <c r="BZ270" s="460"/>
      <c r="CA270" s="460"/>
      <c r="CB270" s="460"/>
      <c r="CC270" s="460"/>
      <c r="CD270" s="460"/>
      <c r="CE270" s="460"/>
      <c r="CF270" s="460"/>
      <c r="CG270" s="460"/>
      <c r="CH270" s="460"/>
      <c r="CI270" s="460"/>
      <c r="CJ270" s="460"/>
      <c r="CK270" s="460"/>
      <c r="CL270" s="460"/>
      <c r="CM270" s="460"/>
      <c r="CN270" s="460"/>
      <c r="CO270" s="460"/>
      <c r="CP270" s="460"/>
      <c r="CQ270" s="460"/>
      <c r="CR270" s="460"/>
      <c r="CS270" s="460"/>
      <c r="CT270" s="460"/>
      <c r="CU270" s="460"/>
      <c r="CV270" s="460"/>
      <c r="CW270" s="1">
        <f t="shared" si="8"/>
        <v>1</v>
      </c>
    </row>
    <row r="271" spans="1:101" ht="15" customHeight="1" x14ac:dyDescent="0.15">
      <c r="A271" s="13"/>
      <c r="B271" s="13"/>
      <c r="C271" s="13"/>
      <c r="D271" s="13"/>
      <c r="E271" s="13"/>
      <c r="F271" s="13"/>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3"/>
      <c r="AK271" s="13"/>
      <c r="AL271" s="13"/>
      <c r="AM271" s="13"/>
      <c r="AN271" s="13"/>
      <c r="AO271" s="13"/>
      <c r="AP271" s="13"/>
      <c r="AQ271" s="13"/>
      <c r="AR271" s="13"/>
      <c r="AS271" s="13"/>
      <c r="AT271" s="13"/>
      <c r="AU271" s="13"/>
      <c r="AV271" s="13"/>
      <c r="AW271" s="731" t="s">
        <v>507</v>
      </c>
      <c r="AX271" s="732"/>
      <c r="AY271" s="732"/>
      <c r="AZ271" s="732"/>
      <c r="BA271" s="732"/>
      <c r="BB271" s="732"/>
      <c r="BC271" s="732"/>
      <c r="BD271" s="732"/>
      <c r="BE271" s="732"/>
      <c r="BF271" s="733"/>
      <c r="BG271"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271" s="735"/>
      <c r="BI271" s="735"/>
      <c r="BJ271" s="735"/>
      <c r="BK271" s="735"/>
      <c r="BL271" s="735"/>
      <c r="BM271" s="735"/>
      <c r="BN271" s="735"/>
      <c r="BO271" s="735"/>
      <c r="BP271" s="735"/>
      <c r="BQ271" s="735"/>
      <c r="BR271" s="735"/>
      <c r="BS271" s="735"/>
      <c r="BT271" s="735"/>
      <c r="BU271" s="735"/>
      <c r="BV271" s="735"/>
      <c r="BW271" s="735"/>
      <c r="BX271" s="735"/>
      <c r="BY271" s="735"/>
      <c r="BZ271" s="736"/>
      <c r="CA271" s="731" t="s">
        <v>508</v>
      </c>
      <c r="CB271" s="732"/>
      <c r="CC271" s="732"/>
      <c r="CD271" s="732"/>
      <c r="CE271" s="732"/>
      <c r="CF271" s="732"/>
      <c r="CG271" s="732"/>
      <c r="CH271" s="732"/>
      <c r="CI271" s="732"/>
      <c r="CJ271" s="733"/>
      <c r="CK271" s="737">
        <f>IF(収録楽曲情報!$T$4="","",収録楽曲情報!$T$4)</f>
        <v>0</v>
      </c>
      <c r="CL271" s="487"/>
      <c r="CM271" s="487"/>
      <c r="CN271" s="487"/>
      <c r="CO271" s="487"/>
      <c r="CP271" s="487"/>
      <c r="CQ271" s="487"/>
      <c r="CR271" s="487"/>
      <c r="CS271" s="487"/>
      <c r="CT271" s="487"/>
      <c r="CU271" s="487"/>
      <c r="CV271" s="738"/>
      <c r="CW271" s="1">
        <f t="shared" si="8"/>
        <v>1</v>
      </c>
    </row>
    <row r="272" spans="1:101" ht="15" customHeight="1" thickBot="1" x14ac:dyDescent="0.2">
      <c r="A272" s="13"/>
      <c r="B272" s="13"/>
      <c r="C272" s="13"/>
      <c r="D272" s="13"/>
      <c r="E272" s="13"/>
      <c r="F272" s="13"/>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3"/>
      <c r="AK272" s="13"/>
      <c r="AL272" s="13"/>
      <c r="AM272" s="13"/>
      <c r="AN272" s="13"/>
      <c r="AO272" s="13"/>
      <c r="AP272" s="13"/>
      <c r="AQ272" s="13"/>
      <c r="AR272" s="13"/>
      <c r="AS272" s="13"/>
      <c r="AT272" s="13"/>
      <c r="AU272" s="13"/>
      <c r="AV272" s="13"/>
      <c r="AW272" s="739" t="s">
        <v>509</v>
      </c>
      <c r="AX272" s="739"/>
      <c r="AY272" s="739"/>
      <c r="AZ272" s="739"/>
      <c r="BA272" s="739"/>
      <c r="BB272" s="739"/>
      <c r="BC272" s="739"/>
      <c r="BD272" s="739"/>
      <c r="BE272" s="739"/>
      <c r="BF272" s="739"/>
      <c r="BG272" s="740">
        <f>IF(収録楽曲情報!$S$6="","",収録楽曲情報!$S$6)</f>
        <v>0</v>
      </c>
      <c r="BH272" s="741"/>
      <c r="BI272" s="741"/>
      <c r="BJ272" s="741"/>
      <c r="BK272" s="741"/>
      <c r="BL272" s="741"/>
      <c r="BM272" s="741"/>
      <c r="BN272" s="741"/>
      <c r="BO272" s="741"/>
      <c r="BP272" s="741"/>
      <c r="BQ272" s="741"/>
      <c r="BR272" s="739" t="s">
        <v>510</v>
      </c>
      <c r="BS272" s="739"/>
      <c r="BT272" s="739"/>
      <c r="BU272" s="739"/>
      <c r="BV272" s="739"/>
      <c r="BW272" s="739"/>
      <c r="BX272" s="739"/>
      <c r="BY272" s="739"/>
      <c r="BZ272" s="739"/>
      <c r="CA272" s="762" t="str">
        <f>LEFT(RIGHT(収録楽曲情報!$X$2,10))</f>
        <v>0</v>
      </c>
      <c r="CB272" s="763"/>
      <c r="CC272" s="757" t="str">
        <f>LEFT(RIGHT(収録楽曲情報!$X$2,9))</f>
        <v>0</v>
      </c>
      <c r="CD272" s="758"/>
      <c r="CE272" s="757" t="str">
        <f>LEFT(RIGHT(収録楽曲情報!$X$2,8))</f>
        <v>0</v>
      </c>
      <c r="CF272" s="758"/>
      <c r="CG272" s="759" t="s">
        <v>57</v>
      </c>
      <c r="CH272" s="759"/>
      <c r="CI272" s="760" t="str">
        <f>LEFT(RIGHT(収録楽曲情報!$X$2,7))</f>
        <v>0</v>
      </c>
      <c r="CJ272" s="760"/>
      <c r="CK272" s="760" t="str">
        <f>LEFT(RIGHT(収録楽曲情報!$X$2,6))</f>
        <v>0</v>
      </c>
      <c r="CL272" s="760"/>
      <c r="CM272" s="760" t="str">
        <f>LEFT(RIGHT(収録楽曲情報!$X$2,5))</f>
        <v>0</v>
      </c>
      <c r="CN272" s="760"/>
      <c r="CO272" s="760" t="str">
        <f>LEFT(RIGHT(収録楽曲情報!$X$2,4))</f>
        <v>0</v>
      </c>
      <c r="CP272" s="760"/>
      <c r="CQ272" s="760" t="str">
        <f>LEFT(RIGHT(収録楽曲情報!$X$2,3))</f>
        <v>0</v>
      </c>
      <c r="CR272" s="760"/>
      <c r="CS272" s="760" t="str">
        <f>LEFT(RIGHT(収録楽曲情報!$X$2,2))</f>
        <v>0</v>
      </c>
      <c r="CT272" s="760"/>
      <c r="CU272" s="760" t="str">
        <f>LEFT(RIGHT(収録楽曲情報!$X$2,1))</f>
        <v>0</v>
      </c>
      <c r="CV272" s="761"/>
    </row>
    <row r="273" spans="1:101" ht="13.5" customHeight="1" thickBot="1" x14ac:dyDescent="0.2">
      <c r="A273" s="461" t="s">
        <v>25</v>
      </c>
      <c r="B273" s="462"/>
      <c r="C273" s="462"/>
      <c r="D273" s="462"/>
      <c r="E273" s="462"/>
      <c r="F273" s="462"/>
      <c r="G273" s="463" t="str">
        <f>IF(外国映画情報入力!C6="","",外国映画情報入力!C6)</f>
        <v/>
      </c>
      <c r="H273" s="463"/>
      <c r="I273" s="463"/>
      <c r="J273" s="463"/>
      <c r="K273" s="463"/>
      <c r="L273" s="463"/>
      <c r="M273" s="463"/>
      <c r="N273" s="463"/>
      <c r="O273" s="463"/>
      <c r="P273" s="463"/>
      <c r="Q273" s="463"/>
      <c r="R273" s="464"/>
      <c r="CW273" s="1">
        <f t="shared" si="8"/>
        <v>1</v>
      </c>
    </row>
    <row r="274" spans="1:101" ht="7.5" customHeight="1" x14ac:dyDescent="0.15">
      <c r="A274" s="454"/>
      <c r="B274" s="455"/>
      <c r="C274" s="448" t="s">
        <v>37</v>
      </c>
      <c r="D274" s="448"/>
      <c r="E274" s="448"/>
      <c r="F274" s="448"/>
      <c r="G274" s="448"/>
      <c r="H274" s="448"/>
      <c r="I274" s="448"/>
      <c r="J274" s="448"/>
      <c r="K274" s="448"/>
      <c r="L274" s="448"/>
      <c r="M274" s="448"/>
      <c r="N274" s="448"/>
      <c r="O274" s="448"/>
      <c r="P274" s="448"/>
      <c r="Q274" s="448"/>
      <c r="R274" s="448"/>
      <c r="S274" s="448" t="s">
        <v>38</v>
      </c>
      <c r="T274" s="448"/>
      <c r="U274" s="448"/>
      <c r="V274" s="448"/>
      <c r="W274" s="448"/>
      <c r="X274" s="448"/>
      <c r="Y274" s="448"/>
      <c r="Z274" s="448"/>
      <c r="AA274" s="448"/>
      <c r="AB274" s="448"/>
      <c r="AC274" s="448"/>
      <c r="AD274" s="448"/>
      <c r="AE274" s="448"/>
      <c r="AF274" s="448"/>
      <c r="AG274" s="448"/>
      <c r="AH274" s="448"/>
      <c r="AI274" s="448"/>
      <c r="AJ274" s="448"/>
      <c r="AK274" s="458" t="s">
        <v>17</v>
      </c>
      <c r="AL274" s="458"/>
      <c r="AM274" s="458"/>
      <c r="AN274" s="458"/>
      <c r="AO274" s="458"/>
      <c r="AP274" s="458"/>
      <c r="AQ274" s="448" t="s">
        <v>41</v>
      </c>
      <c r="AR274" s="448"/>
      <c r="AS274" s="448"/>
      <c r="AT274" s="448"/>
      <c r="AU274" s="448"/>
      <c r="AV274" s="448" t="s">
        <v>42</v>
      </c>
      <c r="AW274" s="448"/>
      <c r="AX274" s="448"/>
      <c r="AY274" s="448"/>
      <c r="AZ274" s="448"/>
      <c r="BA274" s="448" t="s">
        <v>21</v>
      </c>
      <c r="BB274" s="449"/>
      <c r="BC274" s="452" t="s">
        <v>16</v>
      </c>
      <c r="BD274" s="450"/>
      <c r="BE274" s="450"/>
      <c r="BF274" s="450"/>
      <c r="BG274" s="450"/>
      <c r="BH274" s="450"/>
      <c r="BI274" s="450"/>
      <c r="BJ274" s="450"/>
      <c r="BK274" s="450"/>
      <c r="BL274" s="450"/>
      <c r="BM274" s="450" t="s">
        <v>43</v>
      </c>
      <c r="BN274" s="450"/>
      <c r="BO274" s="450"/>
      <c r="BP274" s="450"/>
      <c r="BQ274" s="450"/>
      <c r="BR274" s="450"/>
      <c r="BS274" s="450"/>
      <c r="BT274" s="450"/>
      <c r="BU274" s="450"/>
      <c r="BV274" s="450"/>
      <c r="BW274" s="450"/>
      <c r="BX274" s="450"/>
      <c r="BY274" s="450"/>
      <c r="BZ274" s="450"/>
      <c r="CA274" s="450"/>
      <c r="CB274" s="450"/>
      <c r="CC274" s="450"/>
      <c r="CD274" s="450"/>
      <c r="CE274" s="450" t="s">
        <v>22</v>
      </c>
      <c r="CF274" s="450"/>
      <c r="CG274" s="450"/>
      <c r="CH274" s="450"/>
      <c r="CI274" s="450"/>
      <c r="CJ274" s="450"/>
      <c r="CK274" s="450"/>
      <c r="CL274" s="450"/>
      <c r="CM274" s="450"/>
      <c r="CN274" s="450"/>
      <c r="CO274" s="450"/>
      <c r="CP274" s="450"/>
      <c r="CQ274" s="450"/>
      <c r="CR274" s="450"/>
      <c r="CS274" s="450"/>
      <c r="CT274" s="450"/>
      <c r="CU274" s="450" t="s">
        <v>65</v>
      </c>
      <c r="CV274" s="450"/>
      <c r="CW274" s="1">
        <f t="shared" si="8"/>
        <v>1</v>
      </c>
    </row>
    <row r="275" spans="1:101" ht="7.5" customHeight="1" x14ac:dyDescent="0.15">
      <c r="A275" s="456"/>
      <c r="B275" s="457"/>
      <c r="C275" s="450"/>
      <c r="D275" s="450"/>
      <c r="E275" s="450"/>
      <c r="F275" s="450"/>
      <c r="G275" s="450"/>
      <c r="H275" s="450"/>
      <c r="I275" s="450"/>
      <c r="J275" s="450"/>
      <c r="K275" s="450"/>
      <c r="L275" s="450"/>
      <c r="M275" s="450"/>
      <c r="N275" s="450"/>
      <c r="O275" s="450"/>
      <c r="P275" s="450"/>
      <c r="Q275" s="450"/>
      <c r="R275" s="450"/>
      <c r="S275" s="450"/>
      <c r="T275" s="450"/>
      <c r="U275" s="450"/>
      <c r="V275" s="450"/>
      <c r="W275" s="450"/>
      <c r="X275" s="450"/>
      <c r="Y275" s="450"/>
      <c r="Z275" s="450"/>
      <c r="AA275" s="450"/>
      <c r="AB275" s="450"/>
      <c r="AC275" s="450"/>
      <c r="AD275" s="450"/>
      <c r="AE275" s="450"/>
      <c r="AF275" s="450"/>
      <c r="AG275" s="450"/>
      <c r="AH275" s="450"/>
      <c r="AI275" s="450"/>
      <c r="AJ275" s="450"/>
      <c r="AK275" s="453" t="s">
        <v>39</v>
      </c>
      <c r="AL275" s="453"/>
      <c r="AM275" s="453"/>
      <c r="AN275" s="453" t="s">
        <v>40</v>
      </c>
      <c r="AO275" s="453"/>
      <c r="AP275" s="453"/>
      <c r="AQ275" s="450"/>
      <c r="AR275" s="450"/>
      <c r="AS275" s="450"/>
      <c r="AT275" s="450"/>
      <c r="AU275" s="450"/>
      <c r="AV275" s="450"/>
      <c r="AW275" s="450"/>
      <c r="AX275" s="450"/>
      <c r="AY275" s="450"/>
      <c r="AZ275" s="450"/>
      <c r="BA275" s="450"/>
      <c r="BB275" s="451"/>
      <c r="BC275" s="452"/>
      <c r="BD275" s="450"/>
      <c r="BE275" s="450"/>
      <c r="BF275" s="450"/>
      <c r="BG275" s="450"/>
      <c r="BH275" s="450"/>
      <c r="BI275" s="450"/>
      <c r="BJ275" s="450"/>
      <c r="BK275" s="450"/>
      <c r="BL275" s="450"/>
      <c r="BM275" s="450"/>
      <c r="BN275" s="450"/>
      <c r="BO275" s="450"/>
      <c r="BP275" s="450"/>
      <c r="BQ275" s="450"/>
      <c r="BR275" s="450"/>
      <c r="BS275" s="450"/>
      <c r="BT275" s="450"/>
      <c r="BU275" s="450"/>
      <c r="BV275" s="450"/>
      <c r="BW275" s="450"/>
      <c r="BX275" s="450"/>
      <c r="BY275" s="450"/>
      <c r="BZ275" s="450"/>
      <c r="CA275" s="450"/>
      <c r="CB275" s="450"/>
      <c r="CC275" s="450"/>
      <c r="CD275" s="450"/>
      <c r="CE275" s="450"/>
      <c r="CF275" s="450"/>
      <c r="CG275" s="450"/>
      <c r="CH275" s="450"/>
      <c r="CI275" s="450"/>
      <c r="CJ275" s="450"/>
      <c r="CK275" s="450"/>
      <c r="CL275" s="450"/>
      <c r="CM275" s="450"/>
      <c r="CN275" s="450"/>
      <c r="CO275" s="450"/>
      <c r="CP275" s="450"/>
      <c r="CQ275" s="450"/>
      <c r="CR275" s="450"/>
      <c r="CS275" s="450"/>
      <c r="CT275" s="450"/>
      <c r="CU275" s="450"/>
      <c r="CV275" s="450"/>
      <c r="CW275" s="1">
        <f t="shared" si="8"/>
        <v>1</v>
      </c>
    </row>
    <row r="276" spans="1:101" ht="30" customHeight="1" x14ac:dyDescent="0.15">
      <c r="A276" s="447">
        <f>IF(収録楽曲情報!B77="","",収録楽曲情報!B77)</f>
        <v>76</v>
      </c>
      <c r="B276" s="438"/>
      <c r="C276" s="436" t="str">
        <f>IF(収録楽曲情報!D77="","",収録楽曲情報!D77&amp;収録楽曲情報!Q77)</f>
        <v/>
      </c>
      <c r="D276" s="436"/>
      <c r="E276" s="436"/>
      <c r="F276" s="436"/>
      <c r="G276" s="436"/>
      <c r="H276" s="436"/>
      <c r="I276" s="436"/>
      <c r="J276" s="436"/>
      <c r="K276" s="436"/>
      <c r="L276" s="436"/>
      <c r="M276" s="436"/>
      <c r="N276" s="436"/>
      <c r="O276" s="436"/>
      <c r="P276" s="436"/>
      <c r="Q276" s="436"/>
      <c r="R276" s="436"/>
      <c r="S276" s="436" t="str">
        <f>IF(収録楽曲情報!E77="","",収録楽曲情報!E77 &amp; " ・ ") &amp; IF(収録楽曲情報!F77="","",収録楽曲情報!F77)</f>
        <v/>
      </c>
      <c r="T276" s="436"/>
      <c r="U276" s="436"/>
      <c r="V276" s="436"/>
      <c r="W276" s="436"/>
      <c r="X276" s="436"/>
      <c r="Y276" s="436"/>
      <c r="Z276" s="436"/>
      <c r="AA276" s="436"/>
      <c r="AB276" s="436"/>
      <c r="AC276" s="436"/>
      <c r="AD276" s="436"/>
      <c r="AE276" s="436"/>
      <c r="AF276" s="436"/>
      <c r="AG276" s="436"/>
      <c r="AH276" s="436"/>
      <c r="AI276" s="436"/>
      <c r="AJ276" s="436"/>
      <c r="AK276" s="437" t="str">
        <f>IF(算定シミュレーション!AO88=0,"",算定シミュレーション!AO88)</f>
        <v/>
      </c>
      <c r="AL276" s="437"/>
      <c r="AM276" s="437"/>
      <c r="AN276" s="437" t="str">
        <f>IF(算定シミュレーション!AP88=0,"",算定シミュレーション!AP88)</f>
        <v/>
      </c>
      <c r="AO276" s="437"/>
      <c r="AP276" s="437"/>
      <c r="AQ276" s="438" t="str">
        <f>IF(収録楽曲情報!J77="","",収録楽曲情報!J77)</f>
        <v/>
      </c>
      <c r="AR276" s="438"/>
      <c r="AS276" s="438"/>
      <c r="AT276" s="438"/>
      <c r="AU276" s="438"/>
      <c r="AV276" s="423" t="str">
        <f>IF(収録楽曲情報!K77="","",収録楽曲情報!K77)</f>
        <v/>
      </c>
      <c r="AW276" s="423"/>
      <c r="AX276" s="423"/>
      <c r="AY276" s="423"/>
      <c r="AZ276" s="423"/>
      <c r="BA276" s="423" t="str">
        <f>IF(収録楽曲情報!L77="","",収録楽曲情報!L77)</f>
        <v/>
      </c>
      <c r="BB276" s="434"/>
      <c r="BC276" s="443" t="str">
        <f>IF(収録楽曲情報!G77="","",収録楽曲情報!G77)</f>
        <v/>
      </c>
      <c r="BD276" s="444"/>
      <c r="BE276" s="444"/>
      <c r="BF276" s="444"/>
      <c r="BG276" s="444"/>
      <c r="BH276" s="444"/>
      <c r="BI276" s="444"/>
      <c r="BJ276" s="444"/>
      <c r="BK276" s="444"/>
      <c r="BL276" s="444"/>
      <c r="BM276" s="428"/>
      <c r="BN276" s="426"/>
      <c r="BO276" s="426"/>
      <c r="BP276" s="426"/>
      <c r="BQ276" s="426" t="str">
        <f>算定シミュレーション!AD88</f>
        <v/>
      </c>
      <c r="BR276" s="427"/>
      <c r="BS276" s="418" t="str">
        <f>算定シミュレーション!AE88</f>
        <v/>
      </c>
      <c r="BT276" s="419"/>
      <c r="BU276" s="420" t="str">
        <f>算定シミュレーション!AF88</f>
        <v/>
      </c>
      <c r="BV276" s="419"/>
      <c r="BW276" s="420" t="str">
        <f>算定シミュレーション!AG88</f>
        <v/>
      </c>
      <c r="BX276" s="421"/>
      <c r="BY276" s="418" t="str">
        <f>算定シミュレーション!AH88</f>
        <v/>
      </c>
      <c r="BZ276" s="419"/>
      <c r="CA276" s="420" t="str">
        <f>算定シミュレーション!AI88</f>
        <v/>
      </c>
      <c r="CB276" s="419"/>
      <c r="CC276" s="420" t="str">
        <f>IF(算定シミュレーション!A88="算","算",IF(LEFT(収録楽曲情報!Q77,2)="【委",0,算定シミュレーション!AJ88))</f>
        <v>―</v>
      </c>
      <c r="CD276" s="421"/>
      <c r="CE276" s="423" t="str">
        <f>LEFT(収録楽曲情報!C77,1)</f>
        <v/>
      </c>
      <c r="CF276" s="423"/>
      <c r="CG276" s="423" t="str">
        <f>MID(収録楽曲情報!C77,2,1)</f>
        <v/>
      </c>
      <c r="CH276" s="423"/>
      <c r="CI276" s="423" t="str">
        <f>MID(収録楽曲情報!C77,3,1)</f>
        <v/>
      </c>
      <c r="CJ276" s="423"/>
      <c r="CK276" s="423" t="str">
        <f>MID(収録楽曲情報!C77,4,1)</f>
        <v/>
      </c>
      <c r="CL276" s="423"/>
      <c r="CM276" s="423" t="str">
        <f>MID(収録楽曲情報!C77,5,1)</f>
        <v/>
      </c>
      <c r="CN276" s="423"/>
      <c r="CO276" s="423" t="str">
        <f>MID(収録楽曲情報!C77,6,1)</f>
        <v/>
      </c>
      <c r="CP276" s="423"/>
      <c r="CQ276" s="423" t="str">
        <f>MID(収録楽曲情報!C77,7,1)</f>
        <v/>
      </c>
      <c r="CR276" s="423"/>
      <c r="CS276" s="423" t="str">
        <f>MID(収録楽曲情報!C77,8,1)</f>
        <v/>
      </c>
      <c r="CT276" s="423"/>
      <c r="CU276" s="423"/>
      <c r="CV276" s="423"/>
      <c r="CW276" s="1">
        <f t="shared" si="8"/>
        <v>1</v>
      </c>
    </row>
    <row r="277" spans="1:101" ht="30" customHeight="1" x14ac:dyDescent="0.15">
      <c r="A277" s="447">
        <f>IF(収録楽曲情報!B78="","",収録楽曲情報!B78)</f>
        <v>77</v>
      </c>
      <c r="B277" s="438"/>
      <c r="C277" s="436" t="str">
        <f>IF(収録楽曲情報!D78="","",収録楽曲情報!D78&amp;収録楽曲情報!Q78)</f>
        <v/>
      </c>
      <c r="D277" s="436"/>
      <c r="E277" s="436"/>
      <c r="F277" s="436"/>
      <c r="G277" s="436"/>
      <c r="H277" s="436"/>
      <c r="I277" s="436"/>
      <c r="J277" s="436"/>
      <c r="K277" s="436"/>
      <c r="L277" s="436"/>
      <c r="M277" s="436"/>
      <c r="N277" s="436"/>
      <c r="O277" s="436"/>
      <c r="P277" s="436"/>
      <c r="Q277" s="436"/>
      <c r="R277" s="436"/>
      <c r="S277" s="436" t="str">
        <f>IF(収録楽曲情報!E78="","",収録楽曲情報!E78 &amp; " ・ ") &amp; IF(収録楽曲情報!F78="","",収録楽曲情報!F78)</f>
        <v/>
      </c>
      <c r="T277" s="436"/>
      <c r="U277" s="436"/>
      <c r="V277" s="436"/>
      <c r="W277" s="436"/>
      <c r="X277" s="436"/>
      <c r="Y277" s="436"/>
      <c r="Z277" s="436"/>
      <c r="AA277" s="436"/>
      <c r="AB277" s="436"/>
      <c r="AC277" s="436"/>
      <c r="AD277" s="436"/>
      <c r="AE277" s="436"/>
      <c r="AF277" s="436"/>
      <c r="AG277" s="436"/>
      <c r="AH277" s="436"/>
      <c r="AI277" s="436"/>
      <c r="AJ277" s="436"/>
      <c r="AK277" s="437" t="str">
        <f>IF(算定シミュレーション!AO89=0,"",算定シミュレーション!AO89)</f>
        <v/>
      </c>
      <c r="AL277" s="437"/>
      <c r="AM277" s="437"/>
      <c r="AN277" s="437" t="str">
        <f>IF(算定シミュレーション!AP89=0,"",算定シミュレーション!AP89)</f>
        <v/>
      </c>
      <c r="AO277" s="437"/>
      <c r="AP277" s="437"/>
      <c r="AQ277" s="438" t="str">
        <f>IF(収録楽曲情報!J78="","",収録楽曲情報!J78)</f>
        <v/>
      </c>
      <c r="AR277" s="438"/>
      <c r="AS277" s="438"/>
      <c r="AT277" s="438"/>
      <c r="AU277" s="438"/>
      <c r="AV277" s="423" t="str">
        <f>IF(収録楽曲情報!K78="","",収録楽曲情報!K78)</f>
        <v/>
      </c>
      <c r="AW277" s="423"/>
      <c r="AX277" s="423"/>
      <c r="AY277" s="423"/>
      <c r="AZ277" s="423"/>
      <c r="BA277" s="423" t="str">
        <f>IF(収録楽曲情報!L78="","",収録楽曲情報!L78)</f>
        <v/>
      </c>
      <c r="BB277" s="434"/>
      <c r="BC277" s="443" t="str">
        <f>IF(収録楽曲情報!G78="","",収録楽曲情報!G78)</f>
        <v/>
      </c>
      <c r="BD277" s="444"/>
      <c r="BE277" s="444"/>
      <c r="BF277" s="444"/>
      <c r="BG277" s="444"/>
      <c r="BH277" s="444"/>
      <c r="BI277" s="444"/>
      <c r="BJ277" s="444"/>
      <c r="BK277" s="444"/>
      <c r="BL277" s="444"/>
      <c r="BM277" s="428"/>
      <c r="BN277" s="426"/>
      <c r="BO277" s="426"/>
      <c r="BP277" s="426"/>
      <c r="BQ277" s="426" t="str">
        <f>算定シミュレーション!AD89</f>
        <v/>
      </c>
      <c r="BR277" s="427"/>
      <c r="BS277" s="418" t="str">
        <f>算定シミュレーション!AE89</f>
        <v/>
      </c>
      <c r="BT277" s="419"/>
      <c r="BU277" s="420" t="str">
        <f>算定シミュレーション!AF89</f>
        <v/>
      </c>
      <c r="BV277" s="419"/>
      <c r="BW277" s="420" t="str">
        <f>算定シミュレーション!AG89</f>
        <v/>
      </c>
      <c r="BX277" s="421"/>
      <c r="BY277" s="418" t="str">
        <f>算定シミュレーション!AH89</f>
        <v/>
      </c>
      <c r="BZ277" s="419"/>
      <c r="CA277" s="420" t="str">
        <f>算定シミュレーション!AI89</f>
        <v/>
      </c>
      <c r="CB277" s="419"/>
      <c r="CC277" s="420" t="str">
        <f>IF(算定シミュレーション!A89="算","算",IF(LEFT(収録楽曲情報!Q78,2)="【委",0,算定シミュレーション!AJ89))</f>
        <v>―</v>
      </c>
      <c r="CD277" s="421"/>
      <c r="CE277" s="423" t="str">
        <f>LEFT(収録楽曲情報!C78,1)</f>
        <v/>
      </c>
      <c r="CF277" s="423"/>
      <c r="CG277" s="423" t="str">
        <f>MID(収録楽曲情報!C78,2,1)</f>
        <v/>
      </c>
      <c r="CH277" s="423"/>
      <c r="CI277" s="423" t="str">
        <f>MID(収録楽曲情報!C78,3,1)</f>
        <v/>
      </c>
      <c r="CJ277" s="423"/>
      <c r="CK277" s="423" t="str">
        <f>MID(収録楽曲情報!C78,4,1)</f>
        <v/>
      </c>
      <c r="CL277" s="423"/>
      <c r="CM277" s="423" t="str">
        <f>MID(収録楽曲情報!C78,5,1)</f>
        <v/>
      </c>
      <c r="CN277" s="423"/>
      <c r="CO277" s="423" t="str">
        <f>MID(収録楽曲情報!C78,6,1)</f>
        <v/>
      </c>
      <c r="CP277" s="423"/>
      <c r="CQ277" s="423" t="str">
        <f>MID(収録楽曲情報!C78,7,1)</f>
        <v/>
      </c>
      <c r="CR277" s="423"/>
      <c r="CS277" s="423" t="str">
        <f>MID(収録楽曲情報!C78,8,1)</f>
        <v/>
      </c>
      <c r="CT277" s="423"/>
      <c r="CU277" s="423"/>
      <c r="CV277" s="423"/>
      <c r="CW277" s="1">
        <f t="shared" si="8"/>
        <v>1</v>
      </c>
    </row>
    <row r="278" spans="1:101" ht="30" customHeight="1" x14ac:dyDescent="0.15">
      <c r="A278" s="447">
        <f>IF(収録楽曲情報!B79="","",収録楽曲情報!B79)</f>
        <v>78</v>
      </c>
      <c r="B278" s="438"/>
      <c r="C278" s="436" t="str">
        <f>IF(収録楽曲情報!D79="","",収録楽曲情報!D79&amp;収録楽曲情報!Q79)</f>
        <v/>
      </c>
      <c r="D278" s="436"/>
      <c r="E278" s="436"/>
      <c r="F278" s="436"/>
      <c r="G278" s="436"/>
      <c r="H278" s="436"/>
      <c r="I278" s="436"/>
      <c r="J278" s="436"/>
      <c r="K278" s="436"/>
      <c r="L278" s="436"/>
      <c r="M278" s="436"/>
      <c r="N278" s="436"/>
      <c r="O278" s="436"/>
      <c r="P278" s="436"/>
      <c r="Q278" s="436"/>
      <c r="R278" s="436"/>
      <c r="S278" s="436" t="str">
        <f>IF(収録楽曲情報!E79="","",収録楽曲情報!E79 &amp; " ・ ") &amp; IF(収録楽曲情報!F79="","",収録楽曲情報!F79)</f>
        <v/>
      </c>
      <c r="T278" s="436"/>
      <c r="U278" s="436"/>
      <c r="V278" s="436"/>
      <c r="W278" s="436"/>
      <c r="X278" s="436"/>
      <c r="Y278" s="436"/>
      <c r="Z278" s="436"/>
      <c r="AA278" s="436"/>
      <c r="AB278" s="436"/>
      <c r="AC278" s="436"/>
      <c r="AD278" s="436"/>
      <c r="AE278" s="436"/>
      <c r="AF278" s="436"/>
      <c r="AG278" s="436"/>
      <c r="AH278" s="436"/>
      <c r="AI278" s="436"/>
      <c r="AJ278" s="436"/>
      <c r="AK278" s="437" t="str">
        <f>IF(算定シミュレーション!AO90=0,"",算定シミュレーション!AO90)</f>
        <v/>
      </c>
      <c r="AL278" s="437"/>
      <c r="AM278" s="437"/>
      <c r="AN278" s="437" t="str">
        <f>IF(算定シミュレーション!AP90=0,"",算定シミュレーション!AP90)</f>
        <v/>
      </c>
      <c r="AO278" s="437"/>
      <c r="AP278" s="437"/>
      <c r="AQ278" s="438" t="str">
        <f>IF(収録楽曲情報!J79="","",収録楽曲情報!J79)</f>
        <v/>
      </c>
      <c r="AR278" s="438"/>
      <c r="AS278" s="438"/>
      <c r="AT278" s="438"/>
      <c r="AU278" s="438"/>
      <c r="AV278" s="423" t="str">
        <f>IF(収録楽曲情報!K79="","",収録楽曲情報!K79)</f>
        <v/>
      </c>
      <c r="AW278" s="423"/>
      <c r="AX278" s="423"/>
      <c r="AY278" s="423"/>
      <c r="AZ278" s="423"/>
      <c r="BA278" s="423" t="str">
        <f>IF(収録楽曲情報!L79="","",収録楽曲情報!L79)</f>
        <v/>
      </c>
      <c r="BB278" s="434"/>
      <c r="BC278" s="443" t="str">
        <f>IF(収録楽曲情報!G79="","",収録楽曲情報!G79)</f>
        <v/>
      </c>
      <c r="BD278" s="444"/>
      <c r="BE278" s="444"/>
      <c r="BF278" s="444"/>
      <c r="BG278" s="444"/>
      <c r="BH278" s="444"/>
      <c r="BI278" s="444"/>
      <c r="BJ278" s="444"/>
      <c r="BK278" s="444"/>
      <c r="BL278" s="444"/>
      <c r="BM278" s="428"/>
      <c r="BN278" s="426"/>
      <c r="BO278" s="426"/>
      <c r="BP278" s="426"/>
      <c r="BQ278" s="426" t="str">
        <f>算定シミュレーション!AD90</f>
        <v/>
      </c>
      <c r="BR278" s="427"/>
      <c r="BS278" s="418" t="str">
        <f>算定シミュレーション!AE90</f>
        <v/>
      </c>
      <c r="BT278" s="419"/>
      <c r="BU278" s="420" t="str">
        <f>算定シミュレーション!AF90</f>
        <v/>
      </c>
      <c r="BV278" s="419"/>
      <c r="BW278" s="420" t="str">
        <f>算定シミュレーション!AG90</f>
        <v/>
      </c>
      <c r="BX278" s="421"/>
      <c r="BY278" s="418" t="str">
        <f>算定シミュレーション!AH90</f>
        <v/>
      </c>
      <c r="BZ278" s="419"/>
      <c r="CA278" s="420" t="str">
        <f>算定シミュレーション!AI90</f>
        <v/>
      </c>
      <c r="CB278" s="419"/>
      <c r="CC278" s="420" t="str">
        <f>IF(算定シミュレーション!A90="算","算",IF(LEFT(収録楽曲情報!Q79,2)="【委",0,算定シミュレーション!AJ90))</f>
        <v>―</v>
      </c>
      <c r="CD278" s="421"/>
      <c r="CE278" s="423" t="str">
        <f>LEFT(収録楽曲情報!C79,1)</f>
        <v/>
      </c>
      <c r="CF278" s="423"/>
      <c r="CG278" s="423" t="str">
        <f>MID(収録楽曲情報!C79,2,1)</f>
        <v/>
      </c>
      <c r="CH278" s="423"/>
      <c r="CI278" s="423" t="str">
        <f>MID(収録楽曲情報!C79,3,1)</f>
        <v/>
      </c>
      <c r="CJ278" s="423"/>
      <c r="CK278" s="423" t="str">
        <f>MID(収録楽曲情報!C79,4,1)</f>
        <v/>
      </c>
      <c r="CL278" s="423"/>
      <c r="CM278" s="423" t="str">
        <f>MID(収録楽曲情報!C79,5,1)</f>
        <v/>
      </c>
      <c r="CN278" s="423"/>
      <c r="CO278" s="423" t="str">
        <f>MID(収録楽曲情報!C79,6,1)</f>
        <v/>
      </c>
      <c r="CP278" s="423"/>
      <c r="CQ278" s="423" t="str">
        <f>MID(収録楽曲情報!C79,7,1)</f>
        <v/>
      </c>
      <c r="CR278" s="423"/>
      <c r="CS278" s="423" t="str">
        <f>MID(収録楽曲情報!C79,8,1)</f>
        <v/>
      </c>
      <c r="CT278" s="423"/>
      <c r="CU278" s="423"/>
      <c r="CV278" s="423"/>
      <c r="CW278" s="1">
        <f t="shared" si="8"/>
        <v>1</v>
      </c>
    </row>
    <row r="279" spans="1:101" ht="30" customHeight="1" x14ac:dyDescent="0.15">
      <c r="A279" s="447">
        <f>IF(収録楽曲情報!B80="","",収録楽曲情報!B80)</f>
        <v>79</v>
      </c>
      <c r="B279" s="438"/>
      <c r="C279" s="436" t="str">
        <f>IF(収録楽曲情報!D80="","",収録楽曲情報!D80&amp;収録楽曲情報!Q80)</f>
        <v/>
      </c>
      <c r="D279" s="436"/>
      <c r="E279" s="436"/>
      <c r="F279" s="436"/>
      <c r="G279" s="436"/>
      <c r="H279" s="436"/>
      <c r="I279" s="436"/>
      <c r="J279" s="436"/>
      <c r="K279" s="436"/>
      <c r="L279" s="436"/>
      <c r="M279" s="436"/>
      <c r="N279" s="436"/>
      <c r="O279" s="436"/>
      <c r="P279" s="436"/>
      <c r="Q279" s="436"/>
      <c r="R279" s="436"/>
      <c r="S279" s="436" t="str">
        <f>IF(収録楽曲情報!E80="","",収録楽曲情報!E80 &amp; " ・ ") &amp; IF(収録楽曲情報!F80="","",収録楽曲情報!F80)</f>
        <v/>
      </c>
      <c r="T279" s="436"/>
      <c r="U279" s="436"/>
      <c r="V279" s="436"/>
      <c r="W279" s="436"/>
      <c r="X279" s="436"/>
      <c r="Y279" s="436"/>
      <c r="Z279" s="436"/>
      <c r="AA279" s="436"/>
      <c r="AB279" s="436"/>
      <c r="AC279" s="436"/>
      <c r="AD279" s="436"/>
      <c r="AE279" s="436"/>
      <c r="AF279" s="436"/>
      <c r="AG279" s="436"/>
      <c r="AH279" s="436"/>
      <c r="AI279" s="436"/>
      <c r="AJ279" s="436"/>
      <c r="AK279" s="437" t="str">
        <f>IF(算定シミュレーション!AO91=0,"",算定シミュレーション!AO91)</f>
        <v/>
      </c>
      <c r="AL279" s="437"/>
      <c r="AM279" s="437"/>
      <c r="AN279" s="437" t="str">
        <f>IF(算定シミュレーション!AP91=0,"",算定シミュレーション!AP91)</f>
        <v/>
      </c>
      <c r="AO279" s="437"/>
      <c r="AP279" s="437"/>
      <c r="AQ279" s="438" t="str">
        <f>IF(収録楽曲情報!J80="","",収録楽曲情報!J80)</f>
        <v/>
      </c>
      <c r="AR279" s="438"/>
      <c r="AS279" s="438"/>
      <c r="AT279" s="438"/>
      <c r="AU279" s="438"/>
      <c r="AV279" s="423" t="str">
        <f>IF(収録楽曲情報!K80="","",収録楽曲情報!K80)</f>
        <v/>
      </c>
      <c r="AW279" s="423"/>
      <c r="AX279" s="423"/>
      <c r="AY279" s="423"/>
      <c r="AZ279" s="423"/>
      <c r="BA279" s="423" t="str">
        <f>IF(収録楽曲情報!L80="","",収録楽曲情報!L80)</f>
        <v/>
      </c>
      <c r="BB279" s="434"/>
      <c r="BC279" s="443" t="str">
        <f>IF(収録楽曲情報!G80="","",収録楽曲情報!G80)</f>
        <v/>
      </c>
      <c r="BD279" s="444"/>
      <c r="BE279" s="444"/>
      <c r="BF279" s="444"/>
      <c r="BG279" s="444"/>
      <c r="BH279" s="444"/>
      <c r="BI279" s="444"/>
      <c r="BJ279" s="444"/>
      <c r="BK279" s="444"/>
      <c r="BL279" s="444"/>
      <c r="BM279" s="428"/>
      <c r="BN279" s="426"/>
      <c r="BO279" s="426"/>
      <c r="BP279" s="426"/>
      <c r="BQ279" s="426" t="str">
        <f>算定シミュレーション!AD91</f>
        <v/>
      </c>
      <c r="BR279" s="427"/>
      <c r="BS279" s="418" t="str">
        <f>算定シミュレーション!AE91</f>
        <v/>
      </c>
      <c r="BT279" s="419"/>
      <c r="BU279" s="420" t="str">
        <f>算定シミュレーション!AF91</f>
        <v/>
      </c>
      <c r="BV279" s="419"/>
      <c r="BW279" s="420" t="str">
        <f>算定シミュレーション!AG91</f>
        <v/>
      </c>
      <c r="BX279" s="421"/>
      <c r="BY279" s="418" t="str">
        <f>算定シミュレーション!AH91</f>
        <v/>
      </c>
      <c r="BZ279" s="419"/>
      <c r="CA279" s="420" t="str">
        <f>算定シミュレーション!AI91</f>
        <v/>
      </c>
      <c r="CB279" s="419"/>
      <c r="CC279" s="420" t="str">
        <f>IF(算定シミュレーション!A91="算","算",IF(LEFT(収録楽曲情報!Q80,2)="【委",0,算定シミュレーション!AJ91))</f>
        <v>―</v>
      </c>
      <c r="CD279" s="421"/>
      <c r="CE279" s="423" t="str">
        <f>LEFT(収録楽曲情報!C80,1)</f>
        <v/>
      </c>
      <c r="CF279" s="423"/>
      <c r="CG279" s="423" t="str">
        <f>MID(収録楽曲情報!C80,2,1)</f>
        <v/>
      </c>
      <c r="CH279" s="423"/>
      <c r="CI279" s="423" t="str">
        <f>MID(収録楽曲情報!C80,3,1)</f>
        <v/>
      </c>
      <c r="CJ279" s="423"/>
      <c r="CK279" s="423" t="str">
        <f>MID(収録楽曲情報!C80,4,1)</f>
        <v/>
      </c>
      <c r="CL279" s="423"/>
      <c r="CM279" s="423" t="str">
        <f>MID(収録楽曲情報!C80,5,1)</f>
        <v/>
      </c>
      <c r="CN279" s="423"/>
      <c r="CO279" s="423" t="str">
        <f>MID(収録楽曲情報!C80,6,1)</f>
        <v/>
      </c>
      <c r="CP279" s="423"/>
      <c r="CQ279" s="423" t="str">
        <f>MID(収録楽曲情報!C80,7,1)</f>
        <v/>
      </c>
      <c r="CR279" s="423"/>
      <c r="CS279" s="423" t="str">
        <f>MID(収録楽曲情報!C80,8,1)</f>
        <v/>
      </c>
      <c r="CT279" s="423"/>
      <c r="CU279" s="423"/>
      <c r="CV279" s="423"/>
      <c r="CW279" s="1">
        <f t="shared" si="8"/>
        <v>1</v>
      </c>
    </row>
    <row r="280" spans="1:101" ht="30" customHeight="1" x14ac:dyDescent="0.15">
      <c r="A280" s="447">
        <f>IF(収録楽曲情報!B81="","",収録楽曲情報!B81)</f>
        <v>80</v>
      </c>
      <c r="B280" s="438"/>
      <c r="C280" s="436" t="str">
        <f>IF(収録楽曲情報!D81="","",収録楽曲情報!D81&amp;収録楽曲情報!Q81)</f>
        <v/>
      </c>
      <c r="D280" s="436"/>
      <c r="E280" s="436"/>
      <c r="F280" s="436"/>
      <c r="G280" s="436"/>
      <c r="H280" s="436"/>
      <c r="I280" s="436"/>
      <c r="J280" s="436"/>
      <c r="K280" s="436"/>
      <c r="L280" s="436"/>
      <c r="M280" s="436"/>
      <c r="N280" s="436"/>
      <c r="O280" s="436"/>
      <c r="P280" s="436"/>
      <c r="Q280" s="436"/>
      <c r="R280" s="436"/>
      <c r="S280" s="436" t="str">
        <f>IF(収録楽曲情報!E81="","",収録楽曲情報!E81 &amp; " ・ ") &amp; IF(収録楽曲情報!F81="","",収録楽曲情報!F81)</f>
        <v/>
      </c>
      <c r="T280" s="436"/>
      <c r="U280" s="436"/>
      <c r="V280" s="436"/>
      <c r="W280" s="436"/>
      <c r="X280" s="436"/>
      <c r="Y280" s="436"/>
      <c r="Z280" s="436"/>
      <c r="AA280" s="436"/>
      <c r="AB280" s="436"/>
      <c r="AC280" s="436"/>
      <c r="AD280" s="436"/>
      <c r="AE280" s="436"/>
      <c r="AF280" s="436"/>
      <c r="AG280" s="436"/>
      <c r="AH280" s="436"/>
      <c r="AI280" s="436"/>
      <c r="AJ280" s="436"/>
      <c r="AK280" s="437" t="str">
        <f>IF(算定シミュレーション!AO92=0,"",算定シミュレーション!AO92)</f>
        <v/>
      </c>
      <c r="AL280" s="437"/>
      <c r="AM280" s="437"/>
      <c r="AN280" s="437" t="str">
        <f>IF(算定シミュレーション!AP92=0,"",算定シミュレーション!AP92)</f>
        <v/>
      </c>
      <c r="AO280" s="437"/>
      <c r="AP280" s="437"/>
      <c r="AQ280" s="438" t="str">
        <f>IF(収録楽曲情報!J81="","",収録楽曲情報!J81)</f>
        <v/>
      </c>
      <c r="AR280" s="438"/>
      <c r="AS280" s="438"/>
      <c r="AT280" s="438"/>
      <c r="AU280" s="438"/>
      <c r="AV280" s="423" t="str">
        <f>IF(収録楽曲情報!K81="","",収録楽曲情報!K81)</f>
        <v/>
      </c>
      <c r="AW280" s="423"/>
      <c r="AX280" s="423"/>
      <c r="AY280" s="423"/>
      <c r="AZ280" s="423"/>
      <c r="BA280" s="423" t="str">
        <f>IF(収録楽曲情報!L81="","",収録楽曲情報!L81)</f>
        <v/>
      </c>
      <c r="BB280" s="434"/>
      <c r="BC280" s="443" t="str">
        <f>IF(収録楽曲情報!G81="","",収録楽曲情報!G81)</f>
        <v/>
      </c>
      <c r="BD280" s="444"/>
      <c r="BE280" s="444"/>
      <c r="BF280" s="444"/>
      <c r="BG280" s="444"/>
      <c r="BH280" s="444"/>
      <c r="BI280" s="444"/>
      <c r="BJ280" s="444"/>
      <c r="BK280" s="444"/>
      <c r="BL280" s="444"/>
      <c r="BM280" s="428"/>
      <c r="BN280" s="426"/>
      <c r="BO280" s="426"/>
      <c r="BP280" s="426"/>
      <c r="BQ280" s="426" t="str">
        <f>算定シミュレーション!AD92</f>
        <v/>
      </c>
      <c r="BR280" s="427"/>
      <c r="BS280" s="418" t="str">
        <f>算定シミュレーション!AE92</f>
        <v/>
      </c>
      <c r="BT280" s="419"/>
      <c r="BU280" s="420" t="str">
        <f>算定シミュレーション!AF92</f>
        <v/>
      </c>
      <c r="BV280" s="419"/>
      <c r="BW280" s="420" t="str">
        <f>算定シミュレーション!AG92</f>
        <v/>
      </c>
      <c r="BX280" s="421"/>
      <c r="BY280" s="418" t="str">
        <f>算定シミュレーション!AH92</f>
        <v/>
      </c>
      <c r="BZ280" s="419"/>
      <c r="CA280" s="420" t="str">
        <f>算定シミュレーション!AI92</f>
        <v/>
      </c>
      <c r="CB280" s="419"/>
      <c r="CC280" s="420" t="str">
        <f>IF(算定シミュレーション!A92="算","算",IF(LEFT(収録楽曲情報!Q81,2)="【委",0,算定シミュレーション!AJ92))</f>
        <v>―</v>
      </c>
      <c r="CD280" s="421"/>
      <c r="CE280" s="423" t="str">
        <f>LEFT(収録楽曲情報!C81,1)</f>
        <v/>
      </c>
      <c r="CF280" s="423"/>
      <c r="CG280" s="423" t="str">
        <f>MID(収録楽曲情報!C81,2,1)</f>
        <v/>
      </c>
      <c r="CH280" s="423"/>
      <c r="CI280" s="423" t="str">
        <f>MID(収録楽曲情報!C81,3,1)</f>
        <v/>
      </c>
      <c r="CJ280" s="423"/>
      <c r="CK280" s="423" t="str">
        <f>MID(収録楽曲情報!C81,4,1)</f>
        <v/>
      </c>
      <c r="CL280" s="423"/>
      <c r="CM280" s="423" t="str">
        <f>MID(収録楽曲情報!C81,5,1)</f>
        <v/>
      </c>
      <c r="CN280" s="423"/>
      <c r="CO280" s="423" t="str">
        <f>MID(収録楽曲情報!C81,6,1)</f>
        <v/>
      </c>
      <c r="CP280" s="423"/>
      <c r="CQ280" s="423" t="str">
        <f>MID(収録楽曲情報!C81,7,1)</f>
        <v/>
      </c>
      <c r="CR280" s="423"/>
      <c r="CS280" s="423" t="str">
        <f>MID(収録楽曲情報!C81,8,1)</f>
        <v/>
      </c>
      <c r="CT280" s="423"/>
      <c r="CU280" s="423"/>
      <c r="CV280" s="423"/>
      <c r="CW280" s="1">
        <f t="shared" si="8"/>
        <v>1</v>
      </c>
    </row>
    <row r="281" spans="1:101" ht="30" customHeight="1" x14ac:dyDescent="0.15">
      <c r="A281" s="447">
        <f>IF(収録楽曲情報!B82="","",収録楽曲情報!B82)</f>
        <v>81</v>
      </c>
      <c r="B281" s="438"/>
      <c r="C281" s="436" t="str">
        <f>IF(収録楽曲情報!D82="","",収録楽曲情報!D82&amp;収録楽曲情報!Q82)</f>
        <v/>
      </c>
      <c r="D281" s="436"/>
      <c r="E281" s="436"/>
      <c r="F281" s="436"/>
      <c r="G281" s="436"/>
      <c r="H281" s="436"/>
      <c r="I281" s="436"/>
      <c r="J281" s="436"/>
      <c r="K281" s="436"/>
      <c r="L281" s="436"/>
      <c r="M281" s="436"/>
      <c r="N281" s="436"/>
      <c r="O281" s="436"/>
      <c r="P281" s="436"/>
      <c r="Q281" s="436"/>
      <c r="R281" s="436"/>
      <c r="S281" s="436" t="str">
        <f>IF(収録楽曲情報!E82="","",収録楽曲情報!E82 &amp; " ・ ") &amp; IF(収録楽曲情報!F82="","",収録楽曲情報!F82)</f>
        <v/>
      </c>
      <c r="T281" s="436"/>
      <c r="U281" s="436"/>
      <c r="V281" s="436"/>
      <c r="W281" s="436"/>
      <c r="X281" s="436"/>
      <c r="Y281" s="436"/>
      <c r="Z281" s="436"/>
      <c r="AA281" s="436"/>
      <c r="AB281" s="436"/>
      <c r="AC281" s="436"/>
      <c r="AD281" s="436"/>
      <c r="AE281" s="436"/>
      <c r="AF281" s="436"/>
      <c r="AG281" s="436"/>
      <c r="AH281" s="436"/>
      <c r="AI281" s="436"/>
      <c r="AJ281" s="436"/>
      <c r="AK281" s="437" t="str">
        <f>IF(算定シミュレーション!AO93=0,"",算定シミュレーション!AO93)</f>
        <v/>
      </c>
      <c r="AL281" s="437"/>
      <c r="AM281" s="437"/>
      <c r="AN281" s="437" t="str">
        <f>IF(算定シミュレーション!AP93=0,"",算定シミュレーション!AP93)</f>
        <v/>
      </c>
      <c r="AO281" s="437"/>
      <c r="AP281" s="437"/>
      <c r="AQ281" s="438" t="str">
        <f>IF(収録楽曲情報!J82="","",収録楽曲情報!J82)</f>
        <v/>
      </c>
      <c r="AR281" s="438"/>
      <c r="AS281" s="438"/>
      <c r="AT281" s="438"/>
      <c r="AU281" s="438"/>
      <c r="AV281" s="423" t="str">
        <f>IF(収録楽曲情報!K82="","",収録楽曲情報!K82)</f>
        <v/>
      </c>
      <c r="AW281" s="423"/>
      <c r="AX281" s="423"/>
      <c r="AY281" s="423"/>
      <c r="AZ281" s="423"/>
      <c r="BA281" s="423" t="str">
        <f>IF(収録楽曲情報!L82="","",収録楽曲情報!L82)</f>
        <v/>
      </c>
      <c r="BB281" s="434"/>
      <c r="BC281" s="443" t="str">
        <f>IF(収録楽曲情報!G82="","",収録楽曲情報!G82)</f>
        <v/>
      </c>
      <c r="BD281" s="444"/>
      <c r="BE281" s="444"/>
      <c r="BF281" s="444"/>
      <c r="BG281" s="444"/>
      <c r="BH281" s="444"/>
      <c r="BI281" s="444"/>
      <c r="BJ281" s="444"/>
      <c r="BK281" s="444"/>
      <c r="BL281" s="444"/>
      <c r="BM281" s="428"/>
      <c r="BN281" s="426"/>
      <c r="BO281" s="426"/>
      <c r="BP281" s="426"/>
      <c r="BQ281" s="426" t="str">
        <f>算定シミュレーション!AD93</f>
        <v/>
      </c>
      <c r="BR281" s="427"/>
      <c r="BS281" s="418" t="str">
        <f>算定シミュレーション!AE93</f>
        <v/>
      </c>
      <c r="BT281" s="419"/>
      <c r="BU281" s="420" t="str">
        <f>算定シミュレーション!AF93</f>
        <v/>
      </c>
      <c r="BV281" s="419"/>
      <c r="BW281" s="420" t="str">
        <f>算定シミュレーション!AG93</f>
        <v/>
      </c>
      <c r="BX281" s="421"/>
      <c r="BY281" s="418" t="str">
        <f>算定シミュレーション!AH93</f>
        <v/>
      </c>
      <c r="BZ281" s="419"/>
      <c r="CA281" s="420" t="str">
        <f>算定シミュレーション!AI93</f>
        <v/>
      </c>
      <c r="CB281" s="419"/>
      <c r="CC281" s="420" t="str">
        <f>IF(算定シミュレーション!A93="算","算",IF(LEFT(収録楽曲情報!Q82,2)="【委",0,算定シミュレーション!AJ93))</f>
        <v>―</v>
      </c>
      <c r="CD281" s="421"/>
      <c r="CE281" s="423" t="str">
        <f>LEFT(収録楽曲情報!C82,1)</f>
        <v/>
      </c>
      <c r="CF281" s="423"/>
      <c r="CG281" s="423" t="str">
        <f>MID(収録楽曲情報!C82,2,1)</f>
        <v/>
      </c>
      <c r="CH281" s="423"/>
      <c r="CI281" s="423" t="str">
        <f>MID(収録楽曲情報!C82,3,1)</f>
        <v/>
      </c>
      <c r="CJ281" s="423"/>
      <c r="CK281" s="423" t="str">
        <f>MID(収録楽曲情報!C82,4,1)</f>
        <v/>
      </c>
      <c r="CL281" s="423"/>
      <c r="CM281" s="423" t="str">
        <f>MID(収録楽曲情報!C82,5,1)</f>
        <v/>
      </c>
      <c r="CN281" s="423"/>
      <c r="CO281" s="423" t="str">
        <f>MID(収録楽曲情報!C82,6,1)</f>
        <v/>
      </c>
      <c r="CP281" s="423"/>
      <c r="CQ281" s="423" t="str">
        <f>MID(収録楽曲情報!C82,7,1)</f>
        <v/>
      </c>
      <c r="CR281" s="423"/>
      <c r="CS281" s="423" t="str">
        <f>MID(収録楽曲情報!C82,8,1)</f>
        <v/>
      </c>
      <c r="CT281" s="423"/>
      <c r="CU281" s="423"/>
      <c r="CV281" s="423"/>
      <c r="CW281" s="1">
        <f t="shared" si="8"/>
        <v>1</v>
      </c>
    </row>
    <row r="282" spans="1:101" ht="30" customHeight="1" x14ac:dyDescent="0.15">
      <c r="A282" s="447">
        <f>IF(収録楽曲情報!B83="","",収録楽曲情報!B83)</f>
        <v>82</v>
      </c>
      <c r="B282" s="438"/>
      <c r="C282" s="436" t="str">
        <f>IF(収録楽曲情報!D83="","",収録楽曲情報!D83&amp;収録楽曲情報!Q83)</f>
        <v/>
      </c>
      <c r="D282" s="436"/>
      <c r="E282" s="436"/>
      <c r="F282" s="436"/>
      <c r="G282" s="436"/>
      <c r="H282" s="436"/>
      <c r="I282" s="436"/>
      <c r="J282" s="436"/>
      <c r="K282" s="436"/>
      <c r="L282" s="436"/>
      <c r="M282" s="436"/>
      <c r="N282" s="436"/>
      <c r="O282" s="436"/>
      <c r="P282" s="436"/>
      <c r="Q282" s="436"/>
      <c r="R282" s="436"/>
      <c r="S282" s="436" t="str">
        <f>IF(収録楽曲情報!E83="","",収録楽曲情報!E83 &amp; " ・ ") &amp; IF(収録楽曲情報!F83="","",収録楽曲情報!F83)</f>
        <v/>
      </c>
      <c r="T282" s="436"/>
      <c r="U282" s="436"/>
      <c r="V282" s="436"/>
      <c r="W282" s="436"/>
      <c r="X282" s="436"/>
      <c r="Y282" s="436"/>
      <c r="Z282" s="436"/>
      <c r="AA282" s="436"/>
      <c r="AB282" s="436"/>
      <c r="AC282" s="436"/>
      <c r="AD282" s="436"/>
      <c r="AE282" s="436"/>
      <c r="AF282" s="436"/>
      <c r="AG282" s="436"/>
      <c r="AH282" s="436"/>
      <c r="AI282" s="436"/>
      <c r="AJ282" s="436"/>
      <c r="AK282" s="437" t="str">
        <f>IF(算定シミュレーション!AO94=0,"",算定シミュレーション!AO94)</f>
        <v/>
      </c>
      <c r="AL282" s="437"/>
      <c r="AM282" s="437"/>
      <c r="AN282" s="437" t="str">
        <f>IF(算定シミュレーション!AP94=0,"",算定シミュレーション!AP94)</f>
        <v/>
      </c>
      <c r="AO282" s="437"/>
      <c r="AP282" s="437"/>
      <c r="AQ282" s="438" t="str">
        <f>IF(収録楽曲情報!J83="","",収録楽曲情報!J83)</f>
        <v/>
      </c>
      <c r="AR282" s="438"/>
      <c r="AS282" s="438"/>
      <c r="AT282" s="438"/>
      <c r="AU282" s="438"/>
      <c r="AV282" s="423" t="str">
        <f>IF(収録楽曲情報!K83="","",収録楽曲情報!K83)</f>
        <v/>
      </c>
      <c r="AW282" s="423"/>
      <c r="AX282" s="423"/>
      <c r="AY282" s="423"/>
      <c r="AZ282" s="423"/>
      <c r="BA282" s="423" t="str">
        <f>IF(収録楽曲情報!L83="","",収録楽曲情報!L83)</f>
        <v/>
      </c>
      <c r="BB282" s="434"/>
      <c r="BC282" s="443" t="str">
        <f>IF(収録楽曲情報!G83="","",収録楽曲情報!G83)</f>
        <v/>
      </c>
      <c r="BD282" s="444"/>
      <c r="BE282" s="444"/>
      <c r="BF282" s="444"/>
      <c r="BG282" s="444"/>
      <c r="BH282" s="444"/>
      <c r="BI282" s="444"/>
      <c r="BJ282" s="444"/>
      <c r="BK282" s="444"/>
      <c r="BL282" s="444"/>
      <c r="BM282" s="428"/>
      <c r="BN282" s="426"/>
      <c r="BO282" s="426"/>
      <c r="BP282" s="426"/>
      <c r="BQ282" s="426" t="str">
        <f>算定シミュレーション!AD94</f>
        <v/>
      </c>
      <c r="BR282" s="427"/>
      <c r="BS282" s="418" t="str">
        <f>算定シミュレーション!AE94</f>
        <v/>
      </c>
      <c r="BT282" s="419"/>
      <c r="BU282" s="420" t="str">
        <f>算定シミュレーション!AF94</f>
        <v/>
      </c>
      <c r="BV282" s="419"/>
      <c r="BW282" s="420" t="str">
        <f>算定シミュレーション!AG94</f>
        <v/>
      </c>
      <c r="BX282" s="421"/>
      <c r="BY282" s="418" t="str">
        <f>算定シミュレーション!AH94</f>
        <v/>
      </c>
      <c r="BZ282" s="419"/>
      <c r="CA282" s="420" t="str">
        <f>算定シミュレーション!AI94</f>
        <v/>
      </c>
      <c r="CB282" s="419"/>
      <c r="CC282" s="420" t="str">
        <f>IF(算定シミュレーション!A94="算","算",IF(LEFT(収録楽曲情報!Q83,2)="【委",0,算定シミュレーション!AJ94))</f>
        <v>―</v>
      </c>
      <c r="CD282" s="421"/>
      <c r="CE282" s="423" t="str">
        <f>LEFT(収録楽曲情報!C83,1)</f>
        <v/>
      </c>
      <c r="CF282" s="423"/>
      <c r="CG282" s="423" t="str">
        <f>MID(収録楽曲情報!C83,2,1)</f>
        <v/>
      </c>
      <c r="CH282" s="423"/>
      <c r="CI282" s="423" t="str">
        <f>MID(収録楽曲情報!C83,3,1)</f>
        <v/>
      </c>
      <c r="CJ282" s="423"/>
      <c r="CK282" s="423" t="str">
        <f>MID(収録楽曲情報!C83,4,1)</f>
        <v/>
      </c>
      <c r="CL282" s="423"/>
      <c r="CM282" s="423" t="str">
        <f>MID(収録楽曲情報!C83,5,1)</f>
        <v/>
      </c>
      <c r="CN282" s="423"/>
      <c r="CO282" s="423" t="str">
        <f>MID(収録楽曲情報!C83,6,1)</f>
        <v/>
      </c>
      <c r="CP282" s="423"/>
      <c r="CQ282" s="423" t="str">
        <f>MID(収録楽曲情報!C83,7,1)</f>
        <v/>
      </c>
      <c r="CR282" s="423"/>
      <c r="CS282" s="423" t="str">
        <f>MID(収録楽曲情報!C83,8,1)</f>
        <v/>
      </c>
      <c r="CT282" s="423"/>
      <c r="CU282" s="423"/>
      <c r="CV282" s="423"/>
      <c r="CW282" s="1">
        <f t="shared" si="8"/>
        <v>1</v>
      </c>
    </row>
    <row r="283" spans="1:101" ht="30" customHeight="1" x14ac:dyDescent="0.15">
      <c r="A283" s="447">
        <f>IF(収録楽曲情報!B84="","",収録楽曲情報!B84)</f>
        <v>83</v>
      </c>
      <c r="B283" s="438"/>
      <c r="C283" s="436" t="str">
        <f>IF(収録楽曲情報!D84="","",収録楽曲情報!D84&amp;収録楽曲情報!Q84)</f>
        <v/>
      </c>
      <c r="D283" s="436"/>
      <c r="E283" s="436"/>
      <c r="F283" s="436"/>
      <c r="G283" s="436"/>
      <c r="H283" s="436"/>
      <c r="I283" s="436"/>
      <c r="J283" s="436"/>
      <c r="K283" s="436"/>
      <c r="L283" s="436"/>
      <c r="M283" s="436"/>
      <c r="N283" s="436"/>
      <c r="O283" s="436"/>
      <c r="P283" s="436"/>
      <c r="Q283" s="436"/>
      <c r="R283" s="436"/>
      <c r="S283" s="436" t="str">
        <f>IF(収録楽曲情報!E84="","",収録楽曲情報!E84 &amp; " ・ ") &amp; IF(収録楽曲情報!F84="","",収録楽曲情報!F84)</f>
        <v/>
      </c>
      <c r="T283" s="436"/>
      <c r="U283" s="436"/>
      <c r="V283" s="436"/>
      <c r="W283" s="436"/>
      <c r="X283" s="436"/>
      <c r="Y283" s="436"/>
      <c r="Z283" s="436"/>
      <c r="AA283" s="436"/>
      <c r="AB283" s="436"/>
      <c r="AC283" s="436"/>
      <c r="AD283" s="436"/>
      <c r="AE283" s="436"/>
      <c r="AF283" s="436"/>
      <c r="AG283" s="436"/>
      <c r="AH283" s="436"/>
      <c r="AI283" s="436"/>
      <c r="AJ283" s="436"/>
      <c r="AK283" s="437" t="str">
        <f>IF(算定シミュレーション!AO95=0,"",算定シミュレーション!AO95)</f>
        <v/>
      </c>
      <c r="AL283" s="437"/>
      <c r="AM283" s="437"/>
      <c r="AN283" s="437" t="str">
        <f>IF(算定シミュレーション!AP95=0,"",算定シミュレーション!AP95)</f>
        <v/>
      </c>
      <c r="AO283" s="437"/>
      <c r="AP283" s="437"/>
      <c r="AQ283" s="438" t="str">
        <f>IF(収録楽曲情報!J84="","",収録楽曲情報!J84)</f>
        <v/>
      </c>
      <c r="AR283" s="438"/>
      <c r="AS283" s="438"/>
      <c r="AT283" s="438"/>
      <c r="AU283" s="438"/>
      <c r="AV283" s="423" t="str">
        <f>IF(収録楽曲情報!K84="","",収録楽曲情報!K84)</f>
        <v/>
      </c>
      <c r="AW283" s="423"/>
      <c r="AX283" s="423"/>
      <c r="AY283" s="423"/>
      <c r="AZ283" s="423"/>
      <c r="BA283" s="423" t="str">
        <f>IF(収録楽曲情報!L84="","",収録楽曲情報!L84)</f>
        <v/>
      </c>
      <c r="BB283" s="434"/>
      <c r="BC283" s="443" t="str">
        <f>IF(収録楽曲情報!G84="","",収録楽曲情報!G84)</f>
        <v/>
      </c>
      <c r="BD283" s="444"/>
      <c r="BE283" s="444"/>
      <c r="BF283" s="444"/>
      <c r="BG283" s="444"/>
      <c r="BH283" s="444"/>
      <c r="BI283" s="444"/>
      <c r="BJ283" s="444"/>
      <c r="BK283" s="444"/>
      <c r="BL283" s="444"/>
      <c r="BM283" s="428"/>
      <c r="BN283" s="426"/>
      <c r="BO283" s="426"/>
      <c r="BP283" s="426"/>
      <c r="BQ283" s="426" t="str">
        <f>算定シミュレーション!AD95</f>
        <v/>
      </c>
      <c r="BR283" s="427"/>
      <c r="BS283" s="418" t="str">
        <f>算定シミュレーション!AE95</f>
        <v/>
      </c>
      <c r="BT283" s="419"/>
      <c r="BU283" s="420" t="str">
        <f>算定シミュレーション!AF95</f>
        <v/>
      </c>
      <c r="BV283" s="419"/>
      <c r="BW283" s="420" t="str">
        <f>算定シミュレーション!AG95</f>
        <v/>
      </c>
      <c r="BX283" s="421"/>
      <c r="BY283" s="418" t="str">
        <f>算定シミュレーション!AH95</f>
        <v/>
      </c>
      <c r="BZ283" s="419"/>
      <c r="CA283" s="420" t="str">
        <f>算定シミュレーション!AI95</f>
        <v/>
      </c>
      <c r="CB283" s="419"/>
      <c r="CC283" s="420" t="str">
        <f>IF(算定シミュレーション!A95="算","算",IF(LEFT(収録楽曲情報!Q84,2)="【委",0,算定シミュレーション!AJ95))</f>
        <v>―</v>
      </c>
      <c r="CD283" s="421"/>
      <c r="CE283" s="423" t="str">
        <f>LEFT(収録楽曲情報!C84,1)</f>
        <v/>
      </c>
      <c r="CF283" s="423"/>
      <c r="CG283" s="423" t="str">
        <f>MID(収録楽曲情報!C84,2,1)</f>
        <v/>
      </c>
      <c r="CH283" s="423"/>
      <c r="CI283" s="423" t="str">
        <f>MID(収録楽曲情報!C84,3,1)</f>
        <v/>
      </c>
      <c r="CJ283" s="423"/>
      <c r="CK283" s="423" t="str">
        <f>MID(収録楽曲情報!C84,4,1)</f>
        <v/>
      </c>
      <c r="CL283" s="423"/>
      <c r="CM283" s="423" t="str">
        <f>MID(収録楽曲情報!C84,5,1)</f>
        <v/>
      </c>
      <c r="CN283" s="423"/>
      <c r="CO283" s="423" t="str">
        <f>MID(収録楽曲情報!C84,6,1)</f>
        <v/>
      </c>
      <c r="CP283" s="423"/>
      <c r="CQ283" s="423" t="str">
        <f>MID(収録楽曲情報!C84,7,1)</f>
        <v/>
      </c>
      <c r="CR283" s="423"/>
      <c r="CS283" s="423" t="str">
        <f>MID(収録楽曲情報!C84,8,1)</f>
        <v/>
      </c>
      <c r="CT283" s="423"/>
      <c r="CU283" s="423"/>
      <c r="CV283" s="423"/>
      <c r="CW283" s="1">
        <f t="shared" si="8"/>
        <v>1</v>
      </c>
    </row>
    <row r="284" spans="1:101" ht="30" customHeight="1" x14ac:dyDescent="0.15">
      <c r="A284" s="447">
        <f>IF(収録楽曲情報!B85="","",収録楽曲情報!B85)</f>
        <v>84</v>
      </c>
      <c r="B284" s="438"/>
      <c r="C284" s="436" t="str">
        <f>IF(収録楽曲情報!D85="","",収録楽曲情報!D85&amp;収録楽曲情報!Q85)</f>
        <v/>
      </c>
      <c r="D284" s="436"/>
      <c r="E284" s="436"/>
      <c r="F284" s="436"/>
      <c r="G284" s="436"/>
      <c r="H284" s="436"/>
      <c r="I284" s="436"/>
      <c r="J284" s="436"/>
      <c r="K284" s="436"/>
      <c r="L284" s="436"/>
      <c r="M284" s="436"/>
      <c r="N284" s="436"/>
      <c r="O284" s="436"/>
      <c r="P284" s="436"/>
      <c r="Q284" s="436"/>
      <c r="R284" s="436"/>
      <c r="S284" s="436" t="str">
        <f>IF(収録楽曲情報!E85="","",収録楽曲情報!E85 &amp; " ・ ") &amp; IF(収録楽曲情報!F85="","",収録楽曲情報!F85)</f>
        <v/>
      </c>
      <c r="T284" s="436"/>
      <c r="U284" s="436"/>
      <c r="V284" s="436"/>
      <c r="W284" s="436"/>
      <c r="X284" s="436"/>
      <c r="Y284" s="436"/>
      <c r="Z284" s="436"/>
      <c r="AA284" s="436"/>
      <c r="AB284" s="436"/>
      <c r="AC284" s="436"/>
      <c r="AD284" s="436"/>
      <c r="AE284" s="436"/>
      <c r="AF284" s="436"/>
      <c r="AG284" s="436"/>
      <c r="AH284" s="436"/>
      <c r="AI284" s="436"/>
      <c r="AJ284" s="436"/>
      <c r="AK284" s="437" t="str">
        <f>IF(算定シミュレーション!AO96=0,"",算定シミュレーション!AO96)</f>
        <v/>
      </c>
      <c r="AL284" s="437"/>
      <c r="AM284" s="437"/>
      <c r="AN284" s="437" t="str">
        <f>IF(算定シミュレーション!AP96=0,"",算定シミュレーション!AP96)</f>
        <v/>
      </c>
      <c r="AO284" s="437"/>
      <c r="AP284" s="437"/>
      <c r="AQ284" s="438" t="str">
        <f>IF(収録楽曲情報!J85="","",収録楽曲情報!J85)</f>
        <v/>
      </c>
      <c r="AR284" s="438"/>
      <c r="AS284" s="438"/>
      <c r="AT284" s="438"/>
      <c r="AU284" s="438"/>
      <c r="AV284" s="423" t="str">
        <f>IF(収録楽曲情報!K85="","",収録楽曲情報!K85)</f>
        <v/>
      </c>
      <c r="AW284" s="423"/>
      <c r="AX284" s="423"/>
      <c r="AY284" s="423"/>
      <c r="AZ284" s="423"/>
      <c r="BA284" s="423" t="str">
        <f>IF(収録楽曲情報!L85="","",収録楽曲情報!L85)</f>
        <v/>
      </c>
      <c r="BB284" s="434"/>
      <c r="BC284" s="443" t="str">
        <f>IF(収録楽曲情報!G85="","",収録楽曲情報!G85)</f>
        <v/>
      </c>
      <c r="BD284" s="444"/>
      <c r="BE284" s="444"/>
      <c r="BF284" s="444"/>
      <c r="BG284" s="444"/>
      <c r="BH284" s="444"/>
      <c r="BI284" s="444"/>
      <c r="BJ284" s="444"/>
      <c r="BK284" s="444"/>
      <c r="BL284" s="444"/>
      <c r="BM284" s="428"/>
      <c r="BN284" s="426"/>
      <c r="BO284" s="426"/>
      <c r="BP284" s="426"/>
      <c r="BQ284" s="426" t="str">
        <f>算定シミュレーション!AD96</f>
        <v/>
      </c>
      <c r="BR284" s="427"/>
      <c r="BS284" s="418" t="str">
        <f>算定シミュレーション!AE96</f>
        <v/>
      </c>
      <c r="BT284" s="419"/>
      <c r="BU284" s="420" t="str">
        <f>算定シミュレーション!AF96</f>
        <v/>
      </c>
      <c r="BV284" s="419"/>
      <c r="BW284" s="420" t="str">
        <f>算定シミュレーション!AG96</f>
        <v/>
      </c>
      <c r="BX284" s="421"/>
      <c r="BY284" s="418" t="str">
        <f>算定シミュレーション!AH96</f>
        <v/>
      </c>
      <c r="BZ284" s="419"/>
      <c r="CA284" s="420" t="str">
        <f>算定シミュレーション!AI96</f>
        <v/>
      </c>
      <c r="CB284" s="419"/>
      <c r="CC284" s="420" t="str">
        <f>IF(算定シミュレーション!A96="算","算",IF(LEFT(収録楽曲情報!Q85,2)="【委",0,算定シミュレーション!AJ96))</f>
        <v>―</v>
      </c>
      <c r="CD284" s="421"/>
      <c r="CE284" s="423" t="str">
        <f>LEFT(収録楽曲情報!C85,1)</f>
        <v/>
      </c>
      <c r="CF284" s="423"/>
      <c r="CG284" s="423" t="str">
        <f>MID(収録楽曲情報!C85,2,1)</f>
        <v/>
      </c>
      <c r="CH284" s="423"/>
      <c r="CI284" s="423" t="str">
        <f>MID(収録楽曲情報!C85,3,1)</f>
        <v/>
      </c>
      <c r="CJ284" s="423"/>
      <c r="CK284" s="423" t="str">
        <f>MID(収録楽曲情報!C85,4,1)</f>
        <v/>
      </c>
      <c r="CL284" s="423"/>
      <c r="CM284" s="423" t="str">
        <f>MID(収録楽曲情報!C85,5,1)</f>
        <v/>
      </c>
      <c r="CN284" s="423"/>
      <c r="CO284" s="423" t="str">
        <f>MID(収録楽曲情報!C85,6,1)</f>
        <v/>
      </c>
      <c r="CP284" s="423"/>
      <c r="CQ284" s="423" t="str">
        <f>MID(収録楽曲情報!C85,7,1)</f>
        <v/>
      </c>
      <c r="CR284" s="423"/>
      <c r="CS284" s="423" t="str">
        <f>MID(収録楽曲情報!C85,8,1)</f>
        <v/>
      </c>
      <c r="CT284" s="423"/>
      <c r="CU284" s="423"/>
      <c r="CV284" s="423"/>
      <c r="CW284" s="1">
        <f t="shared" si="8"/>
        <v>1</v>
      </c>
    </row>
    <row r="285" spans="1:101" ht="30" customHeight="1" thickBot="1" x14ac:dyDescent="0.2">
      <c r="A285" s="465">
        <f>IF(収録楽曲情報!B86="","",収録楽曲情報!B86)</f>
        <v>85</v>
      </c>
      <c r="B285" s="442"/>
      <c r="C285" s="440" t="str">
        <f>IF(収録楽曲情報!D86="","",収録楽曲情報!D86&amp;収録楽曲情報!Q86)</f>
        <v/>
      </c>
      <c r="D285" s="440"/>
      <c r="E285" s="440"/>
      <c r="F285" s="440"/>
      <c r="G285" s="440"/>
      <c r="H285" s="440"/>
      <c r="I285" s="440"/>
      <c r="J285" s="440"/>
      <c r="K285" s="440"/>
      <c r="L285" s="440"/>
      <c r="M285" s="440"/>
      <c r="N285" s="440"/>
      <c r="O285" s="440"/>
      <c r="P285" s="440"/>
      <c r="Q285" s="440"/>
      <c r="R285" s="440"/>
      <c r="S285" s="440" t="str">
        <f>IF(収録楽曲情報!E86="","",収録楽曲情報!E86 &amp; " ・ ") &amp; IF(収録楽曲情報!F86="","",収録楽曲情報!F86)</f>
        <v/>
      </c>
      <c r="T285" s="440"/>
      <c r="U285" s="440"/>
      <c r="V285" s="440"/>
      <c r="W285" s="440"/>
      <c r="X285" s="440"/>
      <c r="Y285" s="440"/>
      <c r="Z285" s="440"/>
      <c r="AA285" s="440"/>
      <c r="AB285" s="440"/>
      <c r="AC285" s="440"/>
      <c r="AD285" s="440"/>
      <c r="AE285" s="440"/>
      <c r="AF285" s="440"/>
      <c r="AG285" s="440"/>
      <c r="AH285" s="440"/>
      <c r="AI285" s="440"/>
      <c r="AJ285" s="440"/>
      <c r="AK285" s="441" t="str">
        <f>IF(算定シミュレーション!AO97=0,"",算定シミュレーション!AO97)</f>
        <v/>
      </c>
      <c r="AL285" s="441"/>
      <c r="AM285" s="441"/>
      <c r="AN285" s="441" t="str">
        <f>IF(算定シミュレーション!AP97=0,"",算定シミュレーション!AP97)</f>
        <v/>
      </c>
      <c r="AO285" s="441"/>
      <c r="AP285" s="441"/>
      <c r="AQ285" s="442" t="str">
        <f>IF(収録楽曲情報!J86="","",収録楽曲情報!J86)</f>
        <v/>
      </c>
      <c r="AR285" s="442"/>
      <c r="AS285" s="442"/>
      <c r="AT285" s="442"/>
      <c r="AU285" s="442"/>
      <c r="AV285" s="429" t="str">
        <f>IF(収録楽曲情報!K86="","",収録楽曲情報!K86)</f>
        <v/>
      </c>
      <c r="AW285" s="429"/>
      <c r="AX285" s="429"/>
      <c r="AY285" s="429"/>
      <c r="AZ285" s="429"/>
      <c r="BA285" s="429" t="str">
        <f>IF(収録楽曲情報!L86="","",収録楽曲情報!L86)</f>
        <v/>
      </c>
      <c r="BB285" s="430"/>
      <c r="BC285" s="443" t="str">
        <f>IF(収録楽曲情報!G86="","",収録楽曲情報!G86)</f>
        <v/>
      </c>
      <c r="BD285" s="444"/>
      <c r="BE285" s="444"/>
      <c r="BF285" s="444"/>
      <c r="BG285" s="444"/>
      <c r="BH285" s="444"/>
      <c r="BI285" s="444"/>
      <c r="BJ285" s="444"/>
      <c r="BK285" s="444"/>
      <c r="BL285" s="444"/>
      <c r="BM285" s="428"/>
      <c r="BN285" s="426"/>
      <c r="BO285" s="426"/>
      <c r="BP285" s="426"/>
      <c r="BQ285" s="426" t="str">
        <f>算定シミュレーション!AD97</f>
        <v/>
      </c>
      <c r="BR285" s="427"/>
      <c r="BS285" s="418" t="str">
        <f>算定シミュレーション!AE97</f>
        <v/>
      </c>
      <c r="BT285" s="419"/>
      <c r="BU285" s="420" t="str">
        <f>算定シミュレーション!AF97</f>
        <v/>
      </c>
      <c r="BV285" s="419"/>
      <c r="BW285" s="420" t="str">
        <f>算定シミュレーション!AG97</f>
        <v/>
      </c>
      <c r="BX285" s="421"/>
      <c r="BY285" s="418" t="str">
        <f>算定シミュレーション!AH97</f>
        <v/>
      </c>
      <c r="BZ285" s="419"/>
      <c r="CA285" s="420" t="str">
        <f>算定シミュレーション!AI97</f>
        <v/>
      </c>
      <c r="CB285" s="419"/>
      <c r="CC285" s="420" t="str">
        <f>IF(算定シミュレーション!A97="算","算",IF(LEFT(収録楽曲情報!Q86,2)="【委",0,算定シミュレーション!AJ97))</f>
        <v>―</v>
      </c>
      <c r="CD285" s="421"/>
      <c r="CE285" s="423" t="str">
        <f>LEFT(収録楽曲情報!C86,1)</f>
        <v/>
      </c>
      <c r="CF285" s="423"/>
      <c r="CG285" s="423" t="str">
        <f>MID(収録楽曲情報!C86,2,1)</f>
        <v/>
      </c>
      <c r="CH285" s="423"/>
      <c r="CI285" s="423" t="str">
        <f>MID(収録楽曲情報!C86,3,1)</f>
        <v/>
      </c>
      <c r="CJ285" s="423"/>
      <c r="CK285" s="423" t="str">
        <f>MID(収録楽曲情報!C86,4,1)</f>
        <v/>
      </c>
      <c r="CL285" s="423"/>
      <c r="CM285" s="423" t="str">
        <f>MID(収録楽曲情報!C86,5,1)</f>
        <v/>
      </c>
      <c r="CN285" s="423"/>
      <c r="CO285" s="423" t="str">
        <f>MID(収録楽曲情報!C86,6,1)</f>
        <v/>
      </c>
      <c r="CP285" s="423"/>
      <c r="CQ285" s="423" t="str">
        <f>MID(収録楽曲情報!C86,7,1)</f>
        <v/>
      </c>
      <c r="CR285" s="423"/>
      <c r="CS285" s="423" t="str">
        <f>MID(収録楽曲情報!C86,8,1)</f>
        <v/>
      </c>
      <c r="CT285" s="423"/>
      <c r="CU285" s="423"/>
      <c r="CV285" s="423"/>
      <c r="CW285" s="1">
        <f t="shared" si="8"/>
        <v>1</v>
      </c>
    </row>
    <row r="286" spans="1:101" ht="30" customHeight="1" x14ac:dyDescent="0.15">
      <c r="A286" s="424" t="str">
        <f>IF(収録楽曲情報!$V$4=0,"",IF(CC288="","",収録楽曲情報!$S$8))</f>
        <v/>
      </c>
      <c r="B286" s="424"/>
      <c r="C286" s="424"/>
      <c r="D286" s="424"/>
      <c r="E286" s="424"/>
      <c r="F286" s="424"/>
      <c r="G286" s="424"/>
      <c r="H286" s="424"/>
      <c r="I286" s="424"/>
      <c r="J286" s="424"/>
      <c r="K286" s="424"/>
      <c r="L286" s="424"/>
      <c r="M286" s="424"/>
      <c r="N286" s="424"/>
      <c r="O286" s="424"/>
      <c r="P286" s="424"/>
      <c r="Q286" s="424"/>
      <c r="R286" s="424"/>
      <c r="S286" s="424"/>
      <c r="T286" s="424"/>
      <c r="U286" s="424"/>
      <c r="V286" s="424"/>
      <c r="W286" s="424"/>
      <c r="X286" s="424"/>
      <c r="Y286" s="424"/>
      <c r="Z286" s="424"/>
      <c r="AA286" s="424"/>
      <c r="AB286" s="424"/>
      <c r="AC286" s="424"/>
      <c r="AD286" s="424"/>
      <c r="AE286" s="424"/>
      <c r="AF286" s="424"/>
      <c r="AG286" s="424"/>
      <c r="AH286" s="424"/>
      <c r="AI286" s="424"/>
      <c r="AJ286" s="424"/>
      <c r="AK286" s="424"/>
      <c r="AL286" s="424"/>
      <c r="AM286" s="424"/>
      <c r="AN286" s="424"/>
      <c r="AO286" s="424"/>
      <c r="BE286" s="417" t="s">
        <v>44</v>
      </c>
      <c r="BF286" s="417"/>
      <c r="BG286" s="417"/>
      <c r="BH286" s="417"/>
      <c r="BI286" s="417"/>
      <c r="BJ286" s="417"/>
      <c r="BK286" s="417"/>
      <c r="BL286" s="417"/>
      <c r="BM286" s="428" t="str">
        <f>IF(算定シミュレーション!$BK$2=9,算定シミュレーション!$AB$113,"")</f>
        <v/>
      </c>
      <c r="BN286" s="426"/>
      <c r="BO286" s="426" t="str">
        <f>IF(算定シミュレーション!$BK$2=9,算定シミュレーション!$AC$113,"")</f>
        <v/>
      </c>
      <c r="BP286" s="426"/>
      <c r="BQ286" s="420" t="str">
        <f>IF(算定シミュレーション!$BK$2=9,算定シミュレーション!$AD$113,"")</f>
        <v/>
      </c>
      <c r="BR286" s="421"/>
      <c r="BS286" s="418" t="str">
        <f>IF(算定シミュレーション!$BK$2=9,算定シミュレーション!$AE$113,"")</f>
        <v/>
      </c>
      <c r="BT286" s="419"/>
      <c r="BU286" s="420" t="str">
        <f>IF(算定シミュレーション!$BK$2=9,算定シミュレーション!$AF$113,"")</f>
        <v/>
      </c>
      <c r="BV286" s="419"/>
      <c r="BW286" s="420" t="str">
        <f>IF(算定シミュレーション!$BK$2=9,算定シミュレーション!$AG$113,"")</f>
        <v/>
      </c>
      <c r="BX286" s="421"/>
      <c r="BY286" s="418" t="str">
        <f>IF(算定シミュレーション!$BK$2=9,算定シミュレーション!$AH$113,"")</f>
        <v/>
      </c>
      <c r="BZ286" s="419"/>
      <c r="CA286" s="420" t="str">
        <f>IF(算定シミュレーション!$BK$2=9,算定シミュレーション!$AI$113,"")</f>
        <v/>
      </c>
      <c r="CB286" s="419"/>
      <c r="CC286" s="420" t="str">
        <f>IF(算定シミュレーション!$BK$2=9,算定シミュレーション!$AJ$113,"")</f>
        <v/>
      </c>
      <c r="CD286" s="421"/>
      <c r="CE286" s="423">
        <f>IF(CC288="",9,IF(収録楽曲情報!$V$4=0,9,""))</f>
        <v>9</v>
      </c>
      <c r="CF286" s="423"/>
      <c r="CG286" s="423">
        <f>IF(CC288="",9,IF(収録楽曲情報!$V$4=0,9,""))</f>
        <v>9</v>
      </c>
      <c r="CH286" s="423"/>
      <c r="CI286" s="423">
        <f>IF(CC288="",9,IF(収録楽曲情報!$V$4=0,9,RIGHT(LEFT(収録楽曲情報!$V$4,1),1)))</f>
        <v>9</v>
      </c>
      <c r="CJ286" s="423"/>
      <c r="CK286" s="423">
        <f>IF(CC288="",9,IF(収録楽曲情報!$V$4=0,9,RIGHT(LEFT(収録楽曲情報!$V$4,2),1)))</f>
        <v>9</v>
      </c>
      <c r="CL286" s="423"/>
      <c r="CM286" s="423">
        <f>IF(CC288="",9,IF(収録楽曲情報!$V$4=0,9,RIGHT(LEFT(収録楽曲情報!$V$4,3),1)))</f>
        <v>9</v>
      </c>
      <c r="CN286" s="423"/>
      <c r="CO286" s="423">
        <f>IF(CC288="",9,IF(収録楽曲情報!$V$4=0,9,RIGHT(LEFT(収録楽曲情報!$V$4,4),1)))</f>
        <v>9</v>
      </c>
      <c r="CP286" s="423"/>
      <c r="CQ286" s="423">
        <f>IF(CC288="",9,IF(収録楽曲情報!$V$4=0,9,RIGHT(LEFT(収録楽曲情報!$V$4,5),1)))</f>
        <v>9</v>
      </c>
      <c r="CR286" s="423"/>
      <c r="CS286" s="423">
        <f>IF(CC288="",9,IF(収録楽曲情報!$V$4=0,9,RIGHT(LEFT(収録楽曲情報!$V$4,6),1)))</f>
        <v>9</v>
      </c>
      <c r="CT286" s="423"/>
      <c r="CU286" s="423">
        <f>IF(CC288="",9,IF(収録楽曲情報!$V$4=0,9,""))</f>
        <v>9</v>
      </c>
      <c r="CV286" s="423"/>
      <c r="CW286" s="1">
        <f t="shared" si="8"/>
        <v>1</v>
      </c>
    </row>
    <row r="287" spans="1:101" ht="30" customHeight="1" x14ac:dyDescent="0.15">
      <c r="A287" s="425"/>
      <c r="B287" s="425"/>
      <c r="C287" s="425"/>
      <c r="D287" s="425"/>
      <c r="E287" s="425"/>
      <c r="F287" s="425"/>
      <c r="G287" s="425"/>
      <c r="H287" s="425"/>
      <c r="I287" s="425"/>
      <c r="J287" s="425"/>
      <c r="K287" s="425"/>
      <c r="L287" s="425"/>
      <c r="M287" s="425"/>
      <c r="N287" s="425"/>
      <c r="O287" s="425"/>
      <c r="P287" s="425"/>
      <c r="Q287" s="425"/>
      <c r="R287" s="425"/>
      <c r="S287" s="425"/>
      <c r="T287" s="425"/>
      <c r="U287" s="425"/>
      <c r="V287" s="425"/>
      <c r="W287" s="425"/>
      <c r="X287" s="425"/>
      <c r="Y287" s="425"/>
      <c r="Z287" s="425"/>
      <c r="AA287" s="425"/>
      <c r="AB287" s="425"/>
      <c r="AC287" s="425"/>
      <c r="AD287" s="425"/>
      <c r="AE287" s="425"/>
      <c r="AF287" s="425"/>
      <c r="AG287" s="425"/>
      <c r="AH287" s="425"/>
      <c r="AI287" s="425"/>
      <c r="AJ287" s="425"/>
      <c r="AK287" s="425"/>
      <c r="AL287" s="425"/>
      <c r="AM287" s="425"/>
      <c r="AN287" s="425"/>
      <c r="AO287" s="425"/>
      <c r="AW287" s="433"/>
      <c r="AX287" s="433"/>
      <c r="AY287" s="433"/>
      <c r="AZ287" s="433"/>
      <c r="BA287" s="433"/>
      <c r="BB287" s="433"/>
      <c r="BE287" s="417" t="str">
        <f>算定シミュレーション!BM12</f>
        <v>消費税相当額</v>
      </c>
      <c r="BF287" s="417"/>
      <c r="BG287" s="417"/>
      <c r="BH287" s="417"/>
      <c r="BI287" s="417"/>
      <c r="BJ287" s="417"/>
      <c r="BK287" s="417"/>
      <c r="BL287" s="417"/>
      <c r="BM287" s="418" t="str">
        <f>IF(算定シミュレーション!$BK$2=9,算定シミュレーション!$AB$114,"")</f>
        <v/>
      </c>
      <c r="BN287" s="419"/>
      <c r="BO287" s="420" t="str">
        <f>IF(算定シミュレーション!$BK$2=9,算定シミュレーション!$AC$114,"")</f>
        <v/>
      </c>
      <c r="BP287" s="419"/>
      <c r="BQ287" s="420" t="str">
        <f>IF(算定シミュレーション!$BK$2=9,算定シミュレーション!$AD$114,"")</f>
        <v/>
      </c>
      <c r="BR287" s="421"/>
      <c r="BS287" s="418" t="str">
        <f>IF(算定シミュレーション!$BK$2=9,算定シミュレーション!$AE$114,"")</f>
        <v/>
      </c>
      <c r="BT287" s="419"/>
      <c r="BU287" s="420" t="str">
        <f>IF(算定シミュレーション!$BK$2=9,算定シミュレーション!$AF$114,"")</f>
        <v/>
      </c>
      <c r="BV287" s="419"/>
      <c r="BW287" s="420" t="str">
        <f>IF(算定シミュレーション!$BK$2=9,算定シミュレーション!$AG$114,"")</f>
        <v/>
      </c>
      <c r="BX287" s="421"/>
      <c r="BY287" s="418" t="str">
        <f>IF(算定シミュレーション!$BK$2=9,算定シミュレーション!$AH$114,"")</f>
        <v/>
      </c>
      <c r="BZ287" s="419"/>
      <c r="CA287" s="420" t="str">
        <f>IF(算定シミュレーション!$BK$2=9,算定シミュレーション!$AI$114,"")</f>
        <v/>
      </c>
      <c r="CB287" s="419"/>
      <c r="CC287" s="420" t="str">
        <f>IF(算定シミュレーション!$BK$2=9,算定シミュレーション!$AJ$114,"")</f>
        <v/>
      </c>
      <c r="CD287" s="421"/>
      <c r="CE287" s="422" t="str">
        <f>IF(CC288="","",IF(収録楽曲情報!$V$4=0,"",""))</f>
        <v/>
      </c>
      <c r="CF287" s="422"/>
      <c r="CG287" s="422" t="str">
        <f>IF(CC288="","",IF(収録楽曲情報!$V$4=0,"",""))</f>
        <v/>
      </c>
      <c r="CH287" s="422"/>
      <c r="CI287" s="422" t="str">
        <f>IF(CC288="","",IF(収録楽曲情報!$V$4=0,"",IF(LEN(収録楽曲情報!$W$3)=5,"",LEFT(収録楽曲情報!$W$3,1))))</f>
        <v/>
      </c>
      <c r="CJ287" s="422"/>
      <c r="CK287" s="422" t="str">
        <f>IF(CC288="","",IF(収録楽曲情報!$V$4=0,"",IF(LEN(収録楽曲情報!$W$3)=5,LEFT(収録楽曲情報!$W$3,1),RIGHT(LEFT(収録楽曲情報!$W$3,2),1))))</f>
        <v/>
      </c>
      <c r="CL287" s="422"/>
      <c r="CM287" s="422" t="str">
        <f>IF(CC288="","",IF(収録楽曲情報!$V$4=0,"",IF(LEN(収録楽曲情報!$W$3)=5,RIGHT(LEFT(収録楽曲情報!$W$3,2),1),RIGHT(LEFT(収録楽曲情報!$W$3,3),1))))</f>
        <v/>
      </c>
      <c r="CN287" s="422"/>
      <c r="CO287" s="422" t="str">
        <f>IF(CC288="","",IF(収録楽曲情報!$V$4=0,"",IF(LEN(収録楽曲情報!$W$3)=5,RIGHT(LEFT(収録楽曲情報!$W$3,3),1),RIGHT(LEFT(収録楽曲情報!$W$3,4),1))))</f>
        <v/>
      </c>
      <c r="CP287" s="422"/>
      <c r="CQ287" s="422" t="str">
        <f>IF(CC288="","",IF(収録楽曲情報!$V$4=0,"",IF(LEN(収録楽曲情報!$W$3)=5,RIGHT(LEFT(収録楽曲情報!$W$3,4),1),RIGHT(LEFT(収録楽曲情報!$W$3,4),1))))</f>
        <v/>
      </c>
      <c r="CR287" s="422"/>
      <c r="CS287" s="422" t="str">
        <f>IF(CC288="","",IF(収録楽曲情報!$V$4=0,"",IF(LEN(収録楽曲情報!$W$3)=5,RIGHT(LEFT(収録楽曲情報!$W$3,5),1),RIGHT(LEFT(収録楽曲情報!$W$3,4),1))))</f>
        <v/>
      </c>
      <c r="CT287" s="422"/>
      <c r="CW287" s="1">
        <f t="shared" si="8"/>
        <v>1</v>
      </c>
    </row>
    <row r="288" spans="1:101" ht="30" customHeight="1" x14ac:dyDescent="0.15">
      <c r="A288" s="425"/>
      <c r="B288" s="425"/>
      <c r="C288" s="425"/>
      <c r="D288" s="425"/>
      <c r="E288" s="425"/>
      <c r="F288" s="425"/>
      <c r="G288" s="425"/>
      <c r="H288" s="425"/>
      <c r="I288" s="425"/>
      <c r="J288" s="425"/>
      <c r="K288" s="425"/>
      <c r="L288" s="425"/>
      <c r="M288" s="425"/>
      <c r="N288" s="425"/>
      <c r="O288" s="425"/>
      <c r="P288" s="425"/>
      <c r="Q288" s="425"/>
      <c r="R288" s="425"/>
      <c r="S288" s="425"/>
      <c r="T288" s="425"/>
      <c r="U288" s="425"/>
      <c r="V288" s="425"/>
      <c r="W288" s="425"/>
      <c r="X288" s="425"/>
      <c r="Y288" s="425"/>
      <c r="Z288" s="425"/>
      <c r="AA288" s="425"/>
      <c r="AB288" s="425"/>
      <c r="AC288" s="425"/>
      <c r="AD288" s="425"/>
      <c r="AE288" s="425"/>
      <c r="AF288" s="425"/>
      <c r="AG288" s="425"/>
      <c r="AH288" s="425"/>
      <c r="AI288" s="425"/>
      <c r="AJ288" s="425"/>
      <c r="AK288" s="425"/>
      <c r="AL288" s="425"/>
      <c r="AM288" s="425"/>
      <c r="AN288" s="425"/>
      <c r="AO288" s="425"/>
      <c r="AW288" s="433"/>
      <c r="AX288" s="433"/>
      <c r="AY288" s="433"/>
      <c r="AZ288" s="433"/>
      <c r="BA288" s="433"/>
      <c r="BB288" s="433"/>
      <c r="BE288" s="417" t="s">
        <v>45</v>
      </c>
      <c r="BF288" s="417"/>
      <c r="BG288" s="417"/>
      <c r="BH288" s="417"/>
      <c r="BI288" s="417"/>
      <c r="BJ288" s="417"/>
      <c r="BK288" s="417"/>
      <c r="BL288" s="417"/>
      <c r="BM288" s="418" t="str">
        <f>IF(算定シミュレーション!$BK$2=9,算定シミュレーション!$AB$115,"")</f>
        <v/>
      </c>
      <c r="BN288" s="419"/>
      <c r="BO288" s="420" t="str">
        <f>IF(算定シミュレーション!$BK$2=9,算定シミュレーション!$AC$115,"")</f>
        <v/>
      </c>
      <c r="BP288" s="419"/>
      <c r="BQ288" s="420" t="str">
        <f>IF(算定シミュレーション!$BK$2=9,算定シミュレーション!$AD$115,"")</f>
        <v/>
      </c>
      <c r="BR288" s="421"/>
      <c r="BS288" s="418" t="str">
        <f>IF(算定シミュレーション!$BK$2=9,算定シミュレーション!$AE$115,"")</f>
        <v/>
      </c>
      <c r="BT288" s="419"/>
      <c r="BU288" s="420" t="str">
        <f>IF(算定シミュレーション!$BK$2=9,算定シミュレーション!$AF$115,"")</f>
        <v/>
      </c>
      <c r="BV288" s="419"/>
      <c r="BW288" s="420" t="str">
        <f>IF(算定シミュレーション!$BK$2=9,算定シミュレーション!$AG$115,"")</f>
        <v/>
      </c>
      <c r="BX288" s="421"/>
      <c r="BY288" s="418" t="str">
        <f>IF(算定シミュレーション!$BK$2=9,算定シミュレーション!$AH$115,"")</f>
        <v/>
      </c>
      <c r="BZ288" s="419"/>
      <c r="CA288" s="420" t="str">
        <f>IF(算定シミュレーション!$BK$2=9,算定シミュレーション!$AI$115,"")</f>
        <v/>
      </c>
      <c r="CB288" s="419"/>
      <c r="CC288" s="420" t="str">
        <f>IF(算定シミュレーション!$BK$2=9,算定シミュレーション!$AJ$115,"")</f>
        <v/>
      </c>
      <c r="CD288" s="421"/>
      <c r="CE288" s="422" t="str">
        <f>IF(CC288="","",IF(収録楽曲情報!$V$4=0,"",""))</f>
        <v/>
      </c>
      <c r="CF288" s="422"/>
      <c r="CG288" s="422" t="str">
        <f>IF(CC288="","",IF(収録楽曲情報!$V$4=0,"","\"))</f>
        <v/>
      </c>
      <c r="CH288" s="422"/>
      <c r="CI288" s="422" t="str">
        <f>IF(CC288="","",IF(収録楽曲情報!$V$4=0,"",IF(LEN(収録楽曲情報!$W$4)=5,"",LEFT(収録楽曲情報!$W$4,1))))</f>
        <v/>
      </c>
      <c r="CJ288" s="422"/>
      <c r="CK288" s="422" t="str">
        <f>IF(CC288="","",IF(収録楽曲情報!$V$4=0,"",IF(LEN(収録楽曲情報!$W$4)=5,LEFT(収録楽曲情報!$W$4,1),RIGHT(LEFT(収録楽曲情報!$W$4,2),1))))</f>
        <v/>
      </c>
      <c r="CL288" s="422"/>
      <c r="CM288" s="422" t="str">
        <f>IF(CC288="","",IF(収録楽曲情報!$V$4=0,"",IF(LEN(収録楽曲情報!$W$4)=5,RIGHT(LEFT(収録楽曲情報!$W$4,2),1),RIGHT(LEFT(収録楽曲情報!$W$4,3),1))))</f>
        <v/>
      </c>
      <c r="CN288" s="422"/>
      <c r="CO288" s="422" t="str">
        <f>IF(CC288="","",IF(収録楽曲情報!$V$4=0,"",IF(LEN(収録楽曲情報!$W$4)=5,RIGHT(LEFT(収録楽曲情報!$W$4,3),1),RIGHT(LEFT(収録楽曲情報!$W$4,4),1))))</f>
        <v/>
      </c>
      <c r="CP288" s="422"/>
      <c r="CQ288" s="422" t="str">
        <f>IF(CC288="","",IF(収録楽曲情報!$V$4=0,"",IF(LEN(収録楽曲情報!$W$4)=5,RIGHT(LEFT(収録楽曲情報!$W$4,4),1),LEFT(RIGHT(収録楽曲情報!$W$4,2),1))))</f>
        <v/>
      </c>
      <c r="CR288" s="422"/>
      <c r="CS288" s="422" t="str">
        <f>IF(CC288="","",IF(収録楽曲情報!$V$4=0,"",IF(LEN(収録楽曲情報!$W$4)=5,RIGHT(LEFT(収録楽曲情報!$W$4,5),1),RIGHT(収録楽曲情報!$W$4,1))))</f>
        <v/>
      </c>
      <c r="CT288" s="422"/>
      <c r="CW288" s="1">
        <f t="shared" si="8"/>
        <v>1</v>
      </c>
    </row>
    <row r="289" spans="1:101" ht="7.5" customHeight="1" x14ac:dyDescent="0.15">
      <c r="CW289" s="1">
        <f t="shared" si="8"/>
        <v>1</v>
      </c>
    </row>
    <row r="290" spans="1:101" ht="7.5" customHeight="1" x14ac:dyDescent="0.15">
      <c r="CW290" s="1">
        <f t="shared" si="8"/>
        <v>1</v>
      </c>
    </row>
    <row r="291" spans="1:101" ht="7.5" customHeight="1" x14ac:dyDescent="0.15">
      <c r="CW291" s="1">
        <f t="shared" si="8"/>
        <v>1</v>
      </c>
    </row>
    <row r="292" spans="1:101" ht="7.5" customHeight="1" x14ac:dyDescent="0.15">
      <c r="CW292" s="1">
        <f t="shared" si="8"/>
        <v>1</v>
      </c>
    </row>
    <row r="293" spans="1:101" ht="7.5" customHeight="1" x14ac:dyDescent="0.15">
      <c r="CW293" s="1">
        <f t="shared" si="8"/>
        <v>1</v>
      </c>
    </row>
    <row r="294" spans="1:101" ht="7.5" customHeight="1" x14ac:dyDescent="0.15">
      <c r="CW294" s="1">
        <f t="shared" si="8"/>
        <v>1</v>
      </c>
    </row>
    <row r="295" spans="1:101" ht="7.5" customHeight="1" x14ac:dyDescent="0.15">
      <c r="CW295" s="1">
        <f t="shared" si="8"/>
        <v>1</v>
      </c>
    </row>
    <row r="296" spans="1:101" ht="6" customHeight="1" x14ac:dyDescent="0.15">
      <c r="CW296" s="1">
        <f>IF($A$305="","",1)</f>
        <v>1</v>
      </c>
    </row>
    <row r="297" spans="1:101" ht="13.5" x14ac:dyDescent="0.15">
      <c r="A297" s="1" t="s">
        <v>29</v>
      </c>
      <c r="CW297" s="1">
        <f t="shared" ref="CW297:CW324" si="9">IF($A$305="","",1)</f>
        <v>1</v>
      </c>
    </row>
    <row r="298" spans="1:101" ht="27" customHeight="1" x14ac:dyDescent="0.15">
      <c r="A298" s="459" t="str">
        <f>IF(収録楽曲情報!S2="外国映画","外国映画上映利用申込書","映画（録音・上映）利用申込書")</f>
        <v>外国映画上映利用申込書</v>
      </c>
      <c r="B298" s="459"/>
      <c r="C298" s="459"/>
      <c r="D298" s="459"/>
      <c r="E298" s="459"/>
      <c r="F298" s="459"/>
      <c r="G298" s="459"/>
      <c r="H298" s="459"/>
      <c r="I298" s="459"/>
      <c r="J298" s="459"/>
      <c r="K298" s="459"/>
      <c r="L298" s="459"/>
      <c r="M298" s="459"/>
      <c r="N298" s="459"/>
      <c r="O298" s="459"/>
      <c r="P298" s="459"/>
      <c r="Q298" s="459"/>
      <c r="R298" s="459"/>
      <c r="S298" s="459"/>
      <c r="T298" s="459"/>
      <c r="U298" s="459"/>
      <c r="V298" s="459"/>
      <c r="W298" s="459"/>
      <c r="X298" s="459"/>
      <c r="Y298" s="459"/>
      <c r="Z298" s="459"/>
      <c r="AA298" s="459"/>
      <c r="AB298" s="459"/>
      <c r="AC298" s="459"/>
      <c r="AD298" s="459"/>
      <c r="AE298" s="459"/>
      <c r="AF298" s="459"/>
      <c r="AG298" s="459"/>
      <c r="AH298" s="459"/>
      <c r="AI298" s="459"/>
      <c r="AJ298" s="459"/>
      <c r="AK298" s="459"/>
      <c r="AL298" s="459"/>
      <c r="AM298" s="459"/>
      <c r="AN298" s="459"/>
      <c r="AO298" s="459"/>
      <c r="AP298" s="459"/>
      <c r="AQ298" s="459"/>
      <c r="AR298" s="459"/>
      <c r="AS298" s="459"/>
      <c r="AT298" s="459"/>
      <c r="AU298" s="459"/>
      <c r="AV298" s="459"/>
      <c r="AW298" s="459"/>
      <c r="AX298" s="459"/>
      <c r="AY298" s="459"/>
      <c r="AZ298" s="459"/>
      <c r="BA298" s="459"/>
      <c r="BB298" s="459"/>
      <c r="BC298" s="459"/>
      <c r="BD298" s="459"/>
      <c r="BE298" s="459"/>
      <c r="BF298" s="459"/>
      <c r="BG298" s="459"/>
      <c r="BH298" s="459"/>
      <c r="BI298" s="459"/>
      <c r="BJ298" s="459"/>
      <c r="BK298" s="459"/>
      <c r="BL298" s="459"/>
      <c r="BM298" s="459"/>
      <c r="BN298" s="459"/>
      <c r="BO298" s="459"/>
      <c r="BP298" s="459"/>
      <c r="BQ298" s="459"/>
      <c r="BR298" s="459"/>
      <c r="BS298" s="459"/>
      <c r="BT298" s="459"/>
      <c r="BU298" s="459"/>
      <c r="BV298" s="459"/>
      <c r="BW298" s="459"/>
      <c r="BX298" s="459"/>
      <c r="BY298" s="459"/>
      <c r="BZ298" s="459"/>
      <c r="CA298" s="459"/>
      <c r="CB298" s="459"/>
      <c r="CC298" s="459"/>
      <c r="CD298" s="459"/>
      <c r="CE298" s="459"/>
      <c r="CF298" s="459"/>
      <c r="CG298" s="459"/>
      <c r="CH298" s="459"/>
      <c r="CI298" s="459"/>
      <c r="CJ298" s="459"/>
      <c r="CK298" s="459"/>
      <c r="CL298" s="459"/>
      <c r="CM298" s="459"/>
      <c r="CN298" s="459"/>
      <c r="CO298" s="459"/>
      <c r="CP298" s="459"/>
      <c r="CQ298" s="459"/>
      <c r="CR298" s="459"/>
      <c r="CS298" s="459"/>
      <c r="CT298" s="459"/>
      <c r="CU298" s="459"/>
      <c r="CV298" s="459"/>
      <c r="CW298" s="1">
        <f t="shared" si="9"/>
        <v>1</v>
      </c>
    </row>
    <row r="299" spans="1:101" ht="17.25" x14ac:dyDescent="0.15">
      <c r="A299" s="460" t="str">
        <f>"許諾　第　"&amp;収録楽曲情報!$T$2&amp;"　号&lt;続き&gt;"</f>
        <v>許諾　第　0　号&lt;続き&gt;</v>
      </c>
      <c r="B299" s="460"/>
      <c r="C299" s="460"/>
      <c r="D299" s="460"/>
      <c r="E299" s="460"/>
      <c r="F299" s="460"/>
      <c r="G299" s="460"/>
      <c r="H299" s="460"/>
      <c r="I299" s="460"/>
      <c r="J299" s="460"/>
      <c r="K299" s="460"/>
      <c r="L299" s="460"/>
      <c r="M299" s="460"/>
      <c r="N299" s="460"/>
      <c r="O299" s="460"/>
      <c r="P299" s="460"/>
      <c r="Q299" s="460"/>
      <c r="R299" s="460"/>
      <c r="S299" s="460"/>
      <c r="T299" s="460"/>
      <c r="U299" s="460"/>
      <c r="V299" s="460"/>
      <c r="W299" s="460"/>
      <c r="X299" s="460"/>
      <c r="Y299" s="460"/>
      <c r="Z299" s="460"/>
      <c r="AA299" s="460"/>
      <c r="AB299" s="460"/>
      <c r="AC299" s="460"/>
      <c r="AD299" s="460"/>
      <c r="AE299" s="460"/>
      <c r="AF299" s="460"/>
      <c r="AG299" s="460"/>
      <c r="AH299" s="460"/>
      <c r="AI299" s="460"/>
      <c r="AJ299" s="460"/>
      <c r="AK299" s="460"/>
      <c r="AL299" s="460"/>
      <c r="AM299" s="460"/>
      <c r="AN299" s="460"/>
      <c r="AO299" s="460"/>
      <c r="AP299" s="460"/>
      <c r="AQ299" s="460"/>
      <c r="AR299" s="460"/>
      <c r="AS299" s="460"/>
      <c r="AT299" s="460"/>
      <c r="AU299" s="460"/>
      <c r="AV299" s="460"/>
      <c r="AW299" s="460"/>
      <c r="AX299" s="460"/>
      <c r="AY299" s="460"/>
      <c r="AZ299" s="460"/>
      <c r="BA299" s="460"/>
      <c r="BB299" s="460"/>
      <c r="BC299" s="460"/>
      <c r="BD299" s="460"/>
      <c r="BE299" s="460"/>
      <c r="BF299" s="460"/>
      <c r="BG299" s="460"/>
      <c r="BH299" s="460"/>
      <c r="BI299" s="460"/>
      <c r="BJ299" s="460"/>
      <c r="BK299" s="460"/>
      <c r="BL299" s="460"/>
      <c r="BM299" s="460"/>
      <c r="BN299" s="460"/>
      <c r="BO299" s="460"/>
      <c r="BP299" s="460"/>
      <c r="BQ299" s="460"/>
      <c r="BR299" s="460"/>
      <c r="BS299" s="460"/>
      <c r="BT299" s="460"/>
      <c r="BU299" s="460"/>
      <c r="BV299" s="460"/>
      <c r="BW299" s="460"/>
      <c r="BX299" s="460"/>
      <c r="BY299" s="460"/>
      <c r="BZ299" s="460"/>
      <c r="CA299" s="460"/>
      <c r="CB299" s="460"/>
      <c r="CC299" s="460"/>
      <c r="CD299" s="460"/>
      <c r="CE299" s="460"/>
      <c r="CF299" s="460"/>
      <c r="CG299" s="460"/>
      <c r="CH299" s="460"/>
      <c r="CI299" s="460"/>
      <c r="CJ299" s="460"/>
      <c r="CK299" s="460"/>
      <c r="CL299" s="460"/>
      <c r="CM299" s="460"/>
      <c r="CN299" s="460"/>
      <c r="CO299" s="460"/>
      <c r="CP299" s="460"/>
      <c r="CQ299" s="460"/>
      <c r="CR299" s="460"/>
      <c r="CS299" s="460"/>
      <c r="CT299" s="460"/>
      <c r="CU299" s="460"/>
      <c r="CV299" s="460"/>
      <c r="CW299" s="1">
        <f t="shared" si="9"/>
        <v>1</v>
      </c>
    </row>
    <row r="300" spans="1:101" ht="15" customHeight="1" x14ac:dyDescent="0.15">
      <c r="A300" s="13"/>
      <c r="B300" s="13"/>
      <c r="C300" s="13"/>
      <c r="D300" s="13"/>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3"/>
      <c r="AO300" s="13"/>
      <c r="AP300" s="13"/>
      <c r="AQ300" s="13"/>
      <c r="AR300" s="13"/>
      <c r="AS300" s="13"/>
      <c r="AT300" s="13"/>
      <c r="AU300" s="13"/>
      <c r="AV300" s="13"/>
      <c r="AW300" s="731" t="s">
        <v>507</v>
      </c>
      <c r="AX300" s="732"/>
      <c r="AY300" s="732"/>
      <c r="AZ300" s="732"/>
      <c r="BA300" s="732"/>
      <c r="BB300" s="732"/>
      <c r="BC300" s="732"/>
      <c r="BD300" s="732"/>
      <c r="BE300" s="732"/>
      <c r="BF300" s="733"/>
      <c r="BG300"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300" s="735"/>
      <c r="BI300" s="735"/>
      <c r="BJ300" s="735"/>
      <c r="BK300" s="735"/>
      <c r="BL300" s="735"/>
      <c r="BM300" s="735"/>
      <c r="BN300" s="735"/>
      <c r="BO300" s="735"/>
      <c r="BP300" s="735"/>
      <c r="BQ300" s="735"/>
      <c r="BR300" s="735"/>
      <c r="BS300" s="735"/>
      <c r="BT300" s="735"/>
      <c r="BU300" s="735"/>
      <c r="BV300" s="735"/>
      <c r="BW300" s="735"/>
      <c r="BX300" s="735"/>
      <c r="BY300" s="735"/>
      <c r="BZ300" s="736"/>
      <c r="CA300" s="731" t="s">
        <v>508</v>
      </c>
      <c r="CB300" s="732"/>
      <c r="CC300" s="732"/>
      <c r="CD300" s="732"/>
      <c r="CE300" s="732"/>
      <c r="CF300" s="732"/>
      <c r="CG300" s="732"/>
      <c r="CH300" s="732"/>
      <c r="CI300" s="732"/>
      <c r="CJ300" s="733"/>
      <c r="CK300" s="737">
        <f>IF(収録楽曲情報!$T$4="","",収録楽曲情報!$T$4)</f>
        <v>0</v>
      </c>
      <c r="CL300" s="487"/>
      <c r="CM300" s="487"/>
      <c r="CN300" s="487"/>
      <c r="CO300" s="487"/>
      <c r="CP300" s="487"/>
      <c r="CQ300" s="487"/>
      <c r="CR300" s="487"/>
      <c r="CS300" s="487"/>
      <c r="CT300" s="487"/>
      <c r="CU300" s="487"/>
      <c r="CV300" s="738"/>
      <c r="CW300" s="1">
        <f t="shared" si="9"/>
        <v>1</v>
      </c>
    </row>
    <row r="301" spans="1:101" ht="15" customHeight="1" thickBot="1" x14ac:dyDescent="0.2">
      <c r="A301" s="13"/>
      <c r="B301" s="13"/>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3"/>
      <c r="AO301" s="13"/>
      <c r="AP301" s="13"/>
      <c r="AQ301" s="13"/>
      <c r="AR301" s="13"/>
      <c r="AS301" s="13"/>
      <c r="AT301" s="13"/>
      <c r="AU301" s="13"/>
      <c r="AV301" s="13"/>
      <c r="AW301" s="739" t="s">
        <v>509</v>
      </c>
      <c r="AX301" s="739"/>
      <c r="AY301" s="739"/>
      <c r="AZ301" s="739"/>
      <c r="BA301" s="739"/>
      <c r="BB301" s="739"/>
      <c r="BC301" s="739"/>
      <c r="BD301" s="739"/>
      <c r="BE301" s="739"/>
      <c r="BF301" s="739"/>
      <c r="BG301" s="740">
        <f>IF(収録楽曲情報!$S$6="","",収録楽曲情報!$S$6)</f>
        <v>0</v>
      </c>
      <c r="BH301" s="741"/>
      <c r="BI301" s="741"/>
      <c r="BJ301" s="741"/>
      <c r="BK301" s="741"/>
      <c r="BL301" s="741"/>
      <c r="BM301" s="741"/>
      <c r="BN301" s="741"/>
      <c r="BO301" s="741"/>
      <c r="BP301" s="741"/>
      <c r="BQ301" s="741"/>
      <c r="BR301" s="739" t="s">
        <v>510</v>
      </c>
      <c r="BS301" s="739"/>
      <c r="BT301" s="739"/>
      <c r="BU301" s="739"/>
      <c r="BV301" s="739"/>
      <c r="BW301" s="739"/>
      <c r="BX301" s="739"/>
      <c r="BY301" s="739"/>
      <c r="BZ301" s="739"/>
      <c r="CA301" s="762" t="str">
        <f>LEFT(RIGHT(収録楽曲情報!$X$2,10))</f>
        <v>0</v>
      </c>
      <c r="CB301" s="763"/>
      <c r="CC301" s="757" t="str">
        <f>LEFT(RIGHT(収録楽曲情報!$X$2,9))</f>
        <v>0</v>
      </c>
      <c r="CD301" s="758"/>
      <c r="CE301" s="757" t="str">
        <f>LEFT(RIGHT(収録楽曲情報!$X$2,8))</f>
        <v>0</v>
      </c>
      <c r="CF301" s="758"/>
      <c r="CG301" s="759" t="s">
        <v>57</v>
      </c>
      <c r="CH301" s="759"/>
      <c r="CI301" s="760" t="str">
        <f>LEFT(RIGHT(収録楽曲情報!$X$2,7))</f>
        <v>0</v>
      </c>
      <c r="CJ301" s="760"/>
      <c r="CK301" s="760" t="str">
        <f>LEFT(RIGHT(収録楽曲情報!$X$2,6))</f>
        <v>0</v>
      </c>
      <c r="CL301" s="760"/>
      <c r="CM301" s="760" t="str">
        <f>LEFT(RIGHT(収録楽曲情報!$X$2,5))</f>
        <v>0</v>
      </c>
      <c r="CN301" s="760"/>
      <c r="CO301" s="760" t="str">
        <f>LEFT(RIGHT(収録楽曲情報!$X$2,4))</f>
        <v>0</v>
      </c>
      <c r="CP301" s="760"/>
      <c r="CQ301" s="760" t="str">
        <f>LEFT(RIGHT(収録楽曲情報!$X$2,3))</f>
        <v>0</v>
      </c>
      <c r="CR301" s="760"/>
      <c r="CS301" s="760" t="str">
        <f>LEFT(RIGHT(収録楽曲情報!$X$2,2))</f>
        <v>0</v>
      </c>
      <c r="CT301" s="760"/>
      <c r="CU301" s="760" t="str">
        <f>LEFT(RIGHT(収録楽曲情報!$X$2,1))</f>
        <v>0</v>
      </c>
      <c r="CV301" s="761"/>
    </row>
    <row r="302" spans="1:101" ht="13.5" customHeight="1" thickBot="1" x14ac:dyDescent="0.2">
      <c r="A302" s="461" t="s">
        <v>25</v>
      </c>
      <c r="B302" s="462"/>
      <c r="C302" s="462"/>
      <c r="D302" s="462"/>
      <c r="E302" s="462"/>
      <c r="F302" s="462"/>
      <c r="G302" s="463" t="str">
        <f>IF(外国映画情報入力!C6="","",外国映画情報入力!C6)</f>
        <v/>
      </c>
      <c r="H302" s="463"/>
      <c r="I302" s="463"/>
      <c r="J302" s="463"/>
      <c r="K302" s="463"/>
      <c r="L302" s="463"/>
      <c r="M302" s="463"/>
      <c r="N302" s="463"/>
      <c r="O302" s="463"/>
      <c r="P302" s="463"/>
      <c r="Q302" s="463"/>
      <c r="R302" s="464"/>
      <c r="CW302" s="1">
        <f t="shared" si="9"/>
        <v>1</v>
      </c>
    </row>
    <row r="303" spans="1:101" ht="7.5" customHeight="1" x14ac:dyDescent="0.15">
      <c r="A303" s="454"/>
      <c r="B303" s="455"/>
      <c r="C303" s="448" t="s">
        <v>37</v>
      </c>
      <c r="D303" s="448"/>
      <c r="E303" s="448"/>
      <c r="F303" s="448"/>
      <c r="G303" s="448"/>
      <c r="H303" s="448"/>
      <c r="I303" s="448"/>
      <c r="J303" s="448"/>
      <c r="K303" s="448"/>
      <c r="L303" s="448"/>
      <c r="M303" s="448"/>
      <c r="N303" s="448"/>
      <c r="O303" s="448"/>
      <c r="P303" s="448"/>
      <c r="Q303" s="448"/>
      <c r="R303" s="448"/>
      <c r="S303" s="448" t="s">
        <v>38</v>
      </c>
      <c r="T303" s="448"/>
      <c r="U303" s="448"/>
      <c r="V303" s="448"/>
      <c r="W303" s="448"/>
      <c r="X303" s="448"/>
      <c r="Y303" s="448"/>
      <c r="Z303" s="448"/>
      <c r="AA303" s="448"/>
      <c r="AB303" s="448"/>
      <c r="AC303" s="448"/>
      <c r="AD303" s="448"/>
      <c r="AE303" s="448"/>
      <c r="AF303" s="448"/>
      <c r="AG303" s="448"/>
      <c r="AH303" s="448"/>
      <c r="AI303" s="448"/>
      <c r="AJ303" s="448"/>
      <c r="AK303" s="458" t="s">
        <v>17</v>
      </c>
      <c r="AL303" s="458"/>
      <c r="AM303" s="458"/>
      <c r="AN303" s="458"/>
      <c r="AO303" s="458"/>
      <c r="AP303" s="458"/>
      <c r="AQ303" s="448" t="s">
        <v>41</v>
      </c>
      <c r="AR303" s="448"/>
      <c r="AS303" s="448"/>
      <c r="AT303" s="448"/>
      <c r="AU303" s="448"/>
      <c r="AV303" s="448" t="s">
        <v>42</v>
      </c>
      <c r="AW303" s="448"/>
      <c r="AX303" s="448"/>
      <c r="AY303" s="448"/>
      <c r="AZ303" s="448"/>
      <c r="BA303" s="448" t="s">
        <v>21</v>
      </c>
      <c r="BB303" s="449"/>
      <c r="BC303" s="452" t="s">
        <v>16</v>
      </c>
      <c r="BD303" s="450"/>
      <c r="BE303" s="450"/>
      <c r="BF303" s="450"/>
      <c r="BG303" s="450"/>
      <c r="BH303" s="450"/>
      <c r="BI303" s="450"/>
      <c r="BJ303" s="450"/>
      <c r="BK303" s="450"/>
      <c r="BL303" s="450"/>
      <c r="BM303" s="450" t="s">
        <v>43</v>
      </c>
      <c r="BN303" s="450"/>
      <c r="BO303" s="450"/>
      <c r="BP303" s="450"/>
      <c r="BQ303" s="450"/>
      <c r="BR303" s="450"/>
      <c r="BS303" s="450"/>
      <c r="BT303" s="450"/>
      <c r="BU303" s="450"/>
      <c r="BV303" s="450"/>
      <c r="BW303" s="450"/>
      <c r="BX303" s="450"/>
      <c r="BY303" s="450"/>
      <c r="BZ303" s="450"/>
      <c r="CA303" s="450"/>
      <c r="CB303" s="450"/>
      <c r="CC303" s="450"/>
      <c r="CD303" s="450"/>
      <c r="CE303" s="450" t="s">
        <v>22</v>
      </c>
      <c r="CF303" s="450"/>
      <c r="CG303" s="450"/>
      <c r="CH303" s="450"/>
      <c r="CI303" s="450"/>
      <c r="CJ303" s="450"/>
      <c r="CK303" s="450"/>
      <c r="CL303" s="450"/>
      <c r="CM303" s="450"/>
      <c r="CN303" s="450"/>
      <c r="CO303" s="450"/>
      <c r="CP303" s="450"/>
      <c r="CQ303" s="450"/>
      <c r="CR303" s="450"/>
      <c r="CS303" s="450"/>
      <c r="CT303" s="450"/>
      <c r="CU303" s="450" t="s">
        <v>65</v>
      </c>
      <c r="CV303" s="450"/>
      <c r="CW303" s="1">
        <f t="shared" si="9"/>
        <v>1</v>
      </c>
    </row>
    <row r="304" spans="1:101" ht="7.5" customHeight="1" x14ac:dyDescent="0.15">
      <c r="A304" s="456"/>
      <c r="B304" s="457"/>
      <c r="C304" s="450"/>
      <c r="D304" s="450"/>
      <c r="E304" s="450"/>
      <c r="F304" s="450"/>
      <c r="G304" s="450"/>
      <c r="H304" s="450"/>
      <c r="I304" s="450"/>
      <c r="J304" s="450"/>
      <c r="K304" s="450"/>
      <c r="L304" s="450"/>
      <c r="M304" s="450"/>
      <c r="N304" s="450"/>
      <c r="O304" s="450"/>
      <c r="P304" s="450"/>
      <c r="Q304" s="450"/>
      <c r="R304" s="450"/>
      <c r="S304" s="450"/>
      <c r="T304" s="450"/>
      <c r="U304" s="450"/>
      <c r="V304" s="450"/>
      <c r="W304" s="450"/>
      <c r="X304" s="450"/>
      <c r="Y304" s="450"/>
      <c r="Z304" s="450"/>
      <c r="AA304" s="450"/>
      <c r="AB304" s="450"/>
      <c r="AC304" s="450"/>
      <c r="AD304" s="450"/>
      <c r="AE304" s="450"/>
      <c r="AF304" s="450"/>
      <c r="AG304" s="450"/>
      <c r="AH304" s="450"/>
      <c r="AI304" s="450"/>
      <c r="AJ304" s="450"/>
      <c r="AK304" s="453" t="s">
        <v>39</v>
      </c>
      <c r="AL304" s="453"/>
      <c r="AM304" s="453"/>
      <c r="AN304" s="453" t="s">
        <v>40</v>
      </c>
      <c r="AO304" s="453"/>
      <c r="AP304" s="453"/>
      <c r="AQ304" s="450"/>
      <c r="AR304" s="450"/>
      <c r="AS304" s="450"/>
      <c r="AT304" s="450"/>
      <c r="AU304" s="450"/>
      <c r="AV304" s="450"/>
      <c r="AW304" s="450"/>
      <c r="AX304" s="450"/>
      <c r="AY304" s="450"/>
      <c r="AZ304" s="450"/>
      <c r="BA304" s="450"/>
      <c r="BB304" s="451"/>
      <c r="BC304" s="452"/>
      <c r="BD304" s="450"/>
      <c r="BE304" s="450"/>
      <c r="BF304" s="450"/>
      <c r="BG304" s="450"/>
      <c r="BH304" s="450"/>
      <c r="BI304" s="450"/>
      <c r="BJ304" s="450"/>
      <c r="BK304" s="450"/>
      <c r="BL304" s="450"/>
      <c r="BM304" s="450"/>
      <c r="BN304" s="450"/>
      <c r="BO304" s="450"/>
      <c r="BP304" s="450"/>
      <c r="BQ304" s="450"/>
      <c r="BR304" s="450"/>
      <c r="BS304" s="450"/>
      <c r="BT304" s="450"/>
      <c r="BU304" s="450"/>
      <c r="BV304" s="450"/>
      <c r="BW304" s="450"/>
      <c r="BX304" s="450"/>
      <c r="BY304" s="450"/>
      <c r="BZ304" s="450"/>
      <c r="CA304" s="450"/>
      <c r="CB304" s="450"/>
      <c r="CC304" s="450"/>
      <c r="CD304" s="450"/>
      <c r="CE304" s="450"/>
      <c r="CF304" s="450"/>
      <c r="CG304" s="450"/>
      <c r="CH304" s="450"/>
      <c r="CI304" s="450"/>
      <c r="CJ304" s="450"/>
      <c r="CK304" s="450"/>
      <c r="CL304" s="450"/>
      <c r="CM304" s="450"/>
      <c r="CN304" s="450"/>
      <c r="CO304" s="450"/>
      <c r="CP304" s="450"/>
      <c r="CQ304" s="450"/>
      <c r="CR304" s="450"/>
      <c r="CS304" s="450"/>
      <c r="CT304" s="450"/>
      <c r="CU304" s="450"/>
      <c r="CV304" s="450"/>
      <c r="CW304" s="1">
        <f t="shared" si="9"/>
        <v>1</v>
      </c>
    </row>
    <row r="305" spans="1:101" ht="30" customHeight="1" x14ac:dyDescent="0.15">
      <c r="A305" s="447">
        <f>IF(収録楽曲情報!B87="","",収録楽曲情報!B87)</f>
        <v>86</v>
      </c>
      <c r="B305" s="438"/>
      <c r="C305" s="436" t="str">
        <f>IF(収録楽曲情報!D87="","",収録楽曲情報!D87&amp;収録楽曲情報!Q87)</f>
        <v/>
      </c>
      <c r="D305" s="436"/>
      <c r="E305" s="436"/>
      <c r="F305" s="436"/>
      <c r="G305" s="436"/>
      <c r="H305" s="436"/>
      <c r="I305" s="436"/>
      <c r="J305" s="436"/>
      <c r="K305" s="436"/>
      <c r="L305" s="436"/>
      <c r="M305" s="436"/>
      <c r="N305" s="436"/>
      <c r="O305" s="436"/>
      <c r="P305" s="436"/>
      <c r="Q305" s="436"/>
      <c r="R305" s="436"/>
      <c r="S305" s="436" t="str">
        <f>IF(収録楽曲情報!E87="","",収録楽曲情報!E87 &amp; " ・ ") &amp; IF(収録楽曲情報!F87="","",収録楽曲情報!F87)</f>
        <v/>
      </c>
      <c r="T305" s="436"/>
      <c r="U305" s="436"/>
      <c r="V305" s="436"/>
      <c r="W305" s="436"/>
      <c r="X305" s="436"/>
      <c r="Y305" s="436"/>
      <c r="Z305" s="436"/>
      <c r="AA305" s="436"/>
      <c r="AB305" s="436"/>
      <c r="AC305" s="436"/>
      <c r="AD305" s="436"/>
      <c r="AE305" s="436"/>
      <c r="AF305" s="436"/>
      <c r="AG305" s="436"/>
      <c r="AH305" s="436"/>
      <c r="AI305" s="436"/>
      <c r="AJ305" s="436"/>
      <c r="AK305" s="437" t="str">
        <f>IF(算定シミュレーション!AO98=0,"",算定シミュレーション!AO98)</f>
        <v/>
      </c>
      <c r="AL305" s="437"/>
      <c r="AM305" s="437"/>
      <c r="AN305" s="437" t="str">
        <f>IF(算定シミュレーション!AP98=0,"",算定シミュレーション!AP98)</f>
        <v/>
      </c>
      <c r="AO305" s="437"/>
      <c r="AP305" s="437"/>
      <c r="AQ305" s="438" t="str">
        <f>IF(収録楽曲情報!J87="","",収録楽曲情報!J87)</f>
        <v/>
      </c>
      <c r="AR305" s="438"/>
      <c r="AS305" s="438"/>
      <c r="AT305" s="438"/>
      <c r="AU305" s="438"/>
      <c r="AV305" s="423" t="str">
        <f>IF(収録楽曲情報!K87="","",収録楽曲情報!K87)</f>
        <v/>
      </c>
      <c r="AW305" s="423"/>
      <c r="AX305" s="423"/>
      <c r="AY305" s="423"/>
      <c r="AZ305" s="423"/>
      <c r="BA305" s="423" t="str">
        <f>IF(収録楽曲情報!L87="","",収録楽曲情報!L87)</f>
        <v/>
      </c>
      <c r="BB305" s="434"/>
      <c r="BC305" s="443" t="str">
        <f>IF(収録楽曲情報!G87="","",収録楽曲情報!G87)</f>
        <v/>
      </c>
      <c r="BD305" s="444"/>
      <c r="BE305" s="444"/>
      <c r="BF305" s="444"/>
      <c r="BG305" s="444"/>
      <c r="BH305" s="444"/>
      <c r="BI305" s="444"/>
      <c r="BJ305" s="444"/>
      <c r="BK305" s="444"/>
      <c r="BL305" s="444"/>
      <c r="BM305" s="428"/>
      <c r="BN305" s="426"/>
      <c r="BO305" s="426"/>
      <c r="BP305" s="426"/>
      <c r="BQ305" s="426" t="str">
        <f>算定シミュレーション!AD98</f>
        <v/>
      </c>
      <c r="BR305" s="427"/>
      <c r="BS305" s="418" t="str">
        <f>算定シミュレーション!AE98</f>
        <v/>
      </c>
      <c r="BT305" s="419"/>
      <c r="BU305" s="420" t="str">
        <f>算定シミュレーション!AF98</f>
        <v/>
      </c>
      <c r="BV305" s="419"/>
      <c r="BW305" s="420" t="str">
        <f>算定シミュレーション!AG98</f>
        <v/>
      </c>
      <c r="BX305" s="421"/>
      <c r="BY305" s="418" t="str">
        <f>算定シミュレーション!AH98</f>
        <v/>
      </c>
      <c r="BZ305" s="419"/>
      <c r="CA305" s="420" t="str">
        <f>算定シミュレーション!AI98</f>
        <v/>
      </c>
      <c r="CB305" s="419"/>
      <c r="CC305" s="420" t="str">
        <f>IF(算定シミュレーション!A98="算","算",IF(LEFT(収録楽曲情報!Q87,2)="【委",0,算定シミュレーション!AJ98))</f>
        <v>―</v>
      </c>
      <c r="CD305" s="421"/>
      <c r="CE305" s="423" t="str">
        <f>LEFT(収録楽曲情報!C87,1)</f>
        <v/>
      </c>
      <c r="CF305" s="423"/>
      <c r="CG305" s="423" t="str">
        <f>MID(収録楽曲情報!C87,2,1)</f>
        <v/>
      </c>
      <c r="CH305" s="423"/>
      <c r="CI305" s="423" t="str">
        <f>MID(収録楽曲情報!C87,3,1)</f>
        <v/>
      </c>
      <c r="CJ305" s="423"/>
      <c r="CK305" s="423" t="str">
        <f>MID(収録楽曲情報!C87,4,1)</f>
        <v/>
      </c>
      <c r="CL305" s="423"/>
      <c r="CM305" s="423" t="str">
        <f>MID(収録楽曲情報!C87,5,1)</f>
        <v/>
      </c>
      <c r="CN305" s="423"/>
      <c r="CO305" s="423" t="str">
        <f>MID(収録楽曲情報!C87,6,1)</f>
        <v/>
      </c>
      <c r="CP305" s="423"/>
      <c r="CQ305" s="423" t="str">
        <f>MID(収録楽曲情報!C87,7,1)</f>
        <v/>
      </c>
      <c r="CR305" s="423"/>
      <c r="CS305" s="423" t="str">
        <f>MID(収録楽曲情報!C87,8,1)</f>
        <v/>
      </c>
      <c r="CT305" s="423"/>
      <c r="CU305" s="423"/>
      <c r="CV305" s="423"/>
      <c r="CW305" s="1">
        <f t="shared" si="9"/>
        <v>1</v>
      </c>
    </row>
    <row r="306" spans="1:101" ht="30" customHeight="1" x14ac:dyDescent="0.15">
      <c r="A306" s="447">
        <f>IF(収録楽曲情報!B88="","",収録楽曲情報!B88)</f>
        <v>87</v>
      </c>
      <c r="B306" s="438"/>
      <c r="C306" s="436" t="str">
        <f>IF(収録楽曲情報!D88="","",収録楽曲情報!D88&amp;収録楽曲情報!Q88)</f>
        <v/>
      </c>
      <c r="D306" s="436"/>
      <c r="E306" s="436"/>
      <c r="F306" s="436"/>
      <c r="G306" s="436"/>
      <c r="H306" s="436"/>
      <c r="I306" s="436"/>
      <c r="J306" s="436"/>
      <c r="K306" s="436"/>
      <c r="L306" s="436"/>
      <c r="M306" s="436"/>
      <c r="N306" s="436"/>
      <c r="O306" s="436"/>
      <c r="P306" s="436"/>
      <c r="Q306" s="436"/>
      <c r="R306" s="436"/>
      <c r="S306" s="436" t="str">
        <f>IF(収録楽曲情報!E88="","",収録楽曲情報!E88 &amp; " ・ ") &amp; IF(収録楽曲情報!F88="","",収録楽曲情報!F88)</f>
        <v/>
      </c>
      <c r="T306" s="436"/>
      <c r="U306" s="436"/>
      <c r="V306" s="436"/>
      <c r="W306" s="436"/>
      <c r="X306" s="436"/>
      <c r="Y306" s="436"/>
      <c r="Z306" s="436"/>
      <c r="AA306" s="436"/>
      <c r="AB306" s="436"/>
      <c r="AC306" s="436"/>
      <c r="AD306" s="436"/>
      <c r="AE306" s="436"/>
      <c r="AF306" s="436"/>
      <c r="AG306" s="436"/>
      <c r="AH306" s="436"/>
      <c r="AI306" s="436"/>
      <c r="AJ306" s="436"/>
      <c r="AK306" s="437" t="str">
        <f>IF(算定シミュレーション!AO99=0,"",算定シミュレーション!AO99)</f>
        <v/>
      </c>
      <c r="AL306" s="437"/>
      <c r="AM306" s="437"/>
      <c r="AN306" s="437" t="str">
        <f>IF(算定シミュレーション!AP99=0,"",算定シミュレーション!AP99)</f>
        <v/>
      </c>
      <c r="AO306" s="437"/>
      <c r="AP306" s="437"/>
      <c r="AQ306" s="438" t="str">
        <f>IF(収録楽曲情報!J88="","",収録楽曲情報!J88)</f>
        <v/>
      </c>
      <c r="AR306" s="438"/>
      <c r="AS306" s="438"/>
      <c r="AT306" s="438"/>
      <c r="AU306" s="438"/>
      <c r="AV306" s="423" t="str">
        <f>IF(収録楽曲情報!K88="","",収録楽曲情報!K88)</f>
        <v/>
      </c>
      <c r="AW306" s="423"/>
      <c r="AX306" s="423"/>
      <c r="AY306" s="423"/>
      <c r="AZ306" s="423"/>
      <c r="BA306" s="423" t="str">
        <f>IF(収録楽曲情報!L88="","",収録楽曲情報!L88)</f>
        <v/>
      </c>
      <c r="BB306" s="434"/>
      <c r="BC306" s="443" t="str">
        <f>IF(収録楽曲情報!G88="","",収録楽曲情報!G88)</f>
        <v/>
      </c>
      <c r="BD306" s="444"/>
      <c r="BE306" s="444"/>
      <c r="BF306" s="444"/>
      <c r="BG306" s="444"/>
      <c r="BH306" s="444"/>
      <c r="BI306" s="444"/>
      <c r="BJ306" s="444"/>
      <c r="BK306" s="444"/>
      <c r="BL306" s="444"/>
      <c r="BM306" s="428"/>
      <c r="BN306" s="426"/>
      <c r="BO306" s="426"/>
      <c r="BP306" s="426"/>
      <c r="BQ306" s="426" t="str">
        <f>算定シミュレーション!AD99</f>
        <v/>
      </c>
      <c r="BR306" s="427"/>
      <c r="BS306" s="418" t="str">
        <f>算定シミュレーション!AE99</f>
        <v/>
      </c>
      <c r="BT306" s="419"/>
      <c r="BU306" s="420" t="str">
        <f>算定シミュレーション!AF99</f>
        <v/>
      </c>
      <c r="BV306" s="419"/>
      <c r="BW306" s="420" t="str">
        <f>算定シミュレーション!AG99</f>
        <v/>
      </c>
      <c r="BX306" s="421"/>
      <c r="BY306" s="418" t="str">
        <f>算定シミュレーション!AH99</f>
        <v/>
      </c>
      <c r="BZ306" s="419"/>
      <c r="CA306" s="420" t="str">
        <f>算定シミュレーション!AI99</f>
        <v/>
      </c>
      <c r="CB306" s="419"/>
      <c r="CC306" s="420" t="str">
        <f>IF(算定シミュレーション!A99="算","算",IF(LEFT(収録楽曲情報!Q88,2)="【委",0,算定シミュレーション!AJ99))</f>
        <v>―</v>
      </c>
      <c r="CD306" s="421"/>
      <c r="CE306" s="423" t="str">
        <f>LEFT(収録楽曲情報!C88,1)</f>
        <v/>
      </c>
      <c r="CF306" s="423"/>
      <c r="CG306" s="423" t="str">
        <f>MID(収録楽曲情報!C88,2,1)</f>
        <v/>
      </c>
      <c r="CH306" s="423"/>
      <c r="CI306" s="423" t="str">
        <f>MID(収録楽曲情報!C88,3,1)</f>
        <v/>
      </c>
      <c r="CJ306" s="423"/>
      <c r="CK306" s="423" t="str">
        <f>MID(収録楽曲情報!C88,4,1)</f>
        <v/>
      </c>
      <c r="CL306" s="423"/>
      <c r="CM306" s="423" t="str">
        <f>MID(収録楽曲情報!C88,5,1)</f>
        <v/>
      </c>
      <c r="CN306" s="423"/>
      <c r="CO306" s="423" t="str">
        <f>MID(収録楽曲情報!C88,6,1)</f>
        <v/>
      </c>
      <c r="CP306" s="423"/>
      <c r="CQ306" s="423" t="str">
        <f>MID(収録楽曲情報!C88,7,1)</f>
        <v/>
      </c>
      <c r="CR306" s="423"/>
      <c r="CS306" s="423" t="str">
        <f>MID(収録楽曲情報!C88,8,1)</f>
        <v/>
      </c>
      <c r="CT306" s="423"/>
      <c r="CU306" s="423"/>
      <c r="CV306" s="423"/>
      <c r="CW306" s="1">
        <f t="shared" si="9"/>
        <v>1</v>
      </c>
    </row>
    <row r="307" spans="1:101" ht="30" customHeight="1" x14ac:dyDescent="0.15">
      <c r="A307" s="447">
        <f>IF(収録楽曲情報!B89="","",収録楽曲情報!B89)</f>
        <v>88</v>
      </c>
      <c r="B307" s="438"/>
      <c r="C307" s="436" t="str">
        <f>IF(収録楽曲情報!D89="","",収録楽曲情報!D89&amp;収録楽曲情報!Q89)</f>
        <v/>
      </c>
      <c r="D307" s="436"/>
      <c r="E307" s="436"/>
      <c r="F307" s="436"/>
      <c r="G307" s="436"/>
      <c r="H307" s="436"/>
      <c r="I307" s="436"/>
      <c r="J307" s="436"/>
      <c r="K307" s="436"/>
      <c r="L307" s="436"/>
      <c r="M307" s="436"/>
      <c r="N307" s="436"/>
      <c r="O307" s="436"/>
      <c r="P307" s="436"/>
      <c r="Q307" s="436"/>
      <c r="R307" s="436"/>
      <c r="S307" s="436" t="str">
        <f>IF(収録楽曲情報!E89="","",収録楽曲情報!E89 &amp; " ・ ") &amp; IF(収録楽曲情報!F89="","",収録楽曲情報!F89)</f>
        <v/>
      </c>
      <c r="T307" s="436"/>
      <c r="U307" s="436"/>
      <c r="V307" s="436"/>
      <c r="W307" s="436"/>
      <c r="X307" s="436"/>
      <c r="Y307" s="436"/>
      <c r="Z307" s="436"/>
      <c r="AA307" s="436"/>
      <c r="AB307" s="436"/>
      <c r="AC307" s="436"/>
      <c r="AD307" s="436"/>
      <c r="AE307" s="436"/>
      <c r="AF307" s="436"/>
      <c r="AG307" s="436"/>
      <c r="AH307" s="436"/>
      <c r="AI307" s="436"/>
      <c r="AJ307" s="436"/>
      <c r="AK307" s="437" t="str">
        <f>IF(算定シミュレーション!AO100=0,"",算定シミュレーション!AO100)</f>
        <v/>
      </c>
      <c r="AL307" s="437"/>
      <c r="AM307" s="437"/>
      <c r="AN307" s="437" t="str">
        <f>IF(算定シミュレーション!AP100=0,"",算定シミュレーション!AP100)</f>
        <v/>
      </c>
      <c r="AO307" s="437"/>
      <c r="AP307" s="437"/>
      <c r="AQ307" s="438" t="str">
        <f>IF(収録楽曲情報!J89="","",収録楽曲情報!J89)</f>
        <v/>
      </c>
      <c r="AR307" s="438"/>
      <c r="AS307" s="438"/>
      <c r="AT307" s="438"/>
      <c r="AU307" s="438"/>
      <c r="AV307" s="423" t="str">
        <f>IF(収録楽曲情報!K89="","",収録楽曲情報!K89)</f>
        <v/>
      </c>
      <c r="AW307" s="423"/>
      <c r="AX307" s="423"/>
      <c r="AY307" s="423"/>
      <c r="AZ307" s="423"/>
      <c r="BA307" s="423" t="str">
        <f>IF(収録楽曲情報!L89="","",収録楽曲情報!L89)</f>
        <v/>
      </c>
      <c r="BB307" s="434"/>
      <c r="BC307" s="443" t="str">
        <f>IF(収録楽曲情報!G89="","",収録楽曲情報!G89)</f>
        <v/>
      </c>
      <c r="BD307" s="444"/>
      <c r="BE307" s="444"/>
      <c r="BF307" s="444"/>
      <c r="BG307" s="444"/>
      <c r="BH307" s="444"/>
      <c r="BI307" s="444"/>
      <c r="BJ307" s="444"/>
      <c r="BK307" s="444"/>
      <c r="BL307" s="444"/>
      <c r="BM307" s="428"/>
      <c r="BN307" s="426"/>
      <c r="BO307" s="426"/>
      <c r="BP307" s="426"/>
      <c r="BQ307" s="426" t="str">
        <f>算定シミュレーション!AD100</f>
        <v/>
      </c>
      <c r="BR307" s="427"/>
      <c r="BS307" s="418" t="str">
        <f>算定シミュレーション!AE100</f>
        <v/>
      </c>
      <c r="BT307" s="419"/>
      <c r="BU307" s="420" t="str">
        <f>算定シミュレーション!AF100</f>
        <v/>
      </c>
      <c r="BV307" s="419"/>
      <c r="BW307" s="420" t="str">
        <f>算定シミュレーション!AG100</f>
        <v/>
      </c>
      <c r="BX307" s="421"/>
      <c r="BY307" s="418" t="str">
        <f>算定シミュレーション!AH100</f>
        <v/>
      </c>
      <c r="BZ307" s="419"/>
      <c r="CA307" s="420" t="str">
        <f>算定シミュレーション!AI100</f>
        <v/>
      </c>
      <c r="CB307" s="419"/>
      <c r="CC307" s="420" t="str">
        <f>IF(算定シミュレーション!A100="算","算",IF(LEFT(収録楽曲情報!Q89,2)="【委",0,算定シミュレーション!AJ100))</f>
        <v>―</v>
      </c>
      <c r="CD307" s="421"/>
      <c r="CE307" s="423" t="str">
        <f>LEFT(収録楽曲情報!C89,1)</f>
        <v/>
      </c>
      <c r="CF307" s="423"/>
      <c r="CG307" s="423" t="str">
        <f>MID(収録楽曲情報!C89,2,1)</f>
        <v/>
      </c>
      <c r="CH307" s="423"/>
      <c r="CI307" s="423" t="str">
        <f>MID(収録楽曲情報!C89,3,1)</f>
        <v/>
      </c>
      <c r="CJ307" s="423"/>
      <c r="CK307" s="423" t="str">
        <f>MID(収録楽曲情報!C89,4,1)</f>
        <v/>
      </c>
      <c r="CL307" s="423"/>
      <c r="CM307" s="423" t="str">
        <f>MID(収録楽曲情報!C89,5,1)</f>
        <v/>
      </c>
      <c r="CN307" s="423"/>
      <c r="CO307" s="423" t="str">
        <f>MID(収録楽曲情報!C89,6,1)</f>
        <v/>
      </c>
      <c r="CP307" s="423"/>
      <c r="CQ307" s="423" t="str">
        <f>MID(収録楽曲情報!C89,7,1)</f>
        <v/>
      </c>
      <c r="CR307" s="423"/>
      <c r="CS307" s="423" t="str">
        <f>MID(収録楽曲情報!C89,8,1)</f>
        <v/>
      </c>
      <c r="CT307" s="423"/>
      <c r="CU307" s="423"/>
      <c r="CV307" s="423"/>
      <c r="CW307" s="1">
        <f t="shared" si="9"/>
        <v>1</v>
      </c>
    </row>
    <row r="308" spans="1:101" ht="30" customHeight="1" x14ac:dyDescent="0.15">
      <c r="A308" s="447">
        <f>IF(収録楽曲情報!B90="","",収録楽曲情報!B90)</f>
        <v>89</v>
      </c>
      <c r="B308" s="438"/>
      <c r="C308" s="436" t="str">
        <f>IF(収録楽曲情報!D90="","",収録楽曲情報!D90&amp;収録楽曲情報!Q90)</f>
        <v/>
      </c>
      <c r="D308" s="436"/>
      <c r="E308" s="436"/>
      <c r="F308" s="436"/>
      <c r="G308" s="436"/>
      <c r="H308" s="436"/>
      <c r="I308" s="436"/>
      <c r="J308" s="436"/>
      <c r="K308" s="436"/>
      <c r="L308" s="436"/>
      <c r="M308" s="436"/>
      <c r="N308" s="436"/>
      <c r="O308" s="436"/>
      <c r="P308" s="436"/>
      <c r="Q308" s="436"/>
      <c r="R308" s="436"/>
      <c r="S308" s="436" t="str">
        <f>IF(収録楽曲情報!E90="","",収録楽曲情報!E90 &amp; " ・ ") &amp; IF(収録楽曲情報!F90="","",収録楽曲情報!F90)</f>
        <v/>
      </c>
      <c r="T308" s="436"/>
      <c r="U308" s="436"/>
      <c r="V308" s="436"/>
      <c r="W308" s="436"/>
      <c r="X308" s="436"/>
      <c r="Y308" s="436"/>
      <c r="Z308" s="436"/>
      <c r="AA308" s="436"/>
      <c r="AB308" s="436"/>
      <c r="AC308" s="436"/>
      <c r="AD308" s="436"/>
      <c r="AE308" s="436"/>
      <c r="AF308" s="436"/>
      <c r="AG308" s="436"/>
      <c r="AH308" s="436"/>
      <c r="AI308" s="436"/>
      <c r="AJ308" s="436"/>
      <c r="AK308" s="437" t="str">
        <f>IF(算定シミュレーション!AO101=0,"",算定シミュレーション!AO101)</f>
        <v/>
      </c>
      <c r="AL308" s="437"/>
      <c r="AM308" s="437"/>
      <c r="AN308" s="437" t="str">
        <f>IF(算定シミュレーション!AP101=0,"",算定シミュレーション!AP101)</f>
        <v/>
      </c>
      <c r="AO308" s="437"/>
      <c r="AP308" s="437"/>
      <c r="AQ308" s="438" t="str">
        <f>IF(収録楽曲情報!J90="","",収録楽曲情報!J90)</f>
        <v/>
      </c>
      <c r="AR308" s="438"/>
      <c r="AS308" s="438"/>
      <c r="AT308" s="438"/>
      <c r="AU308" s="438"/>
      <c r="AV308" s="423" t="str">
        <f>IF(収録楽曲情報!K90="","",収録楽曲情報!K90)</f>
        <v/>
      </c>
      <c r="AW308" s="423"/>
      <c r="AX308" s="423"/>
      <c r="AY308" s="423"/>
      <c r="AZ308" s="423"/>
      <c r="BA308" s="423" t="str">
        <f>IF(収録楽曲情報!L90="","",収録楽曲情報!L90)</f>
        <v/>
      </c>
      <c r="BB308" s="434"/>
      <c r="BC308" s="443" t="str">
        <f>IF(収録楽曲情報!G90="","",収録楽曲情報!G90)</f>
        <v/>
      </c>
      <c r="BD308" s="444"/>
      <c r="BE308" s="444"/>
      <c r="BF308" s="444"/>
      <c r="BG308" s="444"/>
      <c r="BH308" s="444"/>
      <c r="BI308" s="444"/>
      <c r="BJ308" s="444"/>
      <c r="BK308" s="444"/>
      <c r="BL308" s="444"/>
      <c r="BM308" s="428"/>
      <c r="BN308" s="426"/>
      <c r="BO308" s="426"/>
      <c r="BP308" s="426"/>
      <c r="BQ308" s="426" t="str">
        <f>算定シミュレーション!AD101</f>
        <v/>
      </c>
      <c r="BR308" s="427"/>
      <c r="BS308" s="418" t="str">
        <f>算定シミュレーション!AE101</f>
        <v/>
      </c>
      <c r="BT308" s="419"/>
      <c r="BU308" s="420" t="str">
        <f>算定シミュレーション!AF101</f>
        <v/>
      </c>
      <c r="BV308" s="419"/>
      <c r="BW308" s="420" t="str">
        <f>算定シミュレーション!AG101</f>
        <v/>
      </c>
      <c r="BX308" s="421"/>
      <c r="BY308" s="418" t="str">
        <f>算定シミュレーション!AH101</f>
        <v/>
      </c>
      <c r="BZ308" s="419"/>
      <c r="CA308" s="420" t="str">
        <f>算定シミュレーション!AI101</f>
        <v/>
      </c>
      <c r="CB308" s="419"/>
      <c r="CC308" s="420" t="str">
        <f>IF(算定シミュレーション!A101="算","算",IF(LEFT(収録楽曲情報!Q90,2)="【委",0,算定シミュレーション!AJ101))</f>
        <v>―</v>
      </c>
      <c r="CD308" s="421"/>
      <c r="CE308" s="423" t="str">
        <f>LEFT(収録楽曲情報!C90,1)</f>
        <v/>
      </c>
      <c r="CF308" s="423"/>
      <c r="CG308" s="423" t="str">
        <f>MID(収録楽曲情報!C90,2,1)</f>
        <v/>
      </c>
      <c r="CH308" s="423"/>
      <c r="CI308" s="423" t="str">
        <f>MID(収録楽曲情報!C90,3,1)</f>
        <v/>
      </c>
      <c r="CJ308" s="423"/>
      <c r="CK308" s="423" t="str">
        <f>MID(収録楽曲情報!C90,4,1)</f>
        <v/>
      </c>
      <c r="CL308" s="423"/>
      <c r="CM308" s="423" t="str">
        <f>MID(収録楽曲情報!C90,5,1)</f>
        <v/>
      </c>
      <c r="CN308" s="423"/>
      <c r="CO308" s="423" t="str">
        <f>MID(収録楽曲情報!C90,6,1)</f>
        <v/>
      </c>
      <c r="CP308" s="423"/>
      <c r="CQ308" s="423" t="str">
        <f>MID(収録楽曲情報!C90,7,1)</f>
        <v/>
      </c>
      <c r="CR308" s="423"/>
      <c r="CS308" s="423" t="str">
        <f>MID(収録楽曲情報!C90,8,1)</f>
        <v/>
      </c>
      <c r="CT308" s="423"/>
      <c r="CU308" s="423"/>
      <c r="CV308" s="423"/>
      <c r="CW308" s="1">
        <f t="shared" si="9"/>
        <v>1</v>
      </c>
    </row>
    <row r="309" spans="1:101" ht="30" customHeight="1" x14ac:dyDescent="0.15">
      <c r="A309" s="447">
        <f>IF(収録楽曲情報!B91="","",収録楽曲情報!B91)</f>
        <v>90</v>
      </c>
      <c r="B309" s="438"/>
      <c r="C309" s="436" t="str">
        <f>IF(収録楽曲情報!D91="","",収録楽曲情報!D91&amp;収録楽曲情報!Q91)</f>
        <v/>
      </c>
      <c r="D309" s="436"/>
      <c r="E309" s="436"/>
      <c r="F309" s="436"/>
      <c r="G309" s="436"/>
      <c r="H309" s="436"/>
      <c r="I309" s="436"/>
      <c r="J309" s="436"/>
      <c r="K309" s="436"/>
      <c r="L309" s="436"/>
      <c r="M309" s="436"/>
      <c r="N309" s="436"/>
      <c r="O309" s="436"/>
      <c r="P309" s="436"/>
      <c r="Q309" s="436"/>
      <c r="R309" s="436"/>
      <c r="S309" s="436" t="str">
        <f>IF(収録楽曲情報!E91="","",収録楽曲情報!E91 &amp; " ・ ") &amp; IF(収録楽曲情報!F91="","",収録楽曲情報!F91)</f>
        <v/>
      </c>
      <c r="T309" s="436"/>
      <c r="U309" s="436"/>
      <c r="V309" s="436"/>
      <c r="W309" s="436"/>
      <c r="X309" s="436"/>
      <c r="Y309" s="436"/>
      <c r="Z309" s="436"/>
      <c r="AA309" s="436"/>
      <c r="AB309" s="436"/>
      <c r="AC309" s="436"/>
      <c r="AD309" s="436"/>
      <c r="AE309" s="436"/>
      <c r="AF309" s="436"/>
      <c r="AG309" s="436"/>
      <c r="AH309" s="436"/>
      <c r="AI309" s="436"/>
      <c r="AJ309" s="436"/>
      <c r="AK309" s="437" t="str">
        <f>IF(算定シミュレーション!AO102=0,"",算定シミュレーション!AO102)</f>
        <v/>
      </c>
      <c r="AL309" s="437"/>
      <c r="AM309" s="437"/>
      <c r="AN309" s="437" t="str">
        <f>IF(算定シミュレーション!AP102=0,"",算定シミュレーション!AP102)</f>
        <v/>
      </c>
      <c r="AO309" s="437"/>
      <c r="AP309" s="437"/>
      <c r="AQ309" s="438" t="str">
        <f>IF(収録楽曲情報!J91="","",収録楽曲情報!J91)</f>
        <v/>
      </c>
      <c r="AR309" s="438"/>
      <c r="AS309" s="438"/>
      <c r="AT309" s="438"/>
      <c r="AU309" s="438"/>
      <c r="AV309" s="423" t="str">
        <f>IF(収録楽曲情報!K91="","",収録楽曲情報!K91)</f>
        <v/>
      </c>
      <c r="AW309" s="423"/>
      <c r="AX309" s="423"/>
      <c r="AY309" s="423"/>
      <c r="AZ309" s="423"/>
      <c r="BA309" s="423" t="str">
        <f>IF(収録楽曲情報!L91="","",収録楽曲情報!L91)</f>
        <v/>
      </c>
      <c r="BB309" s="434"/>
      <c r="BC309" s="443" t="str">
        <f>IF(収録楽曲情報!G91="","",収録楽曲情報!G91)</f>
        <v/>
      </c>
      <c r="BD309" s="444"/>
      <c r="BE309" s="444"/>
      <c r="BF309" s="444"/>
      <c r="BG309" s="444"/>
      <c r="BH309" s="444"/>
      <c r="BI309" s="444"/>
      <c r="BJ309" s="444"/>
      <c r="BK309" s="444"/>
      <c r="BL309" s="444"/>
      <c r="BM309" s="428"/>
      <c r="BN309" s="426"/>
      <c r="BO309" s="426"/>
      <c r="BP309" s="426"/>
      <c r="BQ309" s="426" t="str">
        <f>算定シミュレーション!AD102</f>
        <v/>
      </c>
      <c r="BR309" s="427"/>
      <c r="BS309" s="418" t="str">
        <f>算定シミュレーション!AE102</f>
        <v/>
      </c>
      <c r="BT309" s="419"/>
      <c r="BU309" s="420" t="str">
        <f>算定シミュレーション!AF102</f>
        <v/>
      </c>
      <c r="BV309" s="419"/>
      <c r="BW309" s="420" t="str">
        <f>算定シミュレーション!AG102</f>
        <v/>
      </c>
      <c r="BX309" s="421"/>
      <c r="BY309" s="418" t="str">
        <f>算定シミュレーション!AH102</f>
        <v/>
      </c>
      <c r="BZ309" s="419"/>
      <c r="CA309" s="420" t="str">
        <f>算定シミュレーション!AI102</f>
        <v/>
      </c>
      <c r="CB309" s="419"/>
      <c r="CC309" s="420" t="str">
        <f>IF(算定シミュレーション!A102="算","算",IF(LEFT(収録楽曲情報!Q91,2)="【委",0,算定シミュレーション!AJ102))</f>
        <v>―</v>
      </c>
      <c r="CD309" s="421"/>
      <c r="CE309" s="423" t="str">
        <f>LEFT(収録楽曲情報!C91,1)</f>
        <v/>
      </c>
      <c r="CF309" s="423"/>
      <c r="CG309" s="423" t="str">
        <f>MID(収録楽曲情報!C91,2,1)</f>
        <v/>
      </c>
      <c r="CH309" s="423"/>
      <c r="CI309" s="423" t="str">
        <f>MID(収録楽曲情報!C91,3,1)</f>
        <v/>
      </c>
      <c r="CJ309" s="423"/>
      <c r="CK309" s="423" t="str">
        <f>MID(収録楽曲情報!C91,4,1)</f>
        <v/>
      </c>
      <c r="CL309" s="423"/>
      <c r="CM309" s="423" t="str">
        <f>MID(収録楽曲情報!C91,5,1)</f>
        <v/>
      </c>
      <c r="CN309" s="423"/>
      <c r="CO309" s="423" t="str">
        <f>MID(収録楽曲情報!C91,6,1)</f>
        <v/>
      </c>
      <c r="CP309" s="423"/>
      <c r="CQ309" s="423" t="str">
        <f>MID(収録楽曲情報!C91,7,1)</f>
        <v/>
      </c>
      <c r="CR309" s="423"/>
      <c r="CS309" s="423" t="str">
        <f>MID(収録楽曲情報!C91,8,1)</f>
        <v/>
      </c>
      <c r="CT309" s="423"/>
      <c r="CU309" s="423"/>
      <c r="CV309" s="423"/>
      <c r="CW309" s="1">
        <f t="shared" si="9"/>
        <v>1</v>
      </c>
    </row>
    <row r="310" spans="1:101" ht="30" customHeight="1" x14ac:dyDescent="0.15">
      <c r="A310" s="447">
        <f>IF(収録楽曲情報!B92="","",収録楽曲情報!B92)</f>
        <v>91</v>
      </c>
      <c r="B310" s="438"/>
      <c r="C310" s="436" t="str">
        <f>IF(収録楽曲情報!D92="","",収録楽曲情報!D92&amp;収録楽曲情報!Q92)</f>
        <v/>
      </c>
      <c r="D310" s="436"/>
      <c r="E310" s="436"/>
      <c r="F310" s="436"/>
      <c r="G310" s="436"/>
      <c r="H310" s="436"/>
      <c r="I310" s="436"/>
      <c r="J310" s="436"/>
      <c r="K310" s="436"/>
      <c r="L310" s="436"/>
      <c r="M310" s="436"/>
      <c r="N310" s="436"/>
      <c r="O310" s="436"/>
      <c r="P310" s="436"/>
      <c r="Q310" s="436"/>
      <c r="R310" s="436"/>
      <c r="S310" s="436" t="str">
        <f>IF(収録楽曲情報!E92="","",収録楽曲情報!E92 &amp; " ・ ") &amp; IF(収録楽曲情報!F92="","",収録楽曲情報!F92)</f>
        <v/>
      </c>
      <c r="T310" s="436"/>
      <c r="U310" s="436"/>
      <c r="V310" s="436"/>
      <c r="W310" s="436"/>
      <c r="X310" s="436"/>
      <c r="Y310" s="436"/>
      <c r="Z310" s="436"/>
      <c r="AA310" s="436"/>
      <c r="AB310" s="436"/>
      <c r="AC310" s="436"/>
      <c r="AD310" s="436"/>
      <c r="AE310" s="436"/>
      <c r="AF310" s="436"/>
      <c r="AG310" s="436"/>
      <c r="AH310" s="436"/>
      <c r="AI310" s="436"/>
      <c r="AJ310" s="436"/>
      <c r="AK310" s="437" t="str">
        <f>IF(算定シミュレーション!AO103=0,"",算定シミュレーション!AO103)</f>
        <v/>
      </c>
      <c r="AL310" s="437"/>
      <c r="AM310" s="437"/>
      <c r="AN310" s="437" t="str">
        <f>IF(算定シミュレーション!AP103=0,"",算定シミュレーション!AP103)</f>
        <v/>
      </c>
      <c r="AO310" s="437"/>
      <c r="AP310" s="437"/>
      <c r="AQ310" s="438" t="str">
        <f>IF(収録楽曲情報!J92="","",収録楽曲情報!J92)</f>
        <v/>
      </c>
      <c r="AR310" s="438"/>
      <c r="AS310" s="438"/>
      <c r="AT310" s="438"/>
      <c r="AU310" s="438"/>
      <c r="AV310" s="423" t="str">
        <f>IF(収録楽曲情報!K92="","",収録楽曲情報!K92)</f>
        <v/>
      </c>
      <c r="AW310" s="423"/>
      <c r="AX310" s="423"/>
      <c r="AY310" s="423"/>
      <c r="AZ310" s="423"/>
      <c r="BA310" s="423" t="str">
        <f>IF(収録楽曲情報!L92="","",収録楽曲情報!L92)</f>
        <v/>
      </c>
      <c r="BB310" s="434"/>
      <c r="BC310" s="443" t="str">
        <f>IF(収録楽曲情報!G92="","",収録楽曲情報!G92)</f>
        <v/>
      </c>
      <c r="BD310" s="444"/>
      <c r="BE310" s="444"/>
      <c r="BF310" s="444"/>
      <c r="BG310" s="444"/>
      <c r="BH310" s="444"/>
      <c r="BI310" s="444"/>
      <c r="BJ310" s="444"/>
      <c r="BK310" s="444"/>
      <c r="BL310" s="444"/>
      <c r="BM310" s="428"/>
      <c r="BN310" s="426"/>
      <c r="BO310" s="426"/>
      <c r="BP310" s="426"/>
      <c r="BQ310" s="426" t="str">
        <f>算定シミュレーション!AD103</f>
        <v/>
      </c>
      <c r="BR310" s="427"/>
      <c r="BS310" s="418" t="str">
        <f>算定シミュレーション!AE103</f>
        <v/>
      </c>
      <c r="BT310" s="419"/>
      <c r="BU310" s="420" t="str">
        <f>算定シミュレーション!AF103</f>
        <v/>
      </c>
      <c r="BV310" s="419"/>
      <c r="BW310" s="420" t="str">
        <f>算定シミュレーション!AG103</f>
        <v/>
      </c>
      <c r="BX310" s="421"/>
      <c r="BY310" s="418" t="str">
        <f>算定シミュレーション!AH103</f>
        <v/>
      </c>
      <c r="BZ310" s="419"/>
      <c r="CA310" s="420" t="str">
        <f>算定シミュレーション!AI103</f>
        <v/>
      </c>
      <c r="CB310" s="419"/>
      <c r="CC310" s="420" t="str">
        <f>IF(算定シミュレーション!A103="算","算",IF(LEFT(収録楽曲情報!Q92,2)="【委",0,算定シミュレーション!AJ103))</f>
        <v>―</v>
      </c>
      <c r="CD310" s="421"/>
      <c r="CE310" s="423" t="str">
        <f>LEFT(収録楽曲情報!C92,1)</f>
        <v/>
      </c>
      <c r="CF310" s="423"/>
      <c r="CG310" s="423" t="str">
        <f>MID(収録楽曲情報!C92,2,1)</f>
        <v/>
      </c>
      <c r="CH310" s="423"/>
      <c r="CI310" s="423" t="str">
        <f>MID(収録楽曲情報!C92,3,1)</f>
        <v/>
      </c>
      <c r="CJ310" s="423"/>
      <c r="CK310" s="423" t="str">
        <f>MID(収録楽曲情報!C92,4,1)</f>
        <v/>
      </c>
      <c r="CL310" s="423"/>
      <c r="CM310" s="423" t="str">
        <f>MID(収録楽曲情報!C92,5,1)</f>
        <v/>
      </c>
      <c r="CN310" s="423"/>
      <c r="CO310" s="423" t="str">
        <f>MID(収録楽曲情報!C92,6,1)</f>
        <v/>
      </c>
      <c r="CP310" s="423"/>
      <c r="CQ310" s="423" t="str">
        <f>MID(収録楽曲情報!C92,7,1)</f>
        <v/>
      </c>
      <c r="CR310" s="423"/>
      <c r="CS310" s="423" t="str">
        <f>MID(収録楽曲情報!C92,8,1)</f>
        <v/>
      </c>
      <c r="CT310" s="423"/>
      <c r="CU310" s="423"/>
      <c r="CV310" s="423"/>
      <c r="CW310" s="1">
        <f t="shared" si="9"/>
        <v>1</v>
      </c>
    </row>
    <row r="311" spans="1:101" ht="30" customHeight="1" x14ac:dyDescent="0.15">
      <c r="A311" s="447">
        <f>IF(収録楽曲情報!B93="","",収録楽曲情報!B93)</f>
        <v>92</v>
      </c>
      <c r="B311" s="438"/>
      <c r="C311" s="436" t="str">
        <f>IF(収録楽曲情報!D93="","",収録楽曲情報!D93&amp;収録楽曲情報!Q93)</f>
        <v/>
      </c>
      <c r="D311" s="436"/>
      <c r="E311" s="436"/>
      <c r="F311" s="436"/>
      <c r="G311" s="436"/>
      <c r="H311" s="436"/>
      <c r="I311" s="436"/>
      <c r="J311" s="436"/>
      <c r="K311" s="436"/>
      <c r="L311" s="436"/>
      <c r="M311" s="436"/>
      <c r="N311" s="436"/>
      <c r="O311" s="436"/>
      <c r="P311" s="436"/>
      <c r="Q311" s="436"/>
      <c r="R311" s="436"/>
      <c r="S311" s="436" t="str">
        <f>IF(収録楽曲情報!E93="","",収録楽曲情報!E93 &amp; " ・ ") &amp; IF(収録楽曲情報!F93="","",収録楽曲情報!F93)</f>
        <v/>
      </c>
      <c r="T311" s="436"/>
      <c r="U311" s="436"/>
      <c r="V311" s="436"/>
      <c r="W311" s="436"/>
      <c r="X311" s="436"/>
      <c r="Y311" s="436"/>
      <c r="Z311" s="436"/>
      <c r="AA311" s="436"/>
      <c r="AB311" s="436"/>
      <c r="AC311" s="436"/>
      <c r="AD311" s="436"/>
      <c r="AE311" s="436"/>
      <c r="AF311" s="436"/>
      <c r="AG311" s="436"/>
      <c r="AH311" s="436"/>
      <c r="AI311" s="436"/>
      <c r="AJ311" s="436"/>
      <c r="AK311" s="437" t="str">
        <f>IF(算定シミュレーション!AO104=0,"",算定シミュレーション!AO104)</f>
        <v/>
      </c>
      <c r="AL311" s="437"/>
      <c r="AM311" s="437"/>
      <c r="AN311" s="437" t="str">
        <f>IF(算定シミュレーション!AP104=0,"",算定シミュレーション!AP104)</f>
        <v/>
      </c>
      <c r="AO311" s="437"/>
      <c r="AP311" s="437"/>
      <c r="AQ311" s="438" t="str">
        <f>IF(収録楽曲情報!J93="","",収録楽曲情報!J93)</f>
        <v/>
      </c>
      <c r="AR311" s="438"/>
      <c r="AS311" s="438"/>
      <c r="AT311" s="438"/>
      <c r="AU311" s="438"/>
      <c r="AV311" s="423" t="str">
        <f>IF(収録楽曲情報!K93="","",収録楽曲情報!K93)</f>
        <v/>
      </c>
      <c r="AW311" s="423"/>
      <c r="AX311" s="423"/>
      <c r="AY311" s="423"/>
      <c r="AZ311" s="423"/>
      <c r="BA311" s="423" t="str">
        <f>IF(収録楽曲情報!L93="","",収録楽曲情報!L93)</f>
        <v/>
      </c>
      <c r="BB311" s="434"/>
      <c r="BC311" s="443" t="str">
        <f>IF(収録楽曲情報!G93="","",収録楽曲情報!G93)</f>
        <v/>
      </c>
      <c r="BD311" s="444"/>
      <c r="BE311" s="444"/>
      <c r="BF311" s="444"/>
      <c r="BG311" s="444"/>
      <c r="BH311" s="444"/>
      <c r="BI311" s="444"/>
      <c r="BJ311" s="444"/>
      <c r="BK311" s="444"/>
      <c r="BL311" s="444"/>
      <c r="BM311" s="428"/>
      <c r="BN311" s="426"/>
      <c r="BO311" s="426"/>
      <c r="BP311" s="426"/>
      <c r="BQ311" s="426" t="str">
        <f>算定シミュレーション!AD104</f>
        <v/>
      </c>
      <c r="BR311" s="427"/>
      <c r="BS311" s="418" t="str">
        <f>算定シミュレーション!AE104</f>
        <v/>
      </c>
      <c r="BT311" s="419"/>
      <c r="BU311" s="420" t="str">
        <f>算定シミュレーション!AF104</f>
        <v/>
      </c>
      <c r="BV311" s="419"/>
      <c r="BW311" s="420" t="str">
        <f>算定シミュレーション!AG104</f>
        <v/>
      </c>
      <c r="BX311" s="421"/>
      <c r="BY311" s="418" t="str">
        <f>算定シミュレーション!AH104</f>
        <v/>
      </c>
      <c r="BZ311" s="419"/>
      <c r="CA311" s="420" t="str">
        <f>算定シミュレーション!AI104</f>
        <v/>
      </c>
      <c r="CB311" s="419"/>
      <c r="CC311" s="420" t="str">
        <f>IF(算定シミュレーション!A104="算","算",IF(LEFT(収録楽曲情報!Q93,2)="【委",0,算定シミュレーション!AJ104))</f>
        <v>―</v>
      </c>
      <c r="CD311" s="421"/>
      <c r="CE311" s="423" t="str">
        <f>LEFT(収録楽曲情報!C93,1)</f>
        <v/>
      </c>
      <c r="CF311" s="423"/>
      <c r="CG311" s="423" t="str">
        <f>MID(収録楽曲情報!C93,2,1)</f>
        <v/>
      </c>
      <c r="CH311" s="423"/>
      <c r="CI311" s="423" t="str">
        <f>MID(収録楽曲情報!C93,3,1)</f>
        <v/>
      </c>
      <c r="CJ311" s="423"/>
      <c r="CK311" s="423" t="str">
        <f>MID(収録楽曲情報!C93,4,1)</f>
        <v/>
      </c>
      <c r="CL311" s="423"/>
      <c r="CM311" s="423" t="str">
        <f>MID(収録楽曲情報!C93,5,1)</f>
        <v/>
      </c>
      <c r="CN311" s="423"/>
      <c r="CO311" s="423" t="str">
        <f>MID(収録楽曲情報!C93,6,1)</f>
        <v/>
      </c>
      <c r="CP311" s="423"/>
      <c r="CQ311" s="423" t="str">
        <f>MID(収録楽曲情報!C93,7,1)</f>
        <v/>
      </c>
      <c r="CR311" s="423"/>
      <c r="CS311" s="423" t="str">
        <f>MID(収録楽曲情報!C93,8,1)</f>
        <v/>
      </c>
      <c r="CT311" s="423"/>
      <c r="CU311" s="423"/>
      <c r="CV311" s="423"/>
      <c r="CW311" s="1">
        <f t="shared" si="9"/>
        <v>1</v>
      </c>
    </row>
    <row r="312" spans="1:101" ht="30" customHeight="1" x14ac:dyDescent="0.15">
      <c r="A312" s="447">
        <f>IF(収録楽曲情報!B94="","",収録楽曲情報!B94)</f>
        <v>93</v>
      </c>
      <c r="B312" s="438"/>
      <c r="C312" s="436" t="str">
        <f>IF(収録楽曲情報!D94="","",収録楽曲情報!D94&amp;収録楽曲情報!Q94)</f>
        <v/>
      </c>
      <c r="D312" s="436"/>
      <c r="E312" s="436"/>
      <c r="F312" s="436"/>
      <c r="G312" s="436"/>
      <c r="H312" s="436"/>
      <c r="I312" s="436"/>
      <c r="J312" s="436"/>
      <c r="K312" s="436"/>
      <c r="L312" s="436"/>
      <c r="M312" s="436"/>
      <c r="N312" s="436"/>
      <c r="O312" s="436"/>
      <c r="P312" s="436"/>
      <c r="Q312" s="436"/>
      <c r="R312" s="436"/>
      <c r="S312" s="436" t="str">
        <f>IF(収録楽曲情報!E94="","",収録楽曲情報!E94 &amp; " ・ ") &amp; IF(収録楽曲情報!F94="","",収録楽曲情報!F94)</f>
        <v/>
      </c>
      <c r="T312" s="436"/>
      <c r="U312" s="436"/>
      <c r="V312" s="436"/>
      <c r="W312" s="436"/>
      <c r="X312" s="436"/>
      <c r="Y312" s="436"/>
      <c r="Z312" s="436"/>
      <c r="AA312" s="436"/>
      <c r="AB312" s="436"/>
      <c r="AC312" s="436"/>
      <c r="AD312" s="436"/>
      <c r="AE312" s="436"/>
      <c r="AF312" s="436"/>
      <c r="AG312" s="436"/>
      <c r="AH312" s="436"/>
      <c r="AI312" s="436"/>
      <c r="AJ312" s="436"/>
      <c r="AK312" s="437" t="str">
        <f>IF(算定シミュレーション!AO105=0,"",算定シミュレーション!AO105)</f>
        <v/>
      </c>
      <c r="AL312" s="437"/>
      <c r="AM312" s="437"/>
      <c r="AN312" s="437" t="str">
        <f>IF(算定シミュレーション!AP105=0,"",算定シミュレーション!AP105)</f>
        <v/>
      </c>
      <c r="AO312" s="437"/>
      <c r="AP312" s="437"/>
      <c r="AQ312" s="438" t="str">
        <f>IF(収録楽曲情報!J94="","",収録楽曲情報!J94)</f>
        <v/>
      </c>
      <c r="AR312" s="438"/>
      <c r="AS312" s="438"/>
      <c r="AT312" s="438"/>
      <c r="AU312" s="438"/>
      <c r="AV312" s="423" t="str">
        <f>IF(収録楽曲情報!K94="","",収録楽曲情報!K94)</f>
        <v/>
      </c>
      <c r="AW312" s="423"/>
      <c r="AX312" s="423"/>
      <c r="AY312" s="423"/>
      <c r="AZ312" s="423"/>
      <c r="BA312" s="423" t="str">
        <f>IF(収録楽曲情報!L94="","",収録楽曲情報!L94)</f>
        <v/>
      </c>
      <c r="BB312" s="434"/>
      <c r="BC312" s="443" t="str">
        <f>IF(収録楽曲情報!G94="","",収録楽曲情報!G94)</f>
        <v/>
      </c>
      <c r="BD312" s="444"/>
      <c r="BE312" s="444"/>
      <c r="BF312" s="444"/>
      <c r="BG312" s="444"/>
      <c r="BH312" s="444"/>
      <c r="BI312" s="444"/>
      <c r="BJ312" s="444"/>
      <c r="BK312" s="444"/>
      <c r="BL312" s="444"/>
      <c r="BM312" s="428"/>
      <c r="BN312" s="426"/>
      <c r="BO312" s="426"/>
      <c r="BP312" s="426"/>
      <c r="BQ312" s="426" t="str">
        <f>算定シミュレーション!AD105</f>
        <v/>
      </c>
      <c r="BR312" s="427"/>
      <c r="BS312" s="418" t="str">
        <f>算定シミュレーション!AE105</f>
        <v/>
      </c>
      <c r="BT312" s="419"/>
      <c r="BU312" s="420" t="str">
        <f>算定シミュレーション!AF105</f>
        <v/>
      </c>
      <c r="BV312" s="419"/>
      <c r="BW312" s="420" t="str">
        <f>算定シミュレーション!AG105</f>
        <v/>
      </c>
      <c r="BX312" s="421"/>
      <c r="BY312" s="418" t="str">
        <f>算定シミュレーション!AH105</f>
        <v/>
      </c>
      <c r="BZ312" s="419"/>
      <c r="CA312" s="420" t="str">
        <f>算定シミュレーション!AI105</f>
        <v/>
      </c>
      <c r="CB312" s="419"/>
      <c r="CC312" s="420" t="str">
        <f>IF(算定シミュレーション!A105="算","算",IF(LEFT(収録楽曲情報!Q94,2)="【委",0,算定シミュレーション!AJ105))</f>
        <v>―</v>
      </c>
      <c r="CD312" s="421"/>
      <c r="CE312" s="423" t="str">
        <f>LEFT(収録楽曲情報!C94,1)</f>
        <v/>
      </c>
      <c r="CF312" s="423"/>
      <c r="CG312" s="423" t="str">
        <f>MID(収録楽曲情報!C94,2,1)</f>
        <v/>
      </c>
      <c r="CH312" s="423"/>
      <c r="CI312" s="423" t="str">
        <f>MID(収録楽曲情報!C94,3,1)</f>
        <v/>
      </c>
      <c r="CJ312" s="423"/>
      <c r="CK312" s="423" t="str">
        <f>MID(収録楽曲情報!C94,4,1)</f>
        <v/>
      </c>
      <c r="CL312" s="423"/>
      <c r="CM312" s="423" t="str">
        <f>MID(収録楽曲情報!C94,5,1)</f>
        <v/>
      </c>
      <c r="CN312" s="423"/>
      <c r="CO312" s="423" t="str">
        <f>MID(収録楽曲情報!C94,6,1)</f>
        <v/>
      </c>
      <c r="CP312" s="423"/>
      <c r="CQ312" s="423" t="str">
        <f>MID(収録楽曲情報!C94,7,1)</f>
        <v/>
      </c>
      <c r="CR312" s="423"/>
      <c r="CS312" s="423" t="str">
        <f>MID(収録楽曲情報!C94,8,1)</f>
        <v/>
      </c>
      <c r="CT312" s="423"/>
      <c r="CU312" s="423"/>
      <c r="CV312" s="423"/>
      <c r="CW312" s="1">
        <f t="shared" si="9"/>
        <v>1</v>
      </c>
    </row>
    <row r="313" spans="1:101" ht="30" customHeight="1" x14ac:dyDescent="0.15">
      <c r="A313" s="447">
        <f>IF(収録楽曲情報!B95="","",収録楽曲情報!B95)</f>
        <v>94</v>
      </c>
      <c r="B313" s="438"/>
      <c r="C313" s="436" t="str">
        <f>IF(収録楽曲情報!D95="","",収録楽曲情報!D95&amp;収録楽曲情報!Q95)</f>
        <v/>
      </c>
      <c r="D313" s="436"/>
      <c r="E313" s="436"/>
      <c r="F313" s="436"/>
      <c r="G313" s="436"/>
      <c r="H313" s="436"/>
      <c r="I313" s="436"/>
      <c r="J313" s="436"/>
      <c r="K313" s="436"/>
      <c r="L313" s="436"/>
      <c r="M313" s="436"/>
      <c r="N313" s="436"/>
      <c r="O313" s="436"/>
      <c r="P313" s="436"/>
      <c r="Q313" s="436"/>
      <c r="R313" s="436"/>
      <c r="S313" s="436" t="str">
        <f>IF(収録楽曲情報!E95="","",収録楽曲情報!E95 &amp; " ・ ") &amp; IF(収録楽曲情報!F95="","",収録楽曲情報!F95)</f>
        <v/>
      </c>
      <c r="T313" s="436"/>
      <c r="U313" s="436"/>
      <c r="V313" s="436"/>
      <c r="W313" s="436"/>
      <c r="X313" s="436"/>
      <c r="Y313" s="436"/>
      <c r="Z313" s="436"/>
      <c r="AA313" s="436"/>
      <c r="AB313" s="436"/>
      <c r="AC313" s="436"/>
      <c r="AD313" s="436"/>
      <c r="AE313" s="436"/>
      <c r="AF313" s="436"/>
      <c r="AG313" s="436"/>
      <c r="AH313" s="436"/>
      <c r="AI313" s="436"/>
      <c r="AJ313" s="436"/>
      <c r="AK313" s="437" t="str">
        <f>IF(算定シミュレーション!AO106=0,"",算定シミュレーション!AO106)</f>
        <v/>
      </c>
      <c r="AL313" s="437"/>
      <c r="AM313" s="437"/>
      <c r="AN313" s="437" t="str">
        <f>IF(算定シミュレーション!AP106=0,"",算定シミュレーション!AP106)</f>
        <v/>
      </c>
      <c r="AO313" s="437"/>
      <c r="AP313" s="437"/>
      <c r="AQ313" s="438" t="str">
        <f>IF(収録楽曲情報!J95="","",収録楽曲情報!J95)</f>
        <v/>
      </c>
      <c r="AR313" s="438"/>
      <c r="AS313" s="438"/>
      <c r="AT313" s="438"/>
      <c r="AU313" s="438"/>
      <c r="AV313" s="423" t="str">
        <f>IF(収録楽曲情報!K95="","",収録楽曲情報!K95)</f>
        <v/>
      </c>
      <c r="AW313" s="423"/>
      <c r="AX313" s="423"/>
      <c r="AY313" s="423"/>
      <c r="AZ313" s="423"/>
      <c r="BA313" s="423" t="str">
        <f>IF(収録楽曲情報!L95="","",収録楽曲情報!L95)</f>
        <v/>
      </c>
      <c r="BB313" s="434"/>
      <c r="BC313" s="443" t="str">
        <f>IF(収録楽曲情報!G95="","",収録楽曲情報!G95)</f>
        <v/>
      </c>
      <c r="BD313" s="444"/>
      <c r="BE313" s="444"/>
      <c r="BF313" s="444"/>
      <c r="BG313" s="444"/>
      <c r="BH313" s="444"/>
      <c r="BI313" s="444"/>
      <c r="BJ313" s="444"/>
      <c r="BK313" s="444"/>
      <c r="BL313" s="444"/>
      <c r="BM313" s="428"/>
      <c r="BN313" s="426"/>
      <c r="BO313" s="426"/>
      <c r="BP313" s="426"/>
      <c r="BQ313" s="426" t="str">
        <f>算定シミュレーション!AD106</f>
        <v/>
      </c>
      <c r="BR313" s="427"/>
      <c r="BS313" s="418" t="str">
        <f>算定シミュレーション!AE106</f>
        <v/>
      </c>
      <c r="BT313" s="419"/>
      <c r="BU313" s="420" t="str">
        <f>算定シミュレーション!AF106</f>
        <v/>
      </c>
      <c r="BV313" s="419"/>
      <c r="BW313" s="420" t="str">
        <f>算定シミュレーション!AG106</f>
        <v/>
      </c>
      <c r="BX313" s="421"/>
      <c r="BY313" s="418" t="str">
        <f>算定シミュレーション!AH106</f>
        <v/>
      </c>
      <c r="BZ313" s="419"/>
      <c r="CA313" s="420" t="str">
        <f>算定シミュレーション!AI106</f>
        <v/>
      </c>
      <c r="CB313" s="419"/>
      <c r="CC313" s="420" t="str">
        <f>IF(算定シミュレーション!A106="算","算",IF(LEFT(収録楽曲情報!Q95,2)="【委",0,算定シミュレーション!AJ106))</f>
        <v>―</v>
      </c>
      <c r="CD313" s="421"/>
      <c r="CE313" s="423" t="str">
        <f>LEFT(収録楽曲情報!C95,1)</f>
        <v/>
      </c>
      <c r="CF313" s="423"/>
      <c r="CG313" s="423" t="str">
        <f>MID(収録楽曲情報!C95,2,1)</f>
        <v/>
      </c>
      <c r="CH313" s="423"/>
      <c r="CI313" s="423" t="str">
        <f>MID(収録楽曲情報!C95,3,1)</f>
        <v/>
      </c>
      <c r="CJ313" s="423"/>
      <c r="CK313" s="423" t="str">
        <f>MID(収録楽曲情報!C95,4,1)</f>
        <v/>
      </c>
      <c r="CL313" s="423"/>
      <c r="CM313" s="423" t="str">
        <f>MID(収録楽曲情報!C95,5,1)</f>
        <v/>
      </c>
      <c r="CN313" s="423"/>
      <c r="CO313" s="423" t="str">
        <f>MID(収録楽曲情報!C95,6,1)</f>
        <v/>
      </c>
      <c r="CP313" s="423"/>
      <c r="CQ313" s="423" t="str">
        <f>MID(収録楽曲情報!C95,7,1)</f>
        <v/>
      </c>
      <c r="CR313" s="423"/>
      <c r="CS313" s="423" t="str">
        <f>MID(収録楽曲情報!C95,8,1)</f>
        <v/>
      </c>
      <c r="CT313" s="423"/>
      <c r="CU313" s="423"/>
      <c r="CV313" s="423"/>
      <c r="CW313" s="1">
        <f t="shared" si="9"/>
        <v>1</v>
      </c>
    </row>
    <row r="314" spans="1:101" ht="30" customHeight="1" thickBot="1" x14ac:dyDescent="0.2">
      <c r="A314" s="465">
        <f>IF(収録楽曲情報!B96="","",収録楽曲情報!B96)</f>
        <v>95</v>
      </c>
      <c r="B314" s="442"/>
      <c r="C314" s="440" t="str">
        <f>IF(収録楽曲情報!D96="","",収録楽曲情報!D96&amp;収録楽曲情報!Q96)</f>
        <v/>
      </c>
      <c r="D314" s="440"/>
      <c r="E314" s="440"/>
      <c r="F314" s="440"/>
      <c r="G314" s="440"/>
      <c r="H314" s="440"/>
      <c r="I314" s="440"/>
      <c r="J314" s="440"/>
      <c r="K314" s="440"/>
      <c r="L314" s="440"/>
      <c r="M314" s="440"/>
      <c r="N314" s="440"/>
      <c r="O314" s="440"/>
      <c r="P314" s="440"/>
      <c r="Q314" s="440"/>
      <c r="R314" s="440"/>
      <c r="S314" s="440" t="str">
        <f>IF(収録楽曲情報!E96="","",収録楽曲情報!E96 &amp; " ・ ") &amp; IF(収録楽曲情報!F96="","",収録楽曲情報!F96)</f>
        <v/>
      </c>
      <c r="T314" s="440"/>
      <c r="U314" s="440"/>
      <c r="V314" s="440"/>
      <c r="W314" s="440"/>
      <c r="X314" s="440"/>
      <c r="Y314" s="440"/>
      <c r="Z314" s="440"/>
      <c r="AA314" s="440"/>
      <c r="AB314" s="440"/>
      <c r="AC314" s="440"/>
      <c r="AD314" s="440"/>
      <c r="AE314" s="440"/>
      <c r="AF314" s="440"/>
      <c r="AG314" s="440"/>
      <c r="AH314" s="440"/>
      <c r="AI314" s="440"/>
      <c r="AJ314" s="440"/>
      <c r="AK314" s="441" t="str">
        <f>IF(算定シミュレーション!AO107=0,"",算定シミュレーション!AO107)</f>
        <v/>
      </c>
      <c r="AL314" s="441"/>
      <c r="AM314" s="441"/>
      <c r="AN314" s="441" t="str">
        <f>IF(算定シミュレーション!AP107=0,"",算定シミュレーション!AP107)</f>
        <v/>
      </c>
      <c r="AO314" s="441"/>
      <c r="AP314" s="441"/>
      <c r="AQ314" s="442" t="str">
        <f>IF(収録楽曲情報!J96="","",収録楽曲情報!J96)</f>
        <v/>
      </c>
      <c r="AR314" s="442"/>
      <c r="AS314" s="442"/>
      <c r="AT314" s="442"/>
      <c r="AU314" s="442"/>
      <c r="AV314" s="429" t="str">
        <f>IF(収録楽曲情報!K96="","",収録楽曲情報!K96)</f>
        <v/>
      </c>
      <c r="AW314" s="429"/>
      <c r="AX314" s="429"/>
      <c r="AY314" s="429"/>
      <c r="AZ314" s="429"/>
      <c r="BA314" s="429" t="str">
        <f>IF(収録楽曲情報!L96="","",収録楽曲情報!L96)</f>
        <v/>
      </c>
      <c r="BB314" s="430"/>
      <c r="BC314" s="443" t="str">
        <f>IF(収録楽曲情報!G96="","",収録楽曲情報!G96)</f>
        <v/>
      </c>
      <c r="BD314" s="444"/>
      <c r="BE314" s="444"/>
      <c r="BF314" s="444"/>
      <c r="BG314" s="444"/>
      <c r="BH314" s="444"/>
      <c r="BI314" s="444"/>
      <c r="BJ314" s="444"/>
      <c r="BK314" s="444"/>
      <c r="BL314" s="444"/>
      <c r="BM314" s="428"/>
      <c r="BN314" s="426"/>
      <c r="BO314" s="426"/>
      <c r="BP314" s="426"/>
      <c r="BQ314" s="426" t="str">
        <f>算定シミュレーション!AD107</f>
        <v/>
      </c>
      <c r="BR314" s="427"/>
      <c r="BS314" s="418" t="str">
        <f>算定シミュレーション!AE107</f>
        <v/>
      </c>
      <c r="BT314" s="419"/>
      <c r="BU314" s="420" t="str">
        <f>算定シミュレーション!AF107</f>
        <v/>
      </c>
      <c r="BV314" s="419"/>
      <c r="BW314" s="420" t="str">
        <f>算定シミュレーション!AG107</f>
        <v/>
      </c>
      <c r="BX314" s="421"/>
      <c r="BY314" s="418" t="str">
        <f>算定シミュレーション!AH107</f>
        <v/>
      </c>
      <c r="BZ314" s="419"/>
      <c r="CA314" s="420" t="str">
        <f>算定シミュレーション!AI107</f>
        <v/>
      </c>
      <c r="CB314" s="419"/>
      <c r="CC314" s="420" t="str">
        <f>IF(算定シミュレーション!A107="算","算",IF(LEFT(収録楽曲情報!Q96,2)="【委",0,算定シミュレーション!AJ107))</f>
        <v>―</v>
      </c>
      <c r="CD314" s="421"/>
      <c r="CE314" s="423" t="str">
        <f>LEFT(収録楽曲情報!C96,1)</f>
        <v/>
      </c>
      <c r="CF314" s="423"/>
      <c r="CG314" s="423" t="str">
        <f>MID(収録楽曲情報!C96,2,1)</f>
        <v/>
      </c>
      <c r="CH314" s="423"/>
      <c r="CI314" s="423" t="str">
        <f>MID(収録楽曲情報!C96,3,1)</f>
        <v/>
      </c>
      <c r="CJ314" s="423"/>
      <c r="CK314" s="423" t="str">
        <f>MID(収録楽曲情報!C96,4,1)</f>
        <v/>
      </c>
      <c r="CL314" s="423"/>
      <c r="CM314" s="423" t="str">
        <f>MID(収録楽曲情報!C96,5,1)</f>
        <v/>
      </c>
      <c r="CN314" s="423"/>
      <c r="CO314" s="423" t="str">
        <f>MID(収録楽曲情報!C96,6,1)</f>
        <v/>
      </c>
      <c r="CP314" s="423"/>
      <c r="CQ314" s="423" t="str">
        <f>MID(収録楽曲情報!C96,7,1)</f>
        <v/>
      </c>
      <c r="CR314" s="423"/>
      <c r="CS314" s="423" t="str">
        <f>MID(収録楽曲情報!C96,8,1)</f>
        <v/>
      </c>
      <c r="CT314" s="423"/>
      <c r="CU314" s="423"/>
      <c r="CV314" s="423"/>
      <c r="CW314" s="1">
        <f t="shared" si="9"/>
        <v>1</v>
      </c>
    </row>
    <row r="315" spans="1:101" ht="30" customHeight="1" x14ac:dyDescent="0.15">
      <c r="A315" s="424" t="str">
        <f>IF(収録楽曲情報!$V$4=0,"",IF(CC317="","",収録楽曲情報!$S$8))</f>
        <v/>
      </c>
      <c r="B315" s="424"/>
      <c r="C315" s="424"/>
      <c r="D315" s="424"/>
      <c r="E315" s="424"/>
      <c r="F315" s="424"/>
      <c r="G315" s="424"/>
      <c r="H315" s="424"/>
      <c r="I315" s="424"/>
      <c r="J315" s="424"/>
      <c r="K315" s="424"/>
      <c r="L315" s="424"/>
      <c r="M315" s="424"/>
      <c r="N315" s="424"/>
      <c r="O315" s="424"/>
      <c r="P315" s="424"/>
      <c r="Q315" s="424"/>
      <c r="R315" s="424"/>
      <c r="S315" s="424"/>
      <c r="T315" s="424"/>
      <c r="U315" s="424"/>
      <c r="V315" s="424"/>
      <c r="W315" s="424"/>
      <c r="X315" s="424"/>
      <c r="Y315" s="424"/>
      <c r="Z315" s="424"/>
      <c r="AA315" s="424"/>
      <c r="AB315" s="424"/>
      <c r="AC315" s="424"/>
      <c r="AD315" s="424"/>
      <c r="AE315" s="424"/>
      <c r="AF315" s="424"/>
      <c r="AG315" s="424"/>
      <c r="AH315" s="424"/>
      <c r="AI315" s="424"/>
      <c r="AJ315" s="424"/>
      <c r="AK315" s="424"/>
      <c r="AL315" s="424"/>
      <c r="AM315" s="424"/>
      <c r="AN315" s="424"/>
      <c r="AO315" s="424"/>
      <c r="BE315" s="417" t="s">
        <v>44</v>
      </c>
      <c r="BF315" s="417"/>
      <c r="BG315" s="417"/>
      <c r="BH315" s="417"/>
      <c r="BI315" s="417"/>
      <c r="BJ315" s="417"/>
      <c r="BK315" s="417"/>
      <c r="BL315" s="417"/>
      <c r="BM315" s="428" t="str">
        <f>IF(算定シミュレーション!$BK$2=10,算定シミュレーション!$AB$113,"")</f>
        <v/>
      </c>
      <c r="BN315" s="426"/>
      <c r="BO315" s="426" t="str">
        <f>IF(算定シミュレーション!$BK$2=10,算定シミュレーション!$AC$113,"")</f>
        <v/>
      </c>
      <c r="BP315" s="426"/>
      <c r="BQ315" s="420" t="str">
        <f>IF(算定シミュレーション!$BK$2=10,算定シミュレーション!$AD$113,"")</f>
        <v/>
      </c>
      <c r="BR315" s="421"/>
      <c r="BS315" s="418" t="str">
        <f>IF(算定シミュレーション!$BK$2=10,算定シミュレーション!$AE$113,"")</f>
        <v/>
      </c>
      <c r="BT315" s="419"/>
      <c r="BU315" s="420" t="str">
        <f>IF(算定シミュレーション!$BK$2=10,算定シミュレーション!$AF$113,"")</f>
        <v/>
      </c>
      <c r="BV315" s="419"/>
      <c r="BW315" s="420" t="str">
        <f>IF(算定シミュレーション!$BK$2=10,算定シミュレーション!$AG$113,"")</f>
        <v/>
      </c>
      <c r="BX315" s="421"/>
      <c r="BY315" s="418" t="str">
        <f>IF(算定シミュレーション!$BK$2=10,算定シミュレーション!$AH$113,"")</f>
        <v/>
      </c>
      <c r="BZ315" s="419"/>
      <c r="CA315" s="420" t="str">
        <f>IF(算定シミュレーション!$BK$2=10,算定シミュレーション!$AI$113,"")</f>
        <v/>
      </c>
      <c r="CB315" s="419"/>
      <c r="CC315" s="420" t="str">
        <f>IF(算定シミュレーション!$BK$2=10,算定シミュレーション!$AJ$113,"")</f>
        <v/>
      </c>
      <c r="CD315" s="421"/>
      <c r="CE315" s="423">
        <f>IF(CC317="",9,IF(収録楽曲情報!$V$4=0,9,""))</f>
        <v>9</v>
      </c>
      <c r="CF315" s="423"/>
      <c r="CG315" s="423">
        <f>IF(CC317="",9,IF(収録楽曲情報!$V$4=0,9,""))</f>
        <v>9</v>
      </c>
      <c r="CH315" s="423"/>
      <c r="CI315" s="423">
        <f>IF(CC317="",9,IF(収録楽曲情報!$V$4=0,9,RIGHT(LEFT(収録楽曲情報!$V$4,1),1)))</f>
        <v>9</v>
      </c>
      <c r="CJ315" s="423"/>
      <c r="CK315" s="423">
        <f>IF(CC317="",9,IF(収録楽曲情報!$V$4=0,9,RIGHT(LEFT(収録楽曲情報!$V$4,2),1)))</f>
        <v>9</v>
      </c>
      <c r="CL315" s="423"/>
      <c r="CM315" s="423">
        <f>IF(CC317="",9,IF(収録楽曲情報!$V$4=0,9,RIGHT(LEFT(収録楽曲情報!$V$4,3),1)))</f>
        <v>9</v>
      </c>
      <c r="CN315" s="423"/>
      <c r="CO315" s="423">
        <f>IF(CC317="",9,IF(収録楽曲情報!$V$4=0,9,RIGHT(LEFT(収録楽曲情報!$V$4,4),1)))</f>
        <v>9</v>
      </c>
      <c r="CP315" s="423"/>
      <c r="CQ315" s="423">
        <f>IF(CC317="",9,IF(収録楽曲情報!$V$4=0,9,RIGHT(LEFT(収録楽曲情報!$V$4,5),1)))</f>
        <v>9</v>
      </c>
      <c r="CR315" s="423"/>
      <c r="CS315" s="423">
        <f>IF(CC317="",9,IF(収録楽曲情報!$V$4=0,9,RIGHT(LEFT(収録楽曲情報!$V$4,6),1)))</f>
        <v>9</v>
      </c>
      <c r="CT315" s="423"/>
      <c r="CU315" s="423">
        <f>IF(CC317="",9,IF(収録楽曲情報!$V$4=0,9,""))</f>
        <v>9</v>
      </c>
      <c r="CV315" s="423"/>
      <c r="CW315" s="1">
        <f t="shared" si="9"/>
        <v>1</v>
      </c>
    </row>
    <row r="316" spans="1:101" ht="30" customHeight="1" x14ac:dyDescent="0.15">
      <c r="A316" s="425"/>
      <c r="B316" s="425"/>
      <c r="C316" s="425"/>
      <c r="D316" s="425"/>
      <c r="E316" s="425"/>
      <c r="F316" s="425"/>
      <c r="G316" s="425"/>
      <c r="H316" s="425"/>
      <c r="I316" s="425"/>
      <c r="J316" s="425"/>
      <c r="K316" s="425"/>
      <c r="L316" s="425"/>
      <c r="M316" s="425"/>
      <c r="N316" s="425"/>
      <c r="O316" s="425"/>
      <c r="P316" s="425"/>
      <c r="Q316" s="425"/>
      <c r="R316" s="425"/>
      <c r="S316" s="425"/>
      <c r="T316" s="425"/>
      <c r="U316" s="425"/>
      <c r="V316" s="425"/>
      <c r="W316" s="425"/>
      <c r="X316" s="425"/>
      <c r="Y316" s="425"/>
      <c r="Z316" s="425"/>
      <c r="AA316" s="425"/>
      <c r="AB316" s="425"/>
      <c r="AC316" s="425"/>
      <c r="AD316" s="425"/>
      <c r="AE316" s="425"/>
      <c r="AF316" s="425"/>
      <c r="AG316" s="425"/>
      <c r="AH316" s="425"/>
      <c r="AI316" s="425"/>
      <c r="AJ316" s="425"/>
      <c r="AK316" s="425"/>
      <c r="AL316" s="425"/>
      <c r="AM316" s="425"/>
      <c r="AN316" s="425"/>
      <c r="AO316" s="425"/>
      <c r="AW316" s="433"/>
      <c r="AX316" s="433"/>
      <c r="AY316" s="433"/>
      <c r="AZ316" s="433"/>
      <c r="BA316" s="433"/>
      <c r="BB316" s="433"/>
      <c r="BE316" s="417" t="str">
        <f>算定シミュレーション!BM13</f>
        <v>消費税相当額</v>
      </c>
      <c r="BF316" s="417"/>
      <c r="BG316" s="417"/>
      <c r="BH316" s="417"/>
      <c r="BI316" s="417"/>
      <c r="BJ316" s="417"/>
      <c r="BK316" s="417"/>
      <c r="BL316" s="417"/>
      <c r="BM316" s="418" t="str">
        <f>IF(算定シミュレーション!$BK$2=10,算定シミュレーション!$AB$114,"")</f>
        <v/>
      </c>
      <c r="BN316" s="419"/>
      <c r="BO316" s="420" t="str">
        <f>IF(算定シミュレーション!$BK$2=10,算定シミュレーション!$AC$114,"")</f>
        <v/>
      </c>
      <c r="BP316" s="419"/>
      <c r="BQ316" s="420" t="str">
        <f>IF(算定シミュレーション!$BK$2=10,算定シミュレーション!$AD$114,"")</f>
        <v/>
      </c>
      <c r="BR316" s="421"/>
      <c r="BS316" s="418" t="str">
        <f>IF(算定シミュレーション!$BK$2=10,算定シミュレーション!$AE$114,"")</f>
        <v/>
      </c>
      <c r="BT316" s="419"/>
      <c r="BU316" s="420" t="str">
        <f>IF(算定シミュレーション!$BK$2=10,算定シミュレーション!$AF$114,"")</f>
        <v/>
      </c>
      <c r="BV316" s="419"/>
      <c r="BW316" s="420" t="str">
        <f>IF(算定シミュレーション!$BK$2=10,算定シミュレーション!$AG$114,"")</f>
        <v/>
      </c>
      <c r="BX316" s="421"/>
      <c r="BY316" s="418" t="str">
        <f>IF(算定シミュレーション!$BK$2=10,算定シミュレーション!$AH$114,"")</f>
        <v/>
      </c>
      <c r="BZ316" s="419"/>
      <c r="CA316" s="420" t="str">
        <f>IF(算定シミュレーション!$BK$2=10,算定シミュレーション!$AI$114,"")</f>
        <v/>
      </c>
      <c r="CB316" s="419"/>
      <c r="CC316" s="420" t="str">
        <f>IF(算定シミュレーション!$BK$2=10,算定シミュレーション!$AJ$114,"")</f>
        <v/>
      </c>
      <c r="CD316" s="421"/>
      <c r="CE316" s="422" t="str">
        <f>IF(CC317="","",IF(収録楽曲情報!$V$4=0,"",""))</f>
        <v/>
      </c>
      <c r="CF316" s="422"/>
      <c r="CG316" s="422" t="str">
        <f>IF(CC317="","",IF(収録楽曲情報!$V$4=0,"",""))</f>
        <v/>
      </c>
      <c r="CH316" s="422"/>
      <c r="CI316" s="422" t="str">
        <f>IF(CC317="","",IF(収録楽曲情報!$V$4=0,"",IF(LEN(収録楽曲情報!$W$3)=5,"",LEFT(収録楽曲情報!$W$3,1))))</f>
        <v/>
      </c>
      <c r="CJ316" s="422"/>
      <c r="CK316" s="422" t="str">
        <f>IF(CC317="","",IF(収録楽曲情報!$V$4=0,"",IF(LEN(収録楽曲情報!$W$3)=5,LEFT(収録楽曲情報!$W$3,1),RIGHT(LEFT(収録楽曲情報!$W$3,2),1))))</f>
        <v/>
      </c>
      <c r="CL316" s="422"/>
      <c r="CM316" s="422" t="str">
        <f>IF(CC317="","",IF(収録楽曲情報!$V$4=0,"",IF(LEN(収録楽曲情報!$W$3)=5,RIGHT(LEFT(収録楽曲情報!$W$3,2),1),RIGHT(LEFT(収録楽曲情報!$W$3,3),1))))</f>
        <v/>
      </c>
      <c r="CN316" s="422"/>
      <c r="CO316" s="422" t="str">
        <f>IF(CC317="","",IF(収録楽曲情報!$V$4=0,"",IF(LEN(収録楽曲情報!$W$3)=5,RIGHT(LEFT(収録楽曲情報!$W$3,3),1),RIGHT(LEFT(収録楽曲情報!$W$3,4),1))))</f>
        <v/>
      </c>
      <c r="CP316" s="422"/>
      <c r="CQ316" s="422" t="str">
        <f>IF(CC317="","",IF(収録楽曲情報!$V$4=0,"",IF(LEN(収録楽曲情報!$W$3)=5,RIGHT(LEFT(収録楽曲情報!$W$3,4),1),RIGHT(LEFT(収録楽曲情報!$W$3,4),1))))</f>
        <v/>
      </c>
      <c r="CR316" s="422"/>
      <c r="CS316" s="422" t="str">
        <f>IF(CC317="","",IF(収録楽曲情報!$V$4=0,"",IF(LEN(収録楽曲情報!$W$3)=5,RIGHT(LEFT(収録楽曲情報!$W$3,5),1),RIGHT(LEFT(収録楽曲情報!$W$3,4),1))))</f>
        <v/>
      </c>
      <c r="CT316" s="422"/>
      <c r="CW316" s="1">
        <f t="shared" si="9"/>
        <v>1</v>
      </c>
    </row>
    <row r="317" spans="1:101" ht="30" customHeight="1" x14ac:dyDescent="0.15">
      <c r="A317" s="425"/>
      <c r="B317" s="425"/>
      <c r="C317" s="425"/>
      <c r="D317" s="425"/>
      <c r="E317" s="425"/>
      <c r="F317" s="425"/>
      <c r="G317" s="425"/>
      <c r="H317" s="425"/>
      <c r="I317" s="425"/>
      <c r="J317" s="425"/>
      <c r="K317" s="425"/>
      <c r="L317" s="425"/>
      <c r="M317" s="425"/>
      <c r="N317" s="425"/>
      <c r="O317" s="425"/>
      <c r="P317" s="425"/>
      <c r="Q317" s="425"/>
      <c r="R317" s="425"/>
      <c r="S317" s="425"/>
      <c r="T317" s="425"/>
      <c r="U317" s="425"/>
      <c r="V317" s="425"/>
      <c r="W317" s="425"/>
      <c r="X317" s="425"/>
      <c r="Y317" s="425"/>
      <c r="Z317" s="425"/>
      <c r="AA317" s="425"/>
      <c r="AB317" s="425"/>
      <c r="AC317" s="425"/>
      <c r="AD317" s="425"/>
      <c r="AE317" s="425"/>
      <c r="AF317" s="425"/>
      <c r="AG317" s="425"/>
      <c r="AH317" s="425"/>
      <c r="AI317" s="425"/>
      <c r="AJ317" s="425"/>
      <c r="AK317" s="425"/>
      <c r="AL317" s="425"/>
      <c r="AM317" s="425"/>
      <c r="AN317" s="425"/>
      <c r="AO317" s="425"/>
      <c r="AW317" s="433"/>
      <c r="AX317" s="433"/>
      <c r="AY317" s="433"/>
      <c r="AZ317" s="433"/>
      <c r="BA317" s="433"/>
      <c r="BB317" s="433"/>
      <c r="BE317" s="417" t="s">
        <v>45</v>
      </c>
      <c r="BF317" s="417"/>
      <c r="BG317" s="417"/>
      <c r="BH317" s="417"/>
      <c r="BI317" s="417"/>
      <c r="BJ317" s="417"/>
      <c r="BK317" s="417"/>
      <c r="BL317" s="417"/>
      <c r="BM317" s="418" t="str">
        <f>IF(算定シミュレーション!$BK$2=10,算定シミュレーション!$AB$115,"")</f>
        <v/>
      </c>
      <c r="BN317" s="419"/>
      <c r="BO317" s="420" t="str">
        <f>IF(算定シミュレーション!$BK$2=10,算定シミュレーション!$AC$115,"")</f>
        <v/>
      </c>
      <c r="BP317" s="419"/>
      <c r="BQ317" s="420" t="str">
        <f>IF(算定シミュレーション!$BK$2=10,算定シミュレーション!$AD$115,"")</f>
        <v/>
      </c>
      <c r="BR317" s="421"/>
      <c r="BS317" s="418" t="str">
        <f>IF(算定シミュレーション!$BK$2=10,算定シミュレーション!$AE$115,"")</f>
        <v/>
      </c>
      <c r="BT317" s="419"/>
      <c r="BU317" s="420" t="str">
        <f>IF(算定シミュレーション!$BK$2=10,算定シミュレーション!$AF$115,"")</f>
        <v/>
      </c>
      <c r="BV317" s="419"/>
      <c r="BW317" s="420" t="str">
        <f>IF(算定シミュレーション!$BK$2=10,算定シミュレーション!$AG$115,"")</f>
        <v/>
      </c>
      <c r="BX317" s="421"/>
      <c r="BY317" s="418" t="str">
        <f>IF(算定シミュレーション!$BK$2=10,算定シミュレーション!$AH$115,"")</f>
        <v/>
      </c>
      <c r="BZ317" s="419"/>
      <c r="CA317" s="420" t="str">
        <f>IF(算定シミュレーション!$BK$2=10,算定シミュレーション!$AI$115,"")</f>
        <v/>
      </c>
      <c r="CB317" s="419"/>
      <c r="CC317" s="420" t="str">
        <f>IF(算定シミュレーション!$BK$2=10,算定シミュレーション!$AJ$115,"")</f>
        <v/>
      </c>
      <c r="CD317" s="421"/>
      <c r="CE317" s="422" t="str">
        <f>IF(CC317="","",IF(収録楽曲情報!$V$4=0,"",""))</f>
        <v/>
      </c>
      <c r="CF317" s="422"/>
      <c r="CG317" s="422" t="str">
        <f>IF(CC317="","",IF(収録楽曲情報!$V$4=0,"","\"))</f>
        <v/>
      </c>
      <c r="CH317" s="422"/>
      <c r="CI317" s="422" t="str">
        <f>IF(CC317="","",IF(収録楽曲情報!$V$4=0,"",IF(LEN(収録楽曲情報!$W$4)=5,"",LEFT(収録楽曲情報!$W$4,1))))</f>
        <v/>
      </c>
      <c r="CJ317" s="422"/>
      <c r="CK317" s="422" t="str">
        <f>IF(CC317="","",IF(収録楽曲情報!$V$4=0,"",IF(LEN(収録楽曲情報!$W$4)=5,LEFT(収録楽曲情報!$W$4,1),RIGHT(LEFT(収録楽曲情報!$W$4,2),1))))</f>
        <v/>
      </c>
      <c r="CL317" s="422"/>
      <c r="CM317" s="422" t="str">
        <f>IF(CC317="","",IF(収録楽曲情報!$V$4=0,"",IF(LEN(収録楽曲情報!$W$4)=5,RIGHT(LEFT(収録楽曲情報!$W$4,2),1),RIGHT(LEFT(収録楽曲情報!$W$4,3),1))))</f>
        <v/>
      </c>
      <c r="CN317" s="422"/>
      <c r="CO317" s="422" t="str">
        <f>IF(CC317="","",IF(収録楽曲情報!$V$4=0,"",IF(LEN(収録楽曲情報!$W$4)=5,RIGHT(LEFT(収録楽曲情報!$W$4,3),1),RIGHT(LEFT(収録楽曲情報!$W$4,4),1))))</f>
        <v/>
      </c>
      <c r="CP317" s="422"/>
      <c r="CQ317" s="422" t="str">
        <f>IF(CC317="","",IF(収録楽曲情報!$V$4=0,"",IF(LEN(収録楽曲情報!$W$4)=5,RIGHT(LEFT(収録楽曲情報!$W$4,4),1),LEFT(RIGHT(収録楽曲情報!$W$4,2),1))))</f>
        <v/>
      </c>
      <c r="CR317" s="422"/>
      <c r="CS317" s="422" t="str">
        <f>IF(CC317="","",IF(収録楽曲情報!$V$4=0,"",IF(LEN(収録楽曲情報!$W$4)=5,RIGHT(LEFT(収録楽曲情報!$W$4,5),1),RIGHT(収録楽曲情報!$W$4,1))))</f>
        <v/>
      </c>
      <c r="CT317" s="422"/>
      <c r="CW317" s="1">
        <f t="shared" si="9"/>
        <v>1</v>
      </c>
    </row>
    <row r="318" spans="1:101" ht="7.5" customHeight="1" x14ac:dyDescent="0.15">
      <c r="CW318" s="1">
        <f t="shared" si="9"/>
        <v>1</v>
      </c>
    </row>
    <row r="319" spans="1:101" ht="7.5" customHeight="1" x14ac:dyDescent="0.15">
      <c r="CW319" s="1">
        <f t="shared" si="9"/>
        <v>1</v>
      </c>
    </row>
    <row r="320" spans="1:101" ht="7.5" customHeight="1" x14ac:dyDescent="0.15">
      <c r="CW320" s="1">
        <f t="shared" si="9"/>
        <v>1</v>
      </c>
    </row>
    <row r="321" spans="1:101" ht="7.5" customHeight="1" x14ac:dyDescent="0.15">
      <c r="CW321" s="1">
        <f t="shared" si="9"/>
        <v>1</v>
      </c>
    </row>
    <row r="322" spans="1:101" ht="7.5" customHeight="1" x14ac:dyDescent="0.15">
      <c r="CW322" s="1">
        <f t="shared" si="9"/>
        <v>1</v>
      </c>
    </row>
    <row r="323" spans="1:101" ht="7.5" customHeight="1" x14ac:dyDescent="0.15">
      <c r="CW323" s="1">
        <f t="shared" si="9"/>
        <v>1</v>
      </c>
    </row>
    <row r="324" spans="1:101" ht="7.5" customHeight="1" x14ac:dyDescent="0.15">
      <c r="CW324" s="1">
        <f t="shared" si="9"/>
        <v>1</v>
      </c>
    </row>
    <row r="325" spans="1:101" ht="6" customHeight="1" x14ac:dyDescent="0.15">
      <c r="CW325" s="1">
        <f>IF($A$334="","",1)</f>
        <v>1</v>
      </c>
    </row>
    <row r="326" spans="1:101" ht="13.5" x14ac:dyDescent="0.15">
      <c r="A326" s="1" t="s">
        <v>29</v>
      </c>
      <c r="CW326" s="1">
        <f t="shared" ref="CW326:CW353" si="10">IF($A$334="","",1)</f>
        <v>1</v>
      </c>
    </row>
    <row r="327" spans="1:101" ht="27" customHeight="1" x14ac:dyDescent="0.15">
      <c r="A327" s="459" t="str">
        <f>IF(収録楽曲情報!S2="外国映画","外国映画上映利用申込書","映画（録音・上映）利用申込書")</f>
        <v>外国映画上映利用申込書</v>
      </c>
      <c r="B327" s="459"/>
      <c r="C327" s="459"/>
      <c r="D327" s="459"/>
      <c r="E327" s="459"/>
      <c r="F327" s="459"/>
      <c r="G327" s="459"/>
      <c r="H327" s="459"/>
      <c r="I327" s="459"/>
      <c r="J327" s="459"/>
      <c r="K327" s="459"/>
      <c r="L327" s="459"/>
      <c r="M327" s="459"/>
      <c r="N327" s="459"/>
      <c r="O327" s="459"/>
      <c r="P327" s="459"/>
      <c r="Q327" s="459"/>
      <c r="R327" s="459"/>
      <c r="S327" s="459"/>
      <c r="T327" s="459"/>
      <c r="U327" s="459"/>
      <c r="V327" s="459"/>
      <c r="W327" s="459"/>
      <c r="X327" s="459"/>
      <c r="Y327" s="459"/>
      <c r="Z327" s="459"/>
      <c r="AA327" s="459"/>
      <c r="AB327" s="459"/>
      <c r="AC327" s="459"/>
      <c r="AD327" s="459"/>
      <c r="AE327" s="459"/>
      <c r="AF327" s="459"/>
      <c r="AG327" s="459"/>
      <c r="AH327" s="459"/>
      <c r="AI327" s="459"/>
      <c r="AJ327" s="459"/>
      <c r="AK327" s="459"/>
      <c r="AL327" s="459"/>
      <c r="AM327" s="459"/>
      <c r="AN327" s="459"/>
      <c r="AO327" s="459"/>
      <c r="AP327" s="459"/>
      <c r="AQ327" s="459"/>
      <c r="AR327" s="459"/>
      <c r="AS327" s="459"/>
      <c r="AT327" s="459"/>
      <c r="AU327" s="459"/>
      <c r="AV327" s="459"/>
      <c r="AW327" s="459"/>
      <c r="AX327" s="459"/>
      <c r="AY327" s="459"/>
      <c r="AZ327" s="459"/>
      <c r="BA327" s="459"/>
      <c r="BB327" s="459"/>
      <c r="BC327" s="459"/>
      <c r="BD327" s="459"/>
      <c r="BE327" s="459"/>
      <c r="BF327" s="459"/>
      <c r="BG327" s="459"/>
      <c r="BH327" s="459"/>
      <c r="BI327" s="459"/>
      <c r="BJ327" s="459"/>
      <c r="BK327" s="459"/>
      <c r="BL327" s="459"/>
      <c r="BM327" s="459"/>
      <c r="BN327" s="459"/>
      <c r="BO327" s="459"/>
      <c r="BP327" s="459"/>
      <c r="BQ327" s="459"/>
      <c r="BR327" s="459"/>
      <c r="BS327" s="459"/>
      <c r="BT327" s="459"/>
      <c r="BU327" s="459"/>
      <c r="BV327" s="459"/>
      <c r="BW327" s="459"/>
      <c r="BX327" s="459"/>
      <c r="BY327" s="459"/>
      <c r="BZ327" s="459"/>
      <c r="CA327" s="459"/>
      <c r="CB327" s="459"/>
      <c r="CC327" s="459"/>
      <c r="CD327" s="459"/>
      <c r="CE327" s="459"/>
      <c r="CF327" s="459"/>
      <c r="CG327" s="459"/>
      <c r="CH327" s="459"/>
      <c r="CI327" s="459"/>
      <c r="CJ327" s="459"/>
      <c r="CK327" s="459"/>
      <c r="CL327" s="459"/>
      <c r="CM327" s="459"/>
      <c r="CN327" s="459"/>
      <c r="CO327" s="459"/>
      <c r="CP327" s="459"/>
      <c r="CQ327" s="459"/>
      <c r="CR327" s="459"/>
      <c r="CS327" s="459"/>
      <c r="CT327" s="459"/>
      <c r="CU327" s="459"/>
      <c r="CV327" s="459"/>
      <c r="CW327" s="1">
        <f t="shared" si="10"/>
        <v>1</v>
      </c>
    </row>
    <row r="328" spans="1:101" ht="17.25" x14ac:dyDescent="0.15">
      <c r="A328" s="460" t="str">
        <f>"許諾　第　"&amp;収録楽曲情報!$T$2&amp;"　号&lt;続き&gt;"</f>
        <v>許諾　第　0　号&lt;続き&gt;</v>
      </c>
      <c r="B328" s="460"/>
      <c r="C328" s="460"/>
      <c r="D328" s="460"/>
      <c r="E328" s="460"/>
      <c r="F328" s="460"/>
      <c r="G328" s="460"/>
      <c r="H328" s="460"/>
      <c r="I328" s="460"/>
      <c r="J328" s="460"/>
      <c r="K328" s="460"/>
      <c r="L328" s="460"/>
      <c r="M328" s="460"/>
      <c r="N328" s="460"/>
      <c r="O328" s="460"/>
      <c r="P328" s="460"/>
      <c r="Q328" s="460"/>
      <c r="R328" s="460"/>
      <c r="S328" s="460"/>
      <c r="T328" s="460"/>
      <c r="U328" s="460"/>
      <c r="V328" s="460"/>
      <c r="W328" s="460"/>
      <c r="X328" s="460"/>
      <c r="Y328" s="460"/>
      <c r="Z328" s="460"/>
      <c r="AA328" s="460"/>
      <c r="AB328" s="460"/>
      <c r="AC328" s="460"/>
      <c r="AD328" s="460"/>
      <c r="AE328" s="460"/>
      <c r="AF328" s="460"/>
      <c r="AG328" s="460"/>
      <c r="AH328" s="460"/>
      <c r="AI328" s="460"/>
      <c r="AJ328" s="460"/>
      <c r="AK328" s="460"/>
      <c r="AL328" s="460"/>
      <c r="AM328" s="460"/>
      <c r="AN328" s="460"/>
      <c r="AO328" s="460"/>
      <c r="AP328" s="460"/>
      <c r="AQ328" s="460"/>
      <c r="AR328" s="460"/>
      <c r="AS328" s="460"/>
      <c r="AT328" s="460"/>
      <c r="AU328" s="460"/>
      <c r="AV328" s="460"/>
      <c r="AW328" s="460"/>
      <c r="AX328" s="460"/>
      <c r="AY328" s="460"/>
      <c r="AZ328" s="460"/>
      <c r="BA328" s="460"/>
      <c r="BB328" s="460"/>
      <c r="BC328" s="460"/>
      <c r="BD328" s="460"/>
      <c r="BE328" s="460"/>
      <c r="BF328" s="460"/>
      <c r="BG328" s="460"/>
      <c r="BH328" s="460"/>
      <c r="BI328" s="460"/>
      <c r="BJ328" s="460"/>
      <c r="BK328" s="460"/>
      <c r="BL328" s="460"/>
      <c r="BM328" s="460"/>
      <c r="BN328" s="460"/>
      <c r="BO328" s="460"/>
      <c r="BP328" s="460"/>
      <c r="BQ328" s="460"/>
      <c r="BR328" s="460"/>
      <c r="BS328" s="460"/>
      <c r="BT328" s="460"/>
      <c r="BU328" s="460"/>
      <c r="BV328" s="460"/>
      <c r="BW328" s="460"/>
      <c r="BX328" s="460"/>
      <c r="BY328" s="460"/>
      <c r="BZ328" s="460"/>
      <c r="CA328" s="460"/>
      <c r="CB328" s="460"/>
      <c r="CC328" s="460"/>
      <c r="CD328" s="460"/>
      <c r="CE328" s="460"/>
      <c r="CF328" s="460"/>
      <c r="CG328" s="460"/>
      <c r="CH328" s="460"/>
      <c r="CI328" s="460"/>
      <c r="CJ328" s="460"/>
      <c r="CK328" s="460"/>
      <c r="CL328" s="460"/>
      <c r="CM328" s="460"/>
      <c r="CN328" s="460"/>
      <c r="CO328" s="460"/>
      <c r="CP328" s="460"/>
      <c r="CQ328" s="460"/>
      <c r="CR328" s="460"/>
      <c r="CS328" s="460"/>
      <c r="CT328" s="460"/>
      <c r="CU328" s="460"/>
      <c r="CV328" s="460"/>
      <c r="CW328" s="1">
        <f t="shared" si="10"/>
        <v>1</v>
      </c>
    </row>
    <row r="329" spans="1:101" ht="15" customHeight="1" x14ac:dyDescent="0.15">
      <c r="A329" s="13"/>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c r="Z329" s="13"/>
      <c r="AA329" s="13"/>
      <c r="AB329" s="13"/>
      <c r="AC329" s="13"/>
      <c r="AD329" s="13"/>
      <c r="AE329" s="13"/>
      <c r="AF329" s="13"/>
      <c r="AG329" s="13"/>
      <c r="AH329" s="13"/>
      <c r="AI329" s="13"/>
      <c r="AJ329" s="13"/>
      <c r="AK329" s="13"/>
      <c r="AL329" s="13"/>
      <c r="AM329" s="13"/>
      <c r="AN329" s="13"/>
      <c r="AO329" s="13"/>
      <c r="AP329" s="13"/>
      <c r="AQ329" s="13"/>
      <c r="AR329" s="13"/>
      <c r="AS329" s="13"/>
      <c r="AT329" s="13"/>
      <c r="AU329" s="13"/>
      <c r="AV329" s="13"/>
      <c r="AW329" s="731" t="s">
        <v>507</v>
      </c>
      <c r="AX329" s="732"/>
      <c r="AY329" s="732"/>
      <c r="AZ329" s="732"/>
      <c r="BA329" s="732"/>
      <c r="BB329" s="732"/>
      <c r="BC329" s="732"/>
      <c r="BD329" s="732"/>
      <c r="BE329" s="732"/>
      <c r="BF329" s="733"/>
      <c r="BG329" s="734" t="str">
        <f>IF(算定シミュレーション!$U$1="","",IF(算定シミュレーション!$U$1=1,"一般娯楽",IF(算定シミュレーション!$U$1=2,"その他",IF(算定シミュレーション!$U$1=3,"イベント収録（演奏会）",IF(算定シミュレーション!$U$1=4,"イベント収録（演奏会以外）","")))))</f>
        <v>一般娯楽</v>
      </c>
      <c r="BH329" s="735"/>
      <c r="BI329" s="735"/>
      <c r="BJ329" s="735"/>
      <c r="BK329" s="735"/>
      <c r="BL329" s="735"/>
      <c r="BM329" s="735"/>
      <c r="BN329" s="735"/>
      <c r="BO329" s="735"/>
      <c r="BP329" s="735"/>
      <c r="BQ329" s="735"/>
      <c r="BR329" s="735"/>
      <c r="BS329" s="735"/>
      <c r="BT329" s="735"/>
      <c r="BU329" s="735"/>
      <c r="BV329" s="735"/>
      <c r="BW329" s="735"/>
      <c r="BX329" s="735"/>
      <c r="BY329" s="735"/>
      <c r="BZ329" s="736"/>
      <c r="CA329" s="731" t="s">
        <v>508</v>
      </c>
      <c r="CB329" s="732"/>
      <c r="CC329" s="732"/>
      <c r="CD329" s="732"/>
      <c r="CE329" s="732"/>
      <c r="CF329" s="732"/>
      <c r="CG329" s="732"/>
      <c r="CH329" s="732"/>
      <c r="CI329" s="732"/>
      <c r="CJ329" s="733"/>
      <c r="CK329" s="737">
        <f>IF(収録楽曲情報!$T$4="","",収録楽曲情報!$T$4)</f>
        <v>0</v>
      </c>
      <c r="CL329" s="487"/>
      <c r="CM329" s="487"/>
      <c r="CN329" s="487"/>
      <c r="CO329" s="487"/>
      <c r="CP329" s="487"/>
      <c r="CQ329" s="487"/>
      <c r="CR329" s="487"/>
      <c r="CS329" s="487"/>
      <c r="CT329" s="487"/>
      <c r="CU329" s="487"/>
      <c r="CV329" s="738"/>
      <c r="CW329" s="1">
        <f t="shared" si="10"/>
        <v>1</v>
      </c>
    </row>
    <row r="330" spans="1:101" ht="15" customHeight="1" thickBot="1" x14ac:dyDescent="0.2">
      <c r="A330" s="13"/>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c r="Z330" s="13"/>
      <c r="AA330" s="13"/>
      <c r="AB330" s="13"/>
      <c r="AC330" s="13"/>
      <c r="AD330" s="13"/>
      <c r="AE330" s="13"/>
      <c r="AF330" s="13"/>
      <c r="AG330" s="13"/>
      <c r="AH330" s="13"/>
      <c r="AI330" s="13"/>
      <c r="AJ330" s="13"/>
      <c r="AK330" s="13"/>
      <c r="AL330" s="13"/>
      <c r="AM330" s="13"/>
      <c r="AN330" s="13"/>
      <c r="AO330" s="13"/>
      <c r="AP330" s="13"/>
      <c r="AQ330" s="13"/>
      <c r="AR330" s="13"/>
      <c r="AS330" s="13"/>
      <c r="AT330" s="13"/>
      <c r="AU330" s="13"/>
      <c r="AV330" s="13"/>
      <c r="AW330" s="739" t="s">
        <v>509</v>
      </c>
      <c r="AX330" s="739"/>
      <c r="AY330" s="739"/>
      <c r="AZ330" s="739"/>
      <c r="BA330" s="739"/>
      <c r="BB330" s="739"/>
      <c r="BC330" s="739"/>
      <c r="BD330" s="739"/>
      <c r="BE330" s="739"/>
      <c r="BF330" s="739"/>
      <c r="BG330" s="740">
        <f>IF(収録楽曲情報!$S$6="","",収録楽曲情報!$S$6)</f>
        <v>0</v>
      </c>
      <c r="BH330" s="741"/>
      <c r="BI330" s="741"/>
      <c r="BJ330" s="741"/>
      <c r="BK330" s="741"/>
      <c r="BL330" s="741"/>
      <c r="BM330" s="741"/>
      <c r="BN330" s="741"/>
      <c r="BO330" s="741"/>
      <c r="BP330" s="741"/>
      <c r="BQ330" s="741"/>
      <c r="BR330" s="739" t="s">
        <v>510</v>
      </c>
      <c r="BS330" s="739"/>
      <c r="BT330" s="739"/>
      <c r="BU330" s="739"/>
      <c r="BV330" s="739"/>
      <c r="BW330" s="739"/>
      <c r="BX330" s="739"/>
      <c r="BY330" s="739"/>
      <c r="BZ330" s="739"/>
      <c r="CA330" s="762" t="str">
        <f>LEFT(RIGHT(収録楽曲情報!$X$2,10))</f>
        <v>0</v>
      </c>
      <c r="CB330" s="763"/>
      <c r="CC330" s="757" t="str">
        <f>LEFT(RIGHT(収録楽曲情報!$X$2,9))</f>
        <v>0</v>
      </c>
      <c r="CD330" s="758"/>
      <c r="CE330" s="757" t="str">
        <f>LEFT(RIGHT(収録楽曲情報!$X$2,8))</f>
        <v>0</v>
      </c>
      <c r="CF330" s="758"/>
      <c r="CG330" s="759" t="s">
        <v>57</v>
      </c>
      <c r="CH330" s="759"/>
      <c r="CI330" s="760" t="str">
        <f>LEFT(RIGHT(収録楽曲情報!$X$2,7))</f>
        <v>0</v>
      </c>
      <c r="CJ330" s="760"/>
      <c r="CK330" s="760" t="str">
        <f>LEFT(RIGHT(収録楽曲情報!$X$2,6))</f>
        <v>0</v>
      </c>
      <c r="CL330" s="760"/>
      <c r="CM330" s="760" t="str">
        <f>LEFT(RIGHT(収録楽曲情報!$X$2,5))</f>
        <v>0</v>
      </c>
      <c r="CN330" s="760"/>
      <c r="CO330" s="760" t="str">
        <f>LEFT(RIGHT(収録楽曲情報!$X$2,4))</f>
        <v>0</v>
      </c>
      <c r="CP330" s="760"/>
      <c r="CQ330" s="760" t="str">
        <f>LEFT(RIGHT(収録楽曲情報!$X$2,3))</f>
        <v>0</v>
      </c>
      <c r="CR330" s="760"/>
      <c r="CS330" s="760" t="str">
        <f>LEFT(RIGHT(収録楽曲情報!$X$2,2))</f>
        <v>0</v>
      </c>
      <c r="CT330" s="760"/>
      <c r="CU330" s="760" t="str">
        <f>LEFT(RIGHT(収録楽曲情報!$X$2,1))</f>
        <v>0</v>
      </c>
      <c r="CV330" s="761"/>
    </row>
    <row r="331" spans="1:101" ht="13.5" customHeight="1" thickBot="1" x14ac:dyDescent="0.2">
      <c r="A331" s="461" t="s">
        <v>25</v>
      </c>
      <c r="B331" s="462"/>
      <c r="C331" s="462"/>
      <c r="D331" s="462"/>
      <c r="E331" s="462"/>
      <c r="F331" s="462"/>
      <c r="G331" s="463" t="str">
        <f>IF(外国映画情報入力!C6="","",外国映画情報入力!C6)</f>
        <v/>
      </c>
      <c r="H331" s="463"/>
      <c r="I331" s="463"/>
      <c r="J331" s="463"/>
      <c r="K331" s="463"/>
      <c r="L331" s="463"/>
      <c r="M331" s="463"/>
      <c r="N331" s="463"/>
      <c r="O331" s="463"/>
      <c r="P331" s="463"/>
      <c r="Q331" s="463"/>
      <c r="R331" s="464"/>
      <c r="CW331" s="1">
        <f t="shared" si="10"/>
        <v>1</v>
      </c>
    </row>
    <row r="332" spans="1:101" ht="7.5" customHeight="1" x14ac:dyDescent="0.15">
      <c r="A332" s="454"/>
      <c r="B332" s="455"/>
      <c r="C332" s="448" t="s">
        <v>37</v>
      </c>
      <c r="D332" s="448"/>
      <c r="E332" s="448"/>
      <c r="F332" s="448"/>
      <c r="G332" s="448"/>
      <c r="H332" s="448"/>
      <c r="I332" s="448"/>
      <c r="J332" s="448"/>
      <c r="K332" s="448"/>
      <c r="L332" s="448"/>
      <c r="M332" s="448"/>
      <c r="N332" s="448"/>
      <c r="O332" s="448"/>
      <c r="P332" s="448"/>
      <c r="Q332" s="448"/>
      <c r="R332" s="448"/>
      <c r="S332" s="448" t="s">
        <v>38</v>
      </c>
      <c r="T332" s="448"/>
      <c r="U332" s="448"/>
      <c r="V332" s="448"/>
      <c r="W332" s="448"/>
      <c r="X332" s="448"/>
      <c r="Y332" s="448"/>
      <c r="Z332" s="448"/>
      <c r="AA332" s="448"/>
      <c r="AB332" s="448"/>
      <c r="AC332" s="448"/>
      <c r="AD332" s="448"/>
      <c r="AE332" s="448"/>
      <c r="AF332" s="448"/>
      <c r="AG332" s="448"/>
      <c r="AH332" s="448"/>
      <c r="AI332" s="448"/>
      <c r="AJ332" s="448"/>
      <c r="AK332" s="458" t="s">
        <v>17</v>
      </c>
      <c r="AL332" s="458"/>
      <c r="AM332" s="458"/>
      <c r="AN332" s="458"/>
      <c r="AO332" s="458"/>
      <c r="AP332" s="458"/>
      <c r="AQ332" s="448" t="s">
        <v>41</v>
      </c>
      <c r="AR332" s="448"/>
      <c r="AS332" s="448"/>
      <c r="AT332" s="448"/>
      <c r="AU332" s="448"/>
      <c r="AV332" s="448" t="s">
        <v>42</v>
      </c>
      <c r="AW332" s="448"/>
      <c r="AX332" s="448"/>
      <c r="AY332" s="448"/>
      <c r="AZ332" s="448"/>
      <c r="BA332" s="448" t="s">
        <v>21</v>
      </c>
      <c r="BB332" s="449"/>
      <c r="BC332" s="452" t="s">
        <v>16</v>
      </c>
      <c r="BD332" s="450"/>
      <c r="BE332" s="450"/>
      <c r="BF332" s="450"/>
      <c r="BG332" s="450"/>
      <c r="BH332" s="450"/>
      <c r="BI332" s="450"/>
      <c r="BJ332" s="450"/>
      <c r="BK332" s="450"/>
      <c r="BL332" s="450"/>
      <c r="BM332" s="450" t="s">
        <v>43</v>
      </c>
      <c r="BN332" s="450"/>
      <c r="BO332" s="450"/>
      <c r="BP332" s="450"/>
      <c r="BQ332" s="450"/>
      <c r="BR332" s="450"/>
      <c r="BS332" s="450"/>
      <c r="BT332" s="450"/>
      <c r="BU332" s="450"/>
      <c r="BV332" s="450"/>
      <c r="BW332" s="450"/>
      <c r="BX332" s="450"/>
      <c r="BY332" s="450"/>
      <c r="BZ332" s="450"/>
      <c r="CA332" s="450"/>
      <c r="CB332" s="450"/>
      <c r="CC332" s="450"/>
      <c r="CD332" s="450"/>
      <c r="CE332" s="450" t="s">
        <v>22</v>
      </c>
      <c r="CF332" s="450"/>
      <c r="CG332" s="450"/>
      <c r="CH332" s="450"/>
      <c r="CI332" s="450"/>
      <c r="CJ332" s="450"/>
      <c r="CK332" s="450"/>
      <c r="CL332" s="450"/>
      <c r="CM332" s="450"/>
      <c r="CN332" s="450"/>
      <c r="CO332" s="450"/>
      <c r="CP332" s="450"/>
      <c r="CQ332" s="450"/>
      <c r="CR332" s="450"/>
      <c r="CS332" s="450"/>
      <c r="CT332" s="450"/>
      <c r="CU332" s="450" t="s">
        <v>65</v>
      </c>
      <c r="CV332" s="450"/>
      <c r="CW332" s="1">
        <f t="shared" si="10"/>
        <v>1</v>
      </c>
    </row>
    <row r="333" spans="1:101" ht="7.5" customHeight="1" x14ac:dyDescent="0.15">
      <c r="A333" s="456"/>
      <c r="B333" s="457"/>
      <c r="C333" s="450"/>
      <c r="D333" s="450"/>
      <c r="E333" s="450"/>
      <c r="F333" s="450"/>
      <c r="G333" s="450"/>
      <c r="H333" s="450"/>
      <c r="I333" s="450"/>
      <c r="J333" s="450"/>
      <c r="K333" s="450"/>
      <c r="L333" s="450"/>
      <c r="M333" s="450"/>
      <c r="N333" s="450"/>
      <c r="O333" s="450"/>
      <c r="P333" s="450"/>
      <c r="Q333" s="450"/>
      <c r="R333" s="450"/>
      <c r="S333" s="450"/>
      <c r="T333" s="450"/>
      <c r="U333" s="450"/>
      <c r="V333" s="450"/>
      <c r="W333" s="450"/>
      <c r="X333" s="450"/>
      <c r="Y333" s="450"/>
      <c r="Z333" s="450"/>
      <c r="AA333" s="450"/>
      <c r="AB333" s="450"/>
      <c r="AC333" s="450"/>
      <c r="AD333" s="450"/>
      <c r="AE333" s="450"/>
      <c r="AF333" s="450"/>
      <c r="AG333" s="450"/>
      <c r="AH333" s="450"/>
      <c r="AI333" s="450"/>
      <c r="AJ333" s="450"/>
      <c r="AK333" s="453" t="s">
        <v>39</v>
      </c>
      <c r="AL333" s="453"/>
      <c r="AM333" s="453"/>
      <c r="AN333" s="453" t="s">
        <v>40</v>
      </c>
      <c r="AO333" s="453"/>
      <c r="AP333" s="453"/>
      <c r="AQ333" s="450"/>
      <c r="AR333" s="450"/>
      <c r="AS333" s="450"/>
      <c r="AT333" s="450"/>
      <c r="AU333" s="450"/>
      <c r="AV333" s="450"/>
      <c r="AW333" s="450"/>
      <c r="AX333" s="450"/>
      <c r="AY333" s="450"/>
      <c r="AZ333" s="450"/>
      <c r="BA333" s="450"/>
      <c r="BB333" s="451"/>
      <c r="BC333" s="452"/>
      <c r="BD333" s="450"/>
      <c r="BE333" s="450"/>
      <c r="BF333" s="450"/>
      <c r="BG333" s="450"/>
      <c r="BH333" s="450"/>
      <c r="BI333" s="450"/>
      <c r="BJ333" s="450"/>
      <c r="BK333" s="450"/>
      <c r="BL333" s="450"/>
      <c r="BM333" s="450"/>
      <c r="BN333" s="450"/>
      <c r="BO333" s="450"/>
      <c r="BP333" s="450"/>
      <c r="BQ333" s="450"/>
      <c r="BR333" s="450"/>
      <c r="BS333" s="450"/>
      <c r="BT333" s="450"/>
      <c r="BU333" s="450"/>
      <c r="BV333" s="450"/>
      <c r="BW333" s="450"/>
      <c r="BX333" s="450"/>
      <c r="BY333" s="450"/>
      <c r="BZ333" s="450"/>
      <c r="CA333" s="450"/>
      <c r="CB333" s="450"/>
      <c r="CC333" s="450"/>
      <c r="CD333" s="450"/>
      <c r="CE333" s="450"/>
      <c r="CF333" s="450"/>
      <c r="CG333" s="450"/>
      <c r="CH333" s="450"/>
      <c r="CI333" s="450"/>
      <c r="CJ333" s="450"/>
      <c r="CK333" s="450"/>
      <c r="CL333" s="450"/>
      <c r="CM333" s="450"/>
      <c r="CN333" s="450"/>
      <c r="CO333" s="450"/>
      <c r="CP333" s="450"/>
      <c r="CQ333" s="450"/>
      <c r="CR333" s="450"/>
      <c r="CS333" s="450"/>
      <c r="CT333" s="450"/>
      <c r="CU333" s="450"/>
      <c r="CV333" s="450"/>
      <c r="CW333" s="1">
        <f t="shared" si="10"/>
        <v>1</v>
      </c>
    </row>
    <row r="334" spans="1:101" ht="30" customHeight="1" x14ac:dyDescent="0.15">
      <c r="A334" s="447">
        <f>IF(収録楽曲情報!B97="","",収録楽曲情報!B97)</f>
        <v>96</v>
      </c>
      <c r="B334" s="438"/>
      <c r="C334" s="436" t="str">
        <f>IF(収録楽曲情報!D97="","",収録楽曲情報!D97&amp;収録楽曲情報!Q97)</f>
        <v/>
      </c>
      <c r="D334" s="436"/>
      <c r="E334" s="436"/>
      <c r="F334" s="436"/>
      <c r="G334" s="436"/>
      <c r="H334" s="436"/>
      <c r="I334" s="436"/>
      <c r="J334" s="436"/>
      <c r="K334" s="436"/>
      <c r="L334" s="436"/>
      <c r="M334" s="436"/>
      <c r="N334" s="436"/>
      <c r="O334" s="436"/>
      <c r="P334" s="436"/>
      <c r="Q334" s="436"/>
      <c r="R334" s="436"/>
      <c r="S334" s="436" t="str">
        <f>IF(収録楽曲情報!E97="","",収録楽曲情報!E97 &amp; " ・ ") &amp; IF(収録楽曲情報!F97="","",収録楽曲情報!F97)</f>
        <v/>
      </c>
      <c r="T334" s="436"/>
      <c r="U334" s="436"/>
      <c r="V334" s="436"/>
      <c r="W334" s="436"/>
      <c r="X334" s="436"/>
      <c r="Y334" s="436"/>
      <c r="Z334" s="436"/>
      <c r="AA334" s="436"/>
      <c r="AB334" s="436"/>
      <c r="AC334" s="436"/>
      <c r="AD334" s="436"/>
      <c r="AE334" s="436"/>
      <c r="AF334" s="436"/>
      <c r="AG334" s="436"/>
      <c r="AH334" s="436"/>
      <c r="AI334" s="436"/>
      <c r="AJ334" s="436"/>
      <c r="AK334" s="437" t="str">
        <f>IF(算定シミュレーション!AO108=0,"",算定シミュレーション!AO108)</f>
        <v/>
      </c>
      <c r="AL334" s="437"/>
      <c r="AM334" s="437"/>
      <c r="AN334" s="437" t="str">
        <f>IF(算定シミュレーション!AP108=0,"",算定シミュレーション!AP108)</f>
        <v/>
      </c>
      <c r="AO334" s="437"/>
      <c r="AP334" s="437"/>
      <c r="AQ334" s="438" t="str">
        <f>IF(収録楽曲情報!J97="","",収録楽曲情報!J97)</f>
        <v/>
      </c>
      <c r="AR334" s="438"/>
      <c r="AS334" s="438"/>
      <c r="AT334" s="438"/>
      <c r="AU334" s="438"/>
      <c r="AV334" s="423" t="str">
        <f>IF(収録楽曲情報!K97="","",収録楽曲情報!K97)</f>
        <v/>
      </c>
      <c r="AW334" s="423"/>
      <c r="AX334" s="423"/>
      <c r="AY334" s="423"/>
      <c r="AZ334" s="423"/>
      <c r="BA334" s="423" t="str">
        <f>IF(収録楽曲情報!L97="","",収録楽曲情報!L97)</f>
        <v/>
      </c>
      <c r="BB334" s="434"/>
      <c r="BC334" s="443" t="str">
        <f>IF(収録楽曲情報!G97="","",収録楽曲情報!G97)</f>
        <v/>
      </c>
      <c r="BD334" s="444"/>
      <c r="BE334" s="444"/>
      <c r="BF334" s="444"/>
      <c r="BG334" s="444"/>
      <c r="BH334" s="444"/>
      <c r="BI334" s="444"/>
      <c r="BJ334" s="444"/>
      <c r="BK334" s="444"/>
      <c r="BL334" s="444"/>
      <c r="BM334" s="428"/>
      <c r="BN334" s="426"/>
      <c r="BO334" s="426"/>
      <c r="BP334" s="426"/>
      <c r="BQ334" s="426" t="str">
        <f>算定シミュレーション!AD108</f>
        <v/>
      </c>
      <c r="BR334" s="427"/>
      <c r="BS334" s="418" t="str">
        <f>算定シミュレーション!AE108</f>
        <v/>
      </c>
      <c r="BT334" s="419"/>
      <c r="BU334" s="420" t="str">
        <f>算定シミュレーション!AF108</f>
        <v/>
      </c>
      <c r="BV334" s="419"/>
      <c r="BW334" s="420" t="str">
        <f>算定シミュレーション!AG108</f>
        <v/>
      </c>
      <c r="BX334" s="421"/>
      <c r="BY334" s="418" t="str">
        <f>算定シミュレーション!AH108</f>
        <v/>
      </c>
      <c r="BZ334" s="419"/>
      <c r="CA334" s="420" t="str">
        <f>算定シミュレーション!AI108</f>
        <v/>
      </c>
      <c r="CB334" s="419"/>
      <c r="CC334" s="420" t="str">
        <f>IF(算定シミュレーション!A108="算","算",IF(LEFT(収録楽曲情報!Q97,2)="【委",0,算定シミュレーション!AJ108))</f>
        <v>―</v>
      </c>
      <c r="CD334" s="421"/>
      <c r="CE334" s="423" t="str">
        <f>LEFT(収録楽曲情報!C97,1)</f>
        <v/>
      </c>
      <c r="CF334" s="423"/>
      <c r="CG334" s="423" t="str">
        <f>MID(収録楽曲情報!C97,2,1)</f>
        <v/>
      </c>
      <c r="CH334" s="423"/>
      <c r="CI334" s="423" t="str">
        <f>MID(収録楽曲情報!C97,3,1)</f>
        <v/>
      </c>
      <c r="CJ334" s="423"/>
      <c r="CK334" s="423" t="str">
        <f>MID(収録楽曲情報!C97,4,1)</f>
        <v/>
      </c>
      <c r="CL334" s="423"/>
      <c r="CM334" s="423" t="str">
        <f>MID(収録楽曲情報!C97,5,1)</f>
        <v/>
      </c>
      <c r="CN334" s="423"/>
      <c r="CO334" s="423" t="str">
        <f>MID(収録楽曲情報!C97,6,1)</f>
        <v/>
      </c>
      <c r="CP334" s="423"/>
      <c r="CQ334" s="423" t="str">
        <f>MID(収録楽曲情報!C97,7,1)</f>
        <v/>
      </c>
      <c r="CR334" s="423"/>
      <c r="CS334" s="423" t="str">
        <f>MID(収録楽曲情報!C97,8,1)</f>
        <v/>
      </c>
      <c r="CT334" s="423"/>
      <c r="CU334" s="423"/>
      <c r="CV334" s="423"/>
      <c r="CW334" s="1">
        <f t="shared" si="10"/>
        <v>1</v>
      </c>
    </row>
    <row r="335" spans="1:101" ht="30" customHeight="1" x14ac:dyDescent="0.15">
      <c r="A335" s="447">
        <f>IF(収録楽曲情報!B98="","",収録楽曲情報!B98)</f>
        <v>97</v>
      </c>
      <c r="B335" s="438"/>
      <c r="C335" s="436" t="str">
        <f>IF(収録楽曲情報!D98="","",収録楽曲情報!D98&amp;収録楽曲情報!Q98)</f>
        <v/>
      </c>
      <c r="D335" s="436"/>
      <c r="E335" s="436"/>
      <c r="F335" s="436"/>
      <c r="G335" s="436"/>
      <c r="H335" s="436"/>
      <c r="I335" s="436"/>
      <c r="J335" s="436"/>
      <c r="K335" s="436"/>
      <c r="L335" s="436"/>
      <c r="M335" s="436"/>
      <c r="N335" s="436"/>
      <c r="O335" s="436"/>
      <c r="P335" s="436"/>
      <c r="Q335" s="436"/>
      <c r="R335" s="436"/>
      <c r="S335" s="436" t="str">
        <f>IF(収録楽曲情報!E98="","",収録楽曲情報!E98 &amp; " ・ ") &amp; IF(収録楽曲情報!F98="","",収録楽曲情報!F98)</f>
        <v/>
      </c>
      <c r="T335" s="436"/>
      <c r="U335" s="436"/>
      <c r="V335" s="436"/>
      <c r="W335" s="436"/>
      <c r="X335" s="436"/>
      <c r="Y335" s="436"/>
      <c r="Z335" s="436"/>
      <c r="AA335" s="436"/>
      <c r="AB335" s="436"/>
      <c r="AC335" s="436"/>
      <c r="AD335" s="436"/>
      <c r="AE335" s="436"/>
      <c r="AF335" s="436"/>
      <c r="AG335" s="436"/>
      <c r="AH335" s="436"/>
      <c r="AI335" s="436"/>
      <c r="AJ335" s="436"/>
      <c r="AK335" s="437" t="str">
        <f>IF(算定シミュレーション!AO109=0,"",算定シミュレーション!AO109)</f>
        <v/>
      </c>
      <c r="AL335" s="437"/>
      <c r="AM335" s="437"/>
      <c r="AN335" s="437" t="str">
        <f>IF(算定シミュレーション!AP109=0,"",算定シミュレーション!AP109)</f>
        <v/>
      </c>
      <c r="AO335" s="437"/>
      <c r="AP335" s="437"/>
      <c r="AQ335" s="438" t="str">
        <f>IF(収録楽曲情報!J98="","",収録楽曲情報!J98)</f>
        <v/>
      </c>
      <c r="AR335" s="438"/>
      <c r="AS335" s="438"/>
      <c r="AT335" s="438"/>
      <c r="AU335" s="438"/>
      <c r="AV335" s="423" t="str">
        <f>IF(収録楽曲情報!K98="","",収録楽曲情報!K98)</f>
        <v/>
      </c>
      <c r="AW335" s="423"/>
      <c r="AX335" s="423"/>
      <c r="AY335" s="423"/>
      <c r="AZ335" s="423"/>
      <c r="BA335" s="423" t="str">
        <f>IF(収録楽曲情報!L98="","",収録楽曲情報!L98)</f>
        <v/>
      </c>
      <c r="BB335" s="434"/>
      <c r="BC335" s="443" t="str">
        <f>IF(収録楽曲情報!G98="","",収録楽曲情報!G98)</f>
        <v/>
      </c>
      <c r="BD335" s="444"/>
      <c r="BE335" s="444"/>
      <c r="BF335" s="444"/>
      <c r="BG335" s="444"/>
      <c r="BH335" s="444"/>
      <c r="BI335" s="444"/>
      <c r="BJ335" s="444"/>
      <c r="BK335" s="444"/>
      <c r="BL335" s="444"/>
      <c r="BM335" s="428"/>
      <c r="BN335" s="426"/>
      <c r="BO335" s="426"/>
      <c r="BP335" s="426"/>
      <c r="BQ335" s="426" t="str">
        <f>算定シミュレーション!AD109</f>
        <v/>
      </c>
      <c r="BR335" s="427"/>
      <c r="BS335" s="418" t="str">
        <f>算定シミュレーション!AE109</f>
        <v/>
      </c>
      <c r="BT335" s="419"/>
      <c r="BU335" s="420" t="str">
        <f>算定シミュレーション!AF109</f>
        <v/>
      </c>
      <c r="BV335" s="419"/>
      <c r="BW335" s="420" t="str">
        <f>算定シミュレーション!AG109</f>
        <v/>
      </c>
      <c r="BX335" s="421"/>
      <c r="BY335" s="418" t="str">
        <f>算定シミュレーション!AH109</f>
        <v/>
      </c>
      <c r="BZ335" s="419"/>
      <c r="CA335" s="420" t="str">
        <f>算定シミュレーション!AI109</f>
        <v/>
      </c>
      <c r="CB335" s="419"/>
      <c r="CC335" s="420" t="str">
        <f>IF(算定シミュレーション!A109="算","算",IF(LEFT(収録楽曲情報!Q98,2)="【委",0,算定シミュレーション!AJ109))</f>
        <v>―</v>
      </c>
      <c r="CD335" s="421"/>
      <c r="CE335" s="423" t="str">
        <f>LEFT(収録楽曲情報!C98,1)</f>
        <v/>
      </c>
      <c r="CF335" s="423"/>
      <c r="CG335" s="423" t="str">
        <f>MID(収録楽曲情報!C98,2,1)</f>
        <v/>
      </c>
      <c r="CH335" s="423"/>
      <c r="CI335" s="423" t="str">
        <f>MID(収録楽曲情報!C98,3,1)</f>
        <v/>
      </c>
      <c r="CJ335" s="423"/>
      <c r="CK335" s="423" t="str">
        <f>MID(収録楽曲情報!C98,4,1)</f>
        <v/>
      </c>
      <c r="CL335" s="423"/>
      <c r="CM335" s="423" t="str">
        <f>MID(収録楽曲情報!C98,5,1)</f>
        <v/>
      </c>
      <c r="CN335" s="423"/>
      <c r="CO335" s="423" t="str">
        <f>MID(収録楽曲情報!C98,6,1)</f>
        <v/>
      </c>
      <c r="CP335" s="423"/>
      <c r="CQ335" s="423" t="str">
        <f>MID(収録楽曲情報!C98,7,1)</f>
        <v/>
      </c>
      <c r="CR335" s="423"/>
      <c r="CS335" s="423" t="str">
        <f>MID(収録楽曲情報!C98,8,1)</f>
        <v/>
      </c>
      <c r="CT335" s="423"/>
      <c r="CU335" s="423"/>
      <c r="CV335" s="423"/>
      <c r="CW335" s="1">
        <f t="shared" si="10"/>
        <v>1</v>
      </c>
    </row>
    <row r="336" spans="1:101" ht="30" customHeight="1" x14ac:dyDescent="0.15">
      <c r="A336" s="447">
        <f>IF(収録楽曲情報!B99="","",収録楽曲情報!B99)</f>
        <v>98</v>
      </c>
      <c r="B336" s="438"/>
      <c r="C336" s="436" t="str">
        <f>IF(収録楽曲情報!D99="","",収録楽曲情報!D99&amp;収録楽曲情報!Q99)</f>
        <v/>
      </c>
      <c r="D336" s="436"/>
      <c r="E336" s="436"/>
      <c r="F336" s="436"/>
      <c r="G336" s="436"/>
      <c r="H336" s="436"/>
      <c r="I336" s="436"/>
      <c r="J336" s="436"/>
      <c r="K336" s="436"/>
      <c r="L336" s="436"/>
      <c r="M336" s="436"/>
      <c r="N336" s="436"/>
      <c r="O336" s="436"/>
      <c r="P336" s="436"/>
      <c r="Q336" s="436"/>
      <c r="R336" s="436"/>
      <c r="S336" s="436" t="str">
        <f>IF(収録楽曲情報!E99="","",収録楽曲情報!E99 &amp; " ・ ") &amp; IF(収録楽曲情報!F99="","",収録楽曲情報!F99)</f>
        <v/>
      </c>
      <c r="T336" s="436"/>
      <c r="U336" s="436"/>
      <c r="V336" s="436"/>
      <c r="W336" s="436"/>
      <c r="X336" s="436"/>
      <c r="Y336" s="436"/>
      <c r="Z336" s="436"/>
      <c r="AA336" s="436"/>
      <c r="AB336" s="436"/>
      <c r="AC336" s="436"/>
      <c r="AD336" s="436"/>
      <c r="AE336" s="436"/>
      <c r="AF336" s="436"/>
      <c r="AG336" s="436"/>
      <c r="AH336" s="436"/>
      <c r="AI336" s="436"/>
      <c r="AJ336" s="436"/>
      <c r="AK336" s="437" t="str">
        <f>IF(算定シミュレーション!AO110=0,"",算定シミュレーション!AO110)</f>
        <v/>
      </c>
      <c r="AL336" s="437"/>
      <c r="AM336" s="437"/>
      <c r="AN336" s="437" t="str">
        <f>IF(算定シミュレーション!AP110=0,"",算定シミュレーション!AP110)</f>
        <v/>
      </c>
      <c r="AO336" s="437"/>
      <c r="AP336" s="437"/>
      <c r="AQ336" s="438" t="str">
        <f>IF(収録楽曲情報!J99="","",収録楽曲情報!J99)</f>
        <v/>
      </c>
      <c r="AR336" s="438"/>
      <c r="AS336" s="438"/>
      <c r="AT336" s="438"/>
      <c r="AU336" s="438"/>
      <c r="AV336" s="423" t="str">
        <f>IF(収録楽曲情報!K99="","",収録楽曲情報!K99)</f>
        <v/>
      </c>
      <c r="AW336" s="423"/>
      <c r="AX336" s="423"/>
      <c r="AY336" s="423"/>
      <c r="AZ336" s="423"/>
      <c r="BA336" s="423" t="str">
        <f>IF(収録楽曲情報!L99="","",収録楽曲情報!L99)</f>
        <v/>
      </c>
      <c r="BB336" s="434"/>
      <c r="BC336" s="443" t="str">
        <f>IF(収録楽曲情報!G99="","",収録楽曲情報!G99)</f>
        <v/>
      </c>
      <c r="BD336" s="444"/>
      <c r="BE336" s="444"/>
      <c r="BF336" s="444"/>
      <c r="BG336" s="444"/>
      <c r="BH336" s="444"/>
      <c r="BI336" s="444"/>
      <c r="BJ336" s="444"/>
      <c r="BK336" s="444"/>
      <c r="BL336" s="444"/>
      <c r="BM336" s="428"/>
      <c r="BN336" s="426"/>
      <c r="BO336" s="426"/>
      <c r="BP336" s="426"/>
      <c r="BQ336" s="426" t="str">
        <f>算定シミュレーション!AD110</f>
        <v/>
      </c>
      <c r="BR336" s="427"/>
      <c r="BS336" s="418" t="str">
        <f>算定シミュレーション!AE110</f>
        <v/>
      </c>
      <c r="BT336" s="419"/>
      <c r="BU336" s="420" t="str">
        <f>算定シミュレーション!AF110</f>
        <v/>
      </c>
      <c r="BV336" s="419"/>
      <c r="BW336" s="420" t="str">
        <f>算定シミュレーション!AG110</f>
        <v/>
      </c>
      <c r="BX336" s="421"/>
      <c r="BY336" s="418" t="str">
        <f>算定シミュレーション!AH110</f>
        <v/>
      </c>
      <c r="BZ336" s="419"/>
      <c r="CA336" s="420" t="str">
        <f>算定シミュレーション!AI110</f>
        <v/>
      </c>
      <c r="CB336" s="419"/>
      <c r="CC336" s="420" t="str">
        <f>IF(算定シミュレーション!A110="算","算",IF(LEFT(収録楽曲情報!Q99,2)="【委",0,算定シミュレーション!AJ110))</f>
        <v>―</v>
      </c>
      <c r="CD336" s="421"/>
      <c r="CE336" s="423" t="str">
        <f>LEFT(収録楽曲情報!C99,1)</f>
        <v/>
      </c>
      <c r="CF336" s="423"/>
      <c r="CG336" s="423" t="str">
        <f>MID(収録楽曲情報!C99,2,1)</f>
        <v/>
      </c>
      <c r="CH336" s="423"/>
      <c r="CI336" s="423" t="str">
        <f>MID(収録楽曲情報!C99,3,1)</f>
        <v/>
      </c>
      <c r="CJ336" s="423"/>
      <c r="CK336" s="423" t="str">
        <f>MID(収録楽曲情報!C99,4,1)</f>
        <v/>
      </c>
      <c r="CL336" s="423"/>
      <c r="CM336" s="423" t="str">
        <f>MID(収録楽曲情報!C99,5,1)</f>
        <v/>
      </c>
      <c r="CN336" s="423"/>
      <c r="CO336" s="423" t="str">
        <f>MID(収録楽曲情報!C99,6,1)</f>
        <v/>
      </c>
      <c r="CP336" s="423"/>
      <c r="CQ336" s="423" t="str">
        <f>MID(収録楽曲情報!C99,7,1)</f>
        <v/>
      </c>
      <c r="CR336" s="423"/>
      <c r="CS336" s="423" t="str">
        <f>MID(収録楽曲情報!C99,8,1)</f>
        <v/>
      </c>
      <c r="CT336" s="423"/>
      <c r="CU336" s="423"/>
      <c r="CV336" s="423"/>
      <c r="CW336" s="1">
        <f t="shared" si="10"/>
        <v>1</v>
      </c>
    </row>
    <row r="337" spans="1:101" ht="30" customHeight="1" x14ac:dyDescent="0.15">
      <c r="A337" s="447">
        <f>IF(収録楽曲情報!B100="","",収録楽曲情報!B100)</f>
        <v>99</v>
      </c>
      <c r="B337" s="438"/>
      <c r="C337" s="436" t="str">
        <f>IF(収録楽曲情報!D100="","",収録楽曲情報!D100&amp;収録楽曲情報!Q100)</f>
        <v/>
      </c>
      <c r="D337" s="436"/>
      <c r="E337" s="436"/>
      <c r="F337" s="436"/>
      <c r="G337" s="436"/>
      <c r="H337" s="436"/>
      <c r="I337" s="436"/>
      <c r="J337" s="436"/>
      <c r="K337" s="436"/>
      <c r="L337" s="436"/>
      <c r="M337" s="436"/>
      <c r="N337" s="436"/>
      <c r="O337" s="436"/>
      <c r="P337" s="436"/>
      <c r="Q337" s="436"/>
      <c r="R337" s="436"/>
      <c r="S337" s="436" t="str">
        <f>IF(収録楽曲情報!E100="","",収録楽曲情報!E100 &amp; " ・ ") &amp; IF(収録楽曲情報!F100="","",収録楽曲情報!F100)</f>
        <v/>
      </c>
      <c r="T337" s="436"/>
      <c r="U337" s="436"/>
      <c r="V337" s="436"/>
      <c r="W337" s="436"/>
      <c r="X337" s="436"/>
      <c r="Y337" s="436"/>
      <c r="Z337" s="436"/>
      <c r="AA337" s="436"/>
      <c r="AB337" s="436"/>
      <c r="AC337" s="436"/>
      <c r="AD337" s="436"/>
      <c r="AE337" s="436"/>
      <c r="AF337" s="436"/>
      <c r="AG337" s="436"/>
      <c r="AH337" s="436"/>
      <c r="AI337" s="436"/>
      <c r="AJ337" s="436"/>
      <c r="AK337" s="437" t="str">
        <f>IF(算定シミュレーション!AO111=0,"",算定シミュレーション!AO111)</f>
        <v/>
      </c>
      <c r="AL337" s="437"/>
      <c r="AM337" s="437"/>
      <c r="AN337" s="437" t="str">
        <f>IF(算定シミュレーション!AP111=0,"",算定シミュレーション!AP111)</f>
        <v/>
      </c>
      <c r="AO337" s="437"/>
      <c r="AP337" s="437"/>
      <c r="AQ337" s="438" t="str">
        <f>IF(収録楽曲情報!J100="","",収録楽曲情報!J100)</f>
        <v/>
      </c>
      <c r="AR337" s="438"/>
      <c r="AS337" s="438"/>
      <c r="AT337" s="438"/>
      <c r="AU337" s="438"/>
      <c r="AV337" s="423" t="str">
        <f>IF(収録楽曲情報!K100="","",収録楽曲情報!K100)</f>
        <v/>
      </c>
      <c r="AW337" s="423"/>
      <c r="AX337" s="423"/>
      <c r="AY337" s="423"/>
      <c r="AZ337" s="423"/>
      <c r="BA337" s="423" t="str">
        <f>IF(収録楽曲情報!L100="","",収録楽曲情報!L100)</f>
        <v/>
      </c>
      <c r="BB337" s="434"/>
      <c r="BC337" s="443" t="str">
        <f>IF(収録楽曲情報!G100="","",収録楽曲情報!G100)</f>
        <v/>
      </c>
      <c r="BD337" s="444"/>
      <c r="BE337" s="444"/>
      <c r="BF337" s="444"/>
      <c r="BG337" s="444"/>
      <c r="BH337" s="444"/>
      <c r="BI337" s="444"/>
      <c r="BJ337" s="444"/>
      <c r="BK337" s="444"/>
      <c r="BL337" s="444"/>
      <c r="BM337" s="428"/>
      <c r="BN337" s="426"/>
      <c r="BO337" s="426"/>
      <c r="BP337" s="426"/>
      <c r="BQ337" s="426" t="str">
        <f>算定シミュレーション!AD111</f>
        <v/>
      </c>
      <c r="BR337" s="427"/>
      <c r="BS337" s="418" t="str">
        <f>算定シミュレーション!AE111</f>
        <v/>
      </c>
      <c r="BT337" s="419"/>
      <c r="BU337" s="420" t="str">
        <f>算定シミュレーション!AF111</f>
        <v/>
      </c>
      <c r="BV337" s="419"/>
      <c r="BW337" s="420" t="str">
        <f>算定シミュレーション!AG111</f>
        <v/>
      </c>
      <c r="BX337" s="421"/>
      <c r="BY337" s="418" t="str">
        <f>算定シミュレーション!AH111</f>
        <v/>
      </c>
      <c r="BZ337" s="419"/>
      <c r="CA337" s="420" t="str">
        <f>算定シミュレーション!AI111</f>
        <v/>
      </c>
      <c r="CB337" s="419"/>
      <c r="CC337" s="420" t="str">
        <f>IF(算定シミュレーション!A111="算","算",IF(LEFT(収録楽曲情報!Q100,2)="【委",0,算定シミュレーション!AJ111))</f>
        <v>―</v>
      </c>
      <c r="CD337" s="421"/>
      <c r="CE337" s="423" t="str">
        <f>LEFT(収録楽曲情報!C100,1)</f>
        <v/>
      </c>
      <c r="CF337" s="423"/>
      <c r="CG337" s="423" t="str">
        <f>MID(収録楽曲情報!C100,2,1)</f>
        <v/>
      </c>
      <c r="CH337" s="423"/>
      <c r="CI337" s="423" t="str">
        <f>MID(収録楽曲情報!C100,3,1)</f>
        <v/>
      </c>
      <c r="CJ337" s="423"/>
      <c r="CK337" s="423" t="str">
        <f>MID(収録楽曲情報!C100,4,1)</f>
        <v/>
      </c>
      <c r="CL337" s="423"/>
      <c r="CM337" s="423" t="str">
        <f>MID(収録楽曲情報!C100,5,1)</f>
        <v/>
      </c>
      <c r="CN337" s="423"/>
      <c r="CO337" s="423" t="str">
        <f>MID(収録楽曲情報!C100,6,1)</f>
        <v/>
      </c>
      <c r="CP337" s="423"/>
      <c r="CQ337" s="423" t="str">
        <f>MID(収録楽曲情報!C100,7,1)</f>
        <v/>
      </c>
      <c r="CR337" s="423"/>
      <c r="CS337" s="423" t="str">
        <f>MID(収録楽曲情報!C100,8,1)</f>
        <v/>
      </c>
      <c r="CT337" s="423"/>
      <c r="CU337" s="423"/>
      <c r="CV337" s="423"/>
      <c r="CW337" s="1">
        <f t="shared" si="10"/>
        <v>1</v>
      </c>
    </row>
    <row r="338" spans="1:101" ht="30" customHeight="1" x14ac:dyDescent="0.15">
      <c r="A338" s="445">
        <f>IF(収録楽曲情報!B101="","",収録楽曲情報!B101)</f>
        <v>100</v>
      </c>
      <c r="B338" s="446"/>
      <c r="C338" s="436" t="str">
        <f>IF(収録楽曲情報!D101="","",収録楽曲情報!D101&amp;収録楽曲情報!Q101)</f>
        <v/>
      </c>
      <c r="D338" s="436"/>
      <c r="E338" s="436"/>
      <c r="F338" s="436"/>
      <c r="G338" s="436"/>
      <c r="H338" s="436"/>
      <c r="I338" s="436"/>
      <c r="J338" s="436"/>
      <c r="K338" s="436"/>
      <c r="L338" s="436"/>
      <c r="M338" s="436"/>
      <c r="N338" s="436"/>
      <c r="O338" s="436"/>
      <c r="P338" s="436"/>
      <c r="Q338" s="436"/>
      <c r="R338" s="436"/>
      <c r="S338" s="436" t="str">
        <f>IF(収録楽曲情報!E101="","",収録楽曲情報!E101 &amp; " ・ ") &amp; IF(収録楽曲情報!F101="","",収録楽曲情報!F101)</f>
        <v/>
      </c>
      <c r="T338" s="436"/>
      <c r="U338" s="436"/>
      <c r="V338" s="436"/>
      <c r="W338" s="436"/>
      <c r="X338" s="436"/>
      <c r="Y338" s="436"/>
      <c r="Z338" s="436"/>
      <c r="AA338" s="436"/>
      <c r="AB338" s="436"/>
      <c r="AC338" s="436"/>
      <c r="AD338" s="436"/>
      <c r="AE338" s="436"/>
      <c r="AF338" s="436"/>
      <c r="AG338" s="436"/>
      <c r="AH338" s="436"/>
      <c r="AI338" s="436"/>
      <c r="AJ338" s="436"/>
      <c r="AK338" s="437" t="str">
        <f>IF(算定シミュレーション!AO112=0,"",算定シミュレーション!AO112)</f>
        <v/>
      </c>
      <c r="AL338" s="437"/>
      <c r="AM338" s="437"/>
      <c r="AN338" s="437" t="str">
        <f>IF(算定シミュレーション!AP112=0,"",算定シミュレーション!AP112)</f>
        <v/>
      </c>
      <c r="AO338" s="437"/>
      <c r="AP338" s="437"/>
      <c r="AQ338" s="438" t="str">
        <f>IF(収録楽曲情報!J101="","",収録楽曲情報!J101)</f>
        <v/>
      </c>
      <c r="AR338" s="438"/>
      <c r="AS338" s="438"/>
      <c r="AT338" s="438"/>
      <c r="AU338" s="438"/>
      <c r="AV338" s="423" t="str">
        <f>IF(収録楽曲情報!K101="","",収録楽曲情報!K101)</f>
        <v/>
      </c>
      <c r="AW338" s="423"/>
      <c r="AX338" s="423"/>
      <c r="AY338" s="423"/>
      <c r="AZ338" s="423"/>
      <c r="BA338" s="423" t="str">
        <f>IF(収録楽曲情報!L101="","",収録楽曲情報!L101)</f>
        <v/>
      </c>
      <c r="BB338" s="434"/>
      <c r="BC338" s="443" t="str">
        <f>IF(収録楽曲情報!G101="","",収録楽曲情報!G101)</f>
        <v/>
      </c>
      <c r="BD338" s="444"/>
      <c r="BE338" s="444"/>
      <c r="BF338" s="444"/>
      <c r="BG338" s="444"/>
      <c r="BH338" s="444"/>
      <c r="BI338" s="444"/>
      <c r="BJ338" s="444"/>
      <c r="BK338" s="444"/>
      <c r="BL338" s="444"/>
      <c r="BM338" s="428"/>
      <c r="BN338" s="426"/>
      <c r="BO338" s="426"/>
      <c r="BP338" s="426"/>
      <c r="BQ338" s="426" t="str">
        <f>算定シミュレーション!AD112</f>
        <v/>
      </c>
      <c r="BR338" s="427"/>
      <c r="BS338" s="418" t="str">
        <f>算定シミュレーション!AE112</f>
        <v/>
      </c>
      <c r="BT338" s="419"/>
      <c r="BU338" s="420" t="str">
        <f>算定シミュレーション!AF112</f>
        <v/>
      </c>
      <c r="BV338" s="419"/>
      <c r="BW338" s="420" t="str">
        <f>算定シミュレーション!AG112</f>
        <v/>
      </c>
      <c r="BX338" s="421"/>
      <c r="BY338" s="418" t="str">
        <f>算定シミュレーション!AH112</f>
        <v/>
      </c>
      <c r="BZ338" s="419"/>
      <c r="CA338" s="420" t="str">
        <f>算定シミュレーション!AI112</f>
        <v/>
      </c>
      <c r="CB338" s="419"/>
      <c r="CC338" s="420" t="str">
        <f>IF(算定シミュレーション!A112="算","算",IF(LEFT(収録楽曲情報!Q101,2)="【委",0,算定シミュレーション!AJ112))</f>
        <v>―</v>
      </c>
      <c r="CD338" s="421"/>
      <c r="CE338" s="423" t="str">
        <f>LEFT(収録楽曲情報!C101,1)</f>
        <v/>
      </c>
      <c r="CF338" s="423"/>
      <c r="CG338" s="423" t="str">
        <f>MID(収録楽曲情報!C101,2,1)</f>
        <v/>
      </c>
      <c r="CH338" s="423"/>
      <c r="CI338" s="423" t="str">
        <f>MID(収録楽曲情報!C101,3,1)</f>
        <v/>
      </c>
      <c r="CJ338" s="423"/>
      <c r="CK338" s="423" t="str">
        <f>MID(収録楽曲情報!C101,4,1)</f>
        <v/>
      </c>
      <c r="CL338" s="423"/>
      <c r="CM338" s="423" t="str">
        <f>MID(収録楽曲情報!C101,5,1)</f>
        <v/>
      </c>
      <c r="CN338" s="423"/>
      <c r="CO338" s="423" t="str">
        <f>MID(収録楽曲情報!C101,6,1)</f>
        <v/>
      </c>
      <c r="CP338" s="423"/>
      <c r="CQ338" s="423" t="str">
        <f>MID(収録楽曲情報!C101,7,1)</f>
        <v/>
      </c>
      <c r="CR338" s="423"/>
      <c r="CS338" s="423" t="str">
        <f>MID(収録楽曲情報!C101,8,1)</f>
        <v/>
      </c>
      <c r="CT338" s="423"/>
      <c r="CU338" s="423"/>
      <c r="CV338" s="423"/>
      <c r="CW338" s="1">
        <f t="shared" si="10"/>
        <v>1</v>
      </c>
    </row>
    <row r="339" spans="1:101" ht="30" customHeight="1" x14ac:dyDescent="0.15">
      <c r="A339" s="435"/>
      <c r="B339" s="423"/>
      <c r="C339" s="436"/>
      <c r="D339" s="436"/>
      <c r="E339" s="436"/>
      <c r="F339" s="436"/>
      <c r="G339" s="436"/>
      <c r="H339" s="436"/>
      <c r="I339" s="436"/>
      <c r="J339" s="436"/>
      <c r="K339" s="436"/>
      <c r="L339" s="436"/>
      <c r="M339" s="436"/>
      <c r="N339" s="436"/>
      <c r="O339" s="436"/>
      <c r="P339" s="436"/>
      <c r="Q339" s="436"/>
      <c r="R339" s="436"/>
      <c r="S339" s="436"/>
      <c r="T339" s="436"/>
      <c r="U339" s="436"/>
      <c r="V339" s="436"/>
      <c r="W339" s="436"/>
      <c r="X339" s="436"/>
      <c r="Y339" s="436"/>
      <c r="Z339" s="436"/>
      <c r="AA339" s="436"/>
      <c r="AB339" s="436"/>
      <c r="AC339" s="436"/>
      <c r="AD339" s="436"/>
      <c r="AE339" s="436"/>
      <c r="AF339" s="436"/>
      <c r="AG339" s="436"/>
      <c r="AH339" s="436"/>
      <c r="AI339" s="436"/>
      <c r="AJ339" s="436"/>
      <c r="AK339" s="437" t="str">
        <f>IF(算定シミュレーション!AO113=0,"",算定シミュレーション!AO113)</f>
        <v/>
      </c>
      <c r="AL339" s="437"/>
      <c r="AM339" s="437"/>
      <c r="AN339" s="437" t="str">
        <f>IF(算定シミュレーション!AP113=0,"",算定シミュレーション!AP113)</f>
        <v/>
      </c>
      <c r="AO339" s="437"/>
      <c r="AP339" s="437"/>
      <c r="AQ339" s="438"/>
      <c r="AR339" s="438"/>
      <c r="AS339" s="438"/>
      <c r="AT339" s="438"/>
      <c r="AU339" s="438"/>
      <c r="AV339" s="423"/>
      <c r="AW339" s="423"/>
      <c r="AX339" s="423"/>
      <c r="AY339" s="423"/>
      <c r="AZ339" s="423"/>
      <c r="BA339" s="423"/>
      <c r="BB339" s="434"/>
      <c r="BC339" s="431"/>
      <c r="BD339" s="432"/>
      <c r="BE339" s="432"/>
      <c r="BF339" s="432"/>
      <c r="BG339" s="432"/>
      <c r="BH339" s="432"/>
      <c r="BI339" s="432"/>
      <c r="BJ339" s="432"/>
      <c r="BK339" s="432"/>
      <c r="BL339" s="432"/>
      <c r="BM339" s="428"/>
      <c r="BN339" s="426"/>
      <c r="BO339" s="426"/>
      <c r="BP339" s="426"/>
      <c r="BQ339" s="426"/>
      <c r="BR339" s="427"/>
      <c r="BS339" s="428"/>
      <c r="BT339" s="426"/>
      <c r="BU339" s="426"/>
      <c r="BV339" s="426"/>
      <c r="BW339" s="426"/>
      <c r="BX339" s="427"/>
      <c r="BY339" s="428"/>
      <c r="BZ339" s="426"/>
      <c r="CA339" s="426"/>
      <c r="CB339" s="426"/>
      <c r="CC339" s="426" t="s">
        <v>149</v>
      </c>
      <c r="CD339" s="427"/>
      <c r="CE339" s="423"/>
      <c r="CF339" s="423"/>
      <c r="CG339" s="423"/>
      <c r="CH339" s="423"/>
      <c r="CI339" s="423"/>
      <c r="CJ339" s="423"/>
      <c r="CK339" s="423"/>
      <c r="CL339" s="423"/>
      <c r="CM339" s="423"/>
      <c r="CN339" s="423"/>
      <c r="CO339" s="423"/>
      <c r="CP339" s="423"/>
      <c r="CQ339" s="423"/>
      <c r="CR339" s="423"/>
      <c r="CS339" s="423"/>
      <c r="CT339" s="423"/>
      <c r="CU339" s="423"/>
      <c r="CV339" s="423"/>
      <c r="CW339" s="1">
        <f t="shared" si="10"/>
        <v>1</v>
      </c>
    </row>
    <row r="340" spans="1:101" ht="30" customHeight="1" x14ac:dyDescent="0.15">
      <c r="A340" s="435"/>
      <c r="B340" s="423"/>
      <c r="C340" s="436"/>
      <c r="D340" s="436"/>
      <c r="E340" s="436"/>
      <c r="F340" s="436"/>
      <c r="G340" s="436"/>
      <c r="H340" s="436"/>
      <c r="I340" s="436"/>
      <c r="J340" s="436"/>
      <c r="K340" s="436"/>
      <c r="L340" s="436"/>
      <c r="M340" s="436"/>
      <c r="N340" s="436"/>
      <c r="O340" s="436"/>
      <c r="P340" s="436"/>
      <c r="Q340" s="436"/>
      <c r="R340" s="436"/>
      <c r="S340" s="436"/>
      <c r="T340" s="436"/>
      <c r="U340" s="436"/>
      <c r="V340" s="436"/>
      <c r="W340" s="436"/>
      <c r="X340" s="436"/>
      <c r="Y340" s="436"/>
      <c r="Z340" s="436"/>
      <c r="AA340" s="436"/>
      <c r="AB340" s="436"/>
      <c r="AC340" s="436"/>
      <c r="AD340" s="436"/>
      <c r="AE340" s="436"/>
      <c r="AF340" s="436"/>
      <c r="AG340" s="436"/>
      <c r="AH340" s="436"/>
      <c r="AI340" s="436"/>
      <c r="AJ340" s="436"/>
      <c r="AK340" s="437" t="str">
        <f>IF(算定シミュレーション!AO114=0,"",算定シミュレーション!AO114)</f>
        <v/>
      </c>
      <c r="AL340" s="437"/>
      <c r="AM340" s="437"/>
      <c r="AN340" s="437" t="str">
        <f>IF(算定シミュレーション!AP114=0,"",算定シミュレーション!AP114)</f>
        <v/>
      </c>
      <c r="AO340" s="437"/>
      <c r="AP340" s="437"/>
      <c r="AQ340" s="438"/>
      <c r="AR340" s="438"/>
      <c r="AS340" s="438"/>
      <c r="AT340" s="438"/>
      <c r="AU340" s="438"/>
      <c r="AV340" s="423"/>
      <c r="AW340" s="423"/>
      <c r="AX340" s="423"/>
      <c r="AY340" s="423"/>
      <c r="AZ340" s="423"/>
      <c r="BA340" s="423"/>
      <c r="BB340" s="434"/>
      <c r="BC340" s="431"/>
      <c r="BD340" s="432"/>
      <c r="BE340" s="432"/>
      <c r="BF340" s="432"/>
      <c r="BG340" s="432"/>
      <c r="BH340" s="432"/>
      <c r="BI340" s="432"/>
      <c r="BJ340" s="432"/>
      <c r="BK340" s="432"/>
      <c r="BL340" s="432"/>
      <c r="BM340" s="428"/>
      <c r="BN340" s="426"/>
      <c r="BO340" s="426"/>
      <c r="BP340" s="426"/>
      <c r="BQ340" s="426"/>
      <c r="BR340" s="427"/>
      <c r="BS340" s="428"/>
      <c r="BT340" s="426"/>
      <c r="BU340" s="426"/>
      <c r="BV340" s="426"/>
      <c r="BW340" s="426"/>
      <c r="BX340" s="427"/>
      <c r="BY340" s="428"/>
      <c r="BZ340" s="426"/>
      <c r="CA340" s="426"/>
      <c r="CB340" s="426"/>
      <c r="CC340" s="426" t="s">
        <v>149</v>
      </c>
      <c r="CD340" s="427"/>
      <c r="CE340" s="423"/>
      <c r="CF340" s="423"/>
      <c r="CG340" s="423"/>
      <c r="CH340" s="423"/>
      <c r="CI340" s="423"/>
      <c r="CJ340" s="423"/>
      <c r="CK340" s="423"/>
      <c r="CL340" s="423"/>
      <c r="CM340" s="423"/>
      <c r="CN340" s="423"/>
      <c r="CO340" s="423"/>
      <c r="CP340" s="423"/>
      <c r="CQ340" s="423"/>
      <c r="CR340" s="423"/>
      <c r="CS340" s="423"/>
      <c r="CT340" s="423"/>
      <c r="CU340" s="423"/>
      <c r="CV340" s="423"/>
      <c r="CW340" s="1">
        <f t="shared" si="10"/>
        <v>1</v>
      </c>
    </row>
    <row r="341" spans="1:101" ht="30" customHeight="1" x14ac:dyDescent="0.15">
      <c r="A341" s="435"/>
      <c r="B341" s="423"/>
      <c r="C341" s="436"/>
      <c r="D341" s="436"/>
      <c r="E341" s="436"/>
      <c r="F341" s="436"/>
      <c r="G341" s="436"/>
      <c r="H341" s="436"/>
      <c r="I341" s="436"/>
      <c r="J341" s="436"/>
      <c r="K341" s="436"/>
      <c r="L341" s="436"/>
      <c r="M341" s="436"/>
      <c r="N341" s="436"/>
      <c r="O341" s="436"/>
      <c r="P341" s="436"/>
      <c r="Q341" s="436"/>
      <c r="R341" s="436"/>
      <c r="S341" s="436"/>
      <c r="T341" s="436"/>
      <c r="U341" s="436"/>
      <c r="V341" s="436"/>
      <c r="W341" s="436"/>
      <c r="X341" s="436"/>
      <c r="Y341" s="436"/>
      <c r="Z341" s="436"/>
      <c r="AA341" s="436"/>
      <c r="AB341" s="436"/>
      <c r="AC341" s="436"/>
      <c r="AD341" s="436"/>
      <c r="AE341" s="436"/>
      <c r="AF341" s="436"/>
      <c r="AG341" s="436"/>
      <c r="AH341" s="436"/>
      <c r="AI341" s="436"/>
      <c r="AJ341" s="436"/>
      <c r="AK341" s="437" t="str">
        <f>IF(算定シミュレーション!AO115=0,"",算定シミュレーション!AO115)</f>
        <v/>
      </c>
      <c r="AL341" s="437"/>
      <c r="AM341" s="437"/>
      <c r="AN341" s="437" t="str">
        <f>IF(算定シミュレーション!AP115=0,"",算定シミュレーション!AP115)</f>
        <v/>
      </c>
      <c r="AO341" s="437"/>
      <c r="AP341" s="437"/>
      <c r="AQ341" s="438"/>
      <c r="AR341" s="438"/>
      <c r="AS341" s="438"/>
      <c r="AT341" s="438"/>
      <c r="AU341" s="438"/>
      <c r="AV341" s="423"/>
      <c r="AW341" s="423"/>
      <c r="AX341" s="423"/>
      <c r="AY341" s="423"/>
      <c r="AZ341" s="423"/>
      <c r="BA341" s="423"/>
      <c r="BB341" s="434"/>
      <c r="BC341" s="431"/>
      <c r="BD341" s="432"/>
      <c r="BE341" s="432"/>
      <c r="BF341" s="432"/>
      <c r="BG341" s="432"/>
      <c r="BH341" s="432"/>
      <c r="BI341" s="432"/>
      <c r="BJ341" s="432"/>
      <c r="BK341" s="432"/>
      <c r="BL341" s="432"/>
      <c r="BM341" s="428"/>
      <c r="BN341" s="426"/>
      <c r="BO341" s="426"/>
      <c r="BP341" s="426"/>
      <c r="BQ341" s="426"/>
      <c r="BR341" s="427"/>
      <c r="BS341" s="428"/>
      <c r="BT341" s="426"/>
      <c r="BU341" s="426"/>
      <c r="BV341" s="426"/>
      <c r="BW341" s="426"/>
      <c r="BX341" s="427"/>
      <c r="BY341" s="428"/>
      <c r="BZ341" s="426"/>
      <c r="CA341" s="426"/>
      <c r="CB341" s="426"/>
      <c r="CC341" s="426" t="s">
        <v>149</v>
      </c>
      <c r="CD341" s="427"/>
      <c r="CE341" s="423"/>
      <c r="CF341" s="423"/>
      <c r="CG341" s="423"/>
      <c r="CH341" s="423"/>
      <c r="CI341" s="423"/>
      <c r="CJ341" s="423"/>
      <c r="CK341" s="423"/>
      <c r="CL341" s="423"/>
      <c r="CM341" s="423"/>
      <c r="CN341" s="423"/>
      <c r="CO341" s="423"/>
      <c r="CP341" s="423"/>
      <c r="CQ341" s="423"/>
      <c r="CR341" s="423"/>
      <c r="CS341" s="423"/>
      <c r="CT341" s="423"/>
      <c r="CU341" s="423"/>
      <c r="CV341" s="423"/>
      <c r="CW341" s="1">
        <f t="shared" si="10"/>
        <v>1</v>
      </c>
    </row>
    <row r="342" spans="1:101" ht="30" customHeight="1" x14ac:dyDescent="0.15">
      <c r="A342" s="435"/>
      <c r="B342" s="423"/>
      <c r="C342" s="436"/>
      <c r="D342" s="436"/>
      <c r="E342" s="436"/>
      <c r="F342" s="436"/>
      <c r="G342" s="436"/>
      <c r="H342" s="436"/>
      <c r="I342" s="436"/>
      <c r="J342" s="436"/>
      <c r="K342" s="436"/>
      <c r="L342" s="436"/>
      <c r="M342" s="436"/>
      <c r="N342" s="436"/>
      <c r="O342" s="436"/>
      <c r="P342" s="436"/>
      <c r="Q342" s="436"/>
      <c r="R342" s="436"/>
      <c r="S342" s="436"/>
      <c r="T342" s="436"/>
      <c r="U342" s="436"/>
      <c r="V342" s="436"/>
      <c r="W342" s="436"/>
      <c r="X342" s="436"/>
      <c r="Y342" s="436"/>
      <c r="Z342" s="436"/>
      <c r="AA342" s="436"/>
      <c r="AB342" s="436"/>
      <c r="AC342" s="436"/>
      <c r="AD342" s="436"/>
      <c r="AE342" s="436"/>
      <c r="AF342" s="436"/>
      <c r="AG342" s="436"/>
      <c r="AH342" s="436"/>
      <c r="AI342" s="436"/>
      <c r="AJ342" s="436"/>
      <c r="AK342" s="437" t="str">
        <f>IF(算定シミュレーション!AO116=0,"",算定シミュレーション!AO116)</f>
        <v/>
      </c>
      <c r="AL342" s="437"/>
      <c r="AM342" s="437"/>
      <c r="AN342" s="437" t="str">
        <f>IF(算定シミュレーション!AP116=0,"",算定シミュレーション!AP116)</f>
        <v/>
      </c>
      <c r="AO342" s="437"/>
      <c r="AP342" s="437"/>
      <c r="AQ342" s="438"/>
      <c r="AR342" s="438"/>
      <c r="AS342" s="438"/>
      <c r="AT342" s="438"/>
      <c r="AU342" s="438"/>
      <c r="AV342" s="423"/>
      <c r="AW342" s="423"/>
      <c r="AX342" s="423"/>
      <c r="AY342" s="423"/>
      <c r="AZ342" s="423"/>
      <c r="BA342" s="423"/>
      <c r="BB342" s="434"/>
      <c r="BC342" s="431"/>
      <c r="BD342" s="432"/>
      <c r="BE342" s="432"/>
      <c r="BF342" s="432"/>
      <c r="BG342" s="432"/>
      <c r="BH342" s="432"/>
      <c r="BI342" s="432"/>
      <c r="BJ342" s="432"/>
      <c r="BK342" s="432"/>
      <c r="BL342" s="432"/>
      <c r="BM342" s="428"/>
      <c r="BN342" s="426"/>
      <c r="BO342" s="426"/>
      <c r="BP342" s="426"/>
      <c r="BQ342" s="426"/>
      <c r="BR342" s="427"/>
      <c r="BS342" s="428"/>
      <c r="BT342" s="426"/>
      <c r="BU342" s="426"/>
      <c r="BV342" s="426"/>
      <c r="BW342" s="426"/>
      <c r="BX342" s="427"/>
      <c r="BY342" s="428"/>
      <c r="BZ342" s="426"/>
      <c r="CA342" s="426"/>
      <c r="CB342" s="426"/>
      <c r="CC342" s="426" t="s">
        <v>149</v>
      </c>
      <c r="CD342" s="427"/>
      <c r="CE342" s="423"/>
      <c r="CF342" s="423"/>
      <c r="CG342" s="423"/>
      <c r="CH342" s="423"/>
      <c r="CI342" s="423"/>
      <c r="CJ342" s="423"/>
      <c r="CK342" s="423"/>
      <c r="CL342" s="423"/>
      <c r="CM342" s="423"/>
      <c r="CN342" s="423"/>
      <c r="CO342" s="423"/>
      <c r="CP342" s="423"/>
      <c r="CQ342" s="423"/>
      <c r="CR342" s="423"/>
      <c r="CS342" s="423"/>
      <c r="CT342" s="423"/>
      <c r="CU342" s="423"/>
      <c r="CV342" s="423"/>
      <c r="CW342" s="1">
        <f t="shared" si="10"/>
        <v>1</v>
      </c>
    </row>
    <row r="343" spans="1:101" ht="30" customHeight="1" thickBot="1" x14ac:dyDescent="0.2">
      <c r="A343" s="439"/>
      <c r="B343" s="429"/>
      <c r="C343" s="440"/>
      <c r="D343" s="440"/>
      <c r="E343" s="440"/>
      <c r="F343" s="440"/>
      <c r="G343" s="440"/>
      <c r="H343" s="440"/>
      <c r="I343" s="440"/>
      <c r="J343" s="440"/>
      <c r="K343" s="440"/>
      <c r="L343" s="440"/>
      <c r="M343" s="440"/>
      <c r="N343" s="440"/>
      <c r="O343" s="440"/>
      <c r="P343" s="440"/>
      <c r="Q343" s="440"/>
      <c r="R343" s="440"/>
      <c r="S343" s="440"/>
      <c r="T343" s="440"/>
      <c r="U343" s="440"/>
      <c r="V343" s="440"/>
      <c r="W343" s="440"/>
      <c r="X343" s="440"/>
      <c r="Y343" s="440"/>
      <c r="Z343" s="440"/>
      <c r="AA343" s="440"/>
      <c r="AB343" s="440"/>
      <c r="AC343" s="440"/>
      <c r="AD343" s="440"/>
      <c r="AE343" s="440"/>
      <c r="AF343" s="440"/>
      <c r="AG343" s="440"/>
      <c r="AH343" s="440"/>
      <c r="AI343" s="440"/>
      <c r="AJ343" s="440"/>
      <c r="AK343" s="441" t="str">
        <f>IF(算定シミュレーション!AO117=0,"",算定シミュレーション!AO117)</f>
        <v/>
      </c>
      <c r="AL343" s="441"/>
      <c r="AM343" s="441"/>
      <c r="AN343" s="441" t="str">
        <f>IF(算定シミュレーション!AP117=0,"",算定シミュレーション!AP117)</f>
        <v/>
      </c>
      <c r="AO343" s="441"/>
      <c r="AP343" s="441"/>
      <c r="AQ343" s="442"/>
      <c r="AR343" s="442"/>
      <c r="AS343" s="442"/>
      <c r="AT343" s="442"/>
      <c r="AU343" s="442"/>
      <c r="AV343" s="429"/>
      <c r="AW343" s="429"/>
      <c r="AX343" s="429"/>
      <c r="AY343" s="429"/>
      <c r="AZ343" s="429"/>
      <c r="BA343" s="429"/>
      <c r="BB343" s="430"/>
      <c r="BC343" s="431"/>
      <c r="BD343" s="432"/>
      <c r="BE343" s="432"/>
      <c r="BF343" s="432"/>
      <c r="BG343" s="432"/>
      <c r="BH343" s="432"/>
      <c r="BI343" s="432"/>
      <c r="BJ343" s="432"/>
      <c r="BK343" s="432"/>
      <c r="BL343" s="432"/>
      <c r="BM343" s="428"/>
      <c r="BN343" s="426"/>
      <c r="BO343" s="426"/>
      <c r="BP343" s="426"/>
      <c r="BQ343" s="426"/>
      <c r="BR343" s="427"/>
      <c r="BS343" s="428"/>
      <c r="BT343" s="426"/>
      <c r="BU343" s="426"/>
      <c r="BV343" s="426"/>
      <c r="BW343" s="426"/>
      <c r="BX343" s="427"/>
      <c r="BY343" s="428"/>
      <c r="BZ343" s="426"/>
      <c r="CA343" s="426"/>
      <c r="CB343" s="426"/>
      <c r="CC343" s="426" t="s">
        <v>149</v>
      </c>
      <c r="CD343" s="427"/>
      <c r="CE343" s="423"/>
      <c r="CF343" s="423"/>
      <c r="CG343" s="423"/>
      <c r="CH343" s="423"/>
      <c r="CI343" s="423"/>
      <c r="CJ343" s="423"/>
      <c r="CK343" s="423"/>
      <c r="CL343" s="423"/>
      <c r="CM343" s="423"/>
      <c r="CN343" s="423"/>
      <c r="CO343" s="423"/>
      <c r="CP343" s="423"/>
      <c r="CQ343" s="423"/>
      <c r="CR343" s="423"/>
      <c r="CS343" s="423"/>
      <c r="CT343" s="423"/>
      <c r="CU343" s="423"/>
      <c r="CV343" s="423"/>
      <c r="CW343" s="1">
        <f t="shared" si="10"/>
        <v>1</v>
      </c>
    </row>
    <row r="344" spans="1:101" ht="30" customHeight="1" x14ac:dyDescent="0.15">
      <c r="A344" s="424" t="str">
        <f>IF(収録楽曲情報!$V$4=0,"",IF(CC346="","",収録楽曲情報!$S$8))</f>
        <v/>
      </c>
      <c r="B344" s="424"/>
      <c r="C344" s="424"/>
      <c r="D344" s="424"/>
      <c r="E344" s="424"/>
      <c r="F344" s="424"/>
      <c r="G344" s="424"/>
      <c r="H344" s="424"/>
      <c r="I344" s="424"/>
      <c r="J344" s="424"/>
      <c r="K344" s="424"/>
      <c r="L344" s="424"/>
      <c r="M344" s="424"/>
      <c r="N344" s="424"/>
      <c r="O344" s="424"/>
      <c r="P344" s="424"/>
      <c r="Q344" s="424"/>
      <c r="R344" s="424"/>
      <c r="S344" s="424"/>
      <c r="T344" s="424"/>
      <c r="U344" s="424"/>
      <c r="V344" s="424"/>
      <c r="W344" s="424"/>
      <c r="X344" s="424"/>
      <c r="Y344" s="424"/>
      <c r="Z344" s="424"/>
      <c r="AA344" s="424"/>
      <c r="AB344" s="424"/>
      <c r="AC344" s="424"/>
      <c r="AD344" s="424"/>
      <c r="AE344" s="424"/>
      <c r="AF344" s="424"/>
      <c r="AG344" s="424"/>
      <c r="AH344" s="424"/>
      <c r="AI344" s="424"/>
      <c r="AJ344" s="424"/>
      <c r="AK344" s="424"/>
      <c r="AL344" s="424"/>
      <c r="AM344" s="424"/>
      <c r="AN344" s="424"/>
      <c r="AO344" s="424"/>
      <c r="BE344" s="417" t="s">
        <v>44</v>
      </c>
      <c r="BF344" s="417"/>
      <c r="BG344" s="417"/>
      <c r="BH344" s="417"/>
      <c r="BI344" s="417"/>
      <c r="BJ344" s="417"/>
      <c r="BK344" s="417"/>
      <c r="BL344" s="417"/>
      <c r="BM344" s="418" t="str">
        <f>IF(算定シミュレーション!$BK$2=11,算定シミュレーション!$AB$113,"")</f>
        <v/>
      </c>
      <c r="BN344" s="419"/>
      <c r="BO344" s="420" t="str">
        <f>IF(算定シミュレーション!$BK$2=11,算定シミュレーション!$AC$113,"")</f>
        <v/>
      </c>
      <c r="BP344" s="419"/>
      <c r="BQ344" s="420" t="str">
        <f>IF(算定シミュレーション!$BK$2=11,算定シミュレーション!$AD$113,"")</f>
        <v/>
      </c>
      <c r="BR344" s="421"/>
      <c r="BS344" s="418" t="str">
        <f>IF(算定シミュレーション!$BK$2=11,算定シミュレーション!$AE$113,"")</f>
        <v/>
      </c>
      <c r="BT344" s="419"/>
      <c r="BU344" s="420" t="str">
        <f>IF(算定シミュレーション!$BK$2=11,算定シミュレーション!$AF$113,"")</f>
        <v/>
      </c>
      <c r="BV344" s="419"/>
      <c r="BW344" s="420" t="str">
        <f>IF(算定シミュレーション!$BK$2=11,算定シミュレーション!$AG$113,"")</f>
        <v/>
      </c>
      <c r="BX344" s="421"/>
      <c r="BY344" s="418" t="str">
        <f>IF(算定シミュレーション!$BK$2=11,算定シミュレーション!$AH$113,"")</f>
        <v/>
      </c>
      <c r="BZ344" s="419"/>
      <c r="CA344" s="420" t="str">
        <f>IF(算定シミュレーション!$BK$2=11,算定シミュレーション!$AI$113,"")</f>
        <v/>
      </c>
      <c r="CB344" s="419"/>
      <c r="CC344" s="420" t="str">
        <f>IF(算定シミュレーション!$BK$2=11,算定シミュレーション!$AJ$113,"")</f>
        <v/>
      </c>
      <c r="CD344" s="421"/>
      <c r="CE344" s="423">
        <f>IF(CC346="",9,IF(収録楽曲情報!$V$4=0,9,""))</f>
        <v>9</v>
      </c>
      <c r="CF344" s="423"/>
      <c r="CG344" s="423">
        <f>IF(CC346="",9,IF(収録楽曲情報!$V$4=0,9,""))</f>
        <v>9</v>
      </c>
      <c r="CH344" s="423"/>
      <c r="CI344" s="423">
        <f>IF(CC346="",9,IF(収録楽曲情報!$V$4=0,9,RIGHT(LEFT(収録楽曲情報!$V$4,1),1)))</f>
        <v>9</v>
      </c>
      <c r="CJ344" s="423"/>
      <c r="CK344" s="423">
        <f>IF(CC346="",9,IF(収録楽曲情報!$V$4=0,9,RIGHT(LEFT(収録楽曲情報!$V$4,2),1)))</f>
        <v>9</v>
      </c>
      <c r="CL344" s="423"/>
      <c r="CM344" s="423">
        <f>IF(CC346="",9,IF(収録楽曲情報!$V$4=0,9,RIGHT(LEFT(収録楽曲情報!$V$4,3),1)))</f>
        <v>9</v>
      </c>
      <c r="CN344" s="423"/>
      <c r="CO344" s="423">
        <f>IF(CC346="",9,IF(収録楽曲情報!$V$4=0,9,RIGHT(LEFT(収録楽曲情報!$V$4,4),1)))</f>
        <v>9</v>
      </c>
      <c r="CP344" s="423"/>
      <c r="CQ344" s="423">
        <f>IF(CC346="",9,IF(収録楽曲情報!$V$4=0,9,RIGHT(LEFT(収録楽曲情報!$V$4,5),1)))</f>
        <v>9</v>
      </c>
      <c r="CR344" s="423"/>
      <c r="CS344" s="423">
        <f>IF(CC346="",9,IF(収録楽曲情報!$V$4=0,9,RIGHT(LEFT(収録楽曲情報!$V$4,6),1)))</f>
        <v>9</v>
      </c>
      <c r="CT344" s="423"/>
      <c r="CU344" s="423">
        <f>IF(CC346="",9,IF(収録楽曲情報!$V$4=0,9,""))</f>
        <v>9</v>
      </c>
      <c r="CV344" s="423"/>
      <c r="CW344" s="1">
        <f t="shared" si="10"/>
        <v>1</v>
      </c>
    </row>
    <row r="345" spans="1:101" ht="30" customHeight="1" x14ac:dyDescent="0.15">
      <c r="A345" s="425"/>
      <c r="B345" s="425"/>
      <c r="C345" s="425"/>
      <c r="D345" s="425"/>
      <c r="E345" s="425"/>
      <c r="F345" s="425"/>
      <c r="G345" s="425"/>
      <c r="H345" s="425"/>
      <c r="I345" s="425"/>
      <c r="J345" s="425"/>
      <c r="K345" s="425"/>
      <c r="L345" s="425"/>
      <c r="M345" s="425"/>
      <c r="N345" s="425"/>
      <c r="O345" s="425"/>
      <c r="P345" s="425"/>
      <c r="Q345" s="425"/>
      <c r="R345" s="425"/>
      <c r="S345" s="425"/>
      <c r="T345" s="425"/>
      <c r="U345" s="425"/>
      <c r="V345" s="425"/>
      <c r="W345" s="425"/>
      <c r="X345" s="425"/>
      <c r="Y345" s="425"/>
      <c r="Z345" s="425"/>
      <c r="AA345" s="425"/>
      <c r="AB345" s="425"/>
      <c r="AC345" s="425"/>
      <c r="AD345" s="425"/>
      <c r="AE345" s="425"/>
      <c r="AF345" s="425"/>
      <c r="AG345" s="425"/>
      <c r="AH345" s="425"/>
      <c r="AI345" s="425"/>
      <c r="AJ345" s="425"/>
      <c r="AK345" s="425"/>
      <c r="AL345" s="425"/>
      <c r="AM345" s="425"/>
      <c r="AN345" s="425"/>
      <c r="AO345" s="425"/>
      <c r="AW345" s="433"/>
      <c r="AX345" s="433"/>
      <c r="AY345" s="433"/>
      <c r="AZ345" s="433"/>
      <c r="BA345" s="433"/>
      <c r="BB345" s="433"/>
      <c r="BE345" s="417" t="str">
        <f>算定シミュレーション!BM14</f>
        <v>消費税相当額</v>
      </c>
      <c r="BF345" s="417"/>
      <c r="BG345" s="417"/>
      <c r="BH345" s="417"/>
      <c r="BI345" s="417"/>
      <c r="BJ345" s="417"/>
      <c r="BK345" s="417"/>
      <c r="BL345" s="417"/>
      <c r="BM345" s="418" t="str">
        <f>IF(算定シミュレーション!$BK$2=11,算定シミュレーション!$AB$114,"")</f>
        <v/>
      </c>
      <c r="BN345" s="419"/>
      <c r="BO345" s="420" t="str">
        <f>IF(算定シミュレーション!$BK$2=11,算定シミュレーション!$AC$114,"")</f>
        <v/>
      </c>
      <c r="BP345" s="419"/>
      <c r="BQ345" s="420" t="str">
        <f>IF(算定シミュレーション!$BK$2=11,算定シミュレーション!$AD$114,"")</f>
        <v/>
      </c>
      <c r="BR345" s="421"/>
      <c r="BS345" s="418" t="str">
        <f>IF(算定シミュレーション!$BK$2=11,算定シミュレーション!$AE$114,"")</f>
        <v/>
      </c>
      <c r="BT345" s="419"/>
      <c r="BU345" s="420" t="str">
        <f>IF(算定シミュレーション!$BK$2=11,算定シミュレーション!$AF$114,"")</f>
        <v/>
      </c>
      <c r="BV345" s="419"/>
      <c r="BW345" s="420" t="str">
        <f>IF(算定シミュレーション!$BK$2=11,算定シミュレーション!$AG$114,"")</f>
        <v/>
      </c>
      <c r="BX345" s="421"/>
      <c r="BY345" s="418" t="str">
        <f>IF(算定シミュレーション!$BK$2=11,算定シミュレーション!$AH$114,"")</f>
        <v/>
      </c>
      <c r="BZ345" s="419"/>
      <c r="CA345" s="420" t="str">
        <f>IF(算定シミュレーション!$BK$2=11,算定シミュレーション!$AI$114,"")</f>
        <v/>
      </c>
      <c r="CB345" s="419"/>
      <c r="CC345" s="420" t="str">
        <f>IF(算定シミュレーション!$BK$2=11,算定シミュレーション!$AJ$114,"")</f>
        <v/>
      </c>
      <c r="CD345" s="421"/>
      <c r="CE345" s="422" t="str">
        <f>IF(CC346="","",IF(収録楽曲情報!$V$4=0,"",""))</f>
        <v/>
      </c>
      <c r="CF345" s="422"/>
      <c r="CG345" s="422" t="str">
        <f>IF(CC346="","",IF(収録楽曲情報!$V$4=0,"",""))</f>
        <v/>
      </c>
      <c r="CH345" s="422"/>
      <c r="CI345" s="422" t="str">
        <f>IF(CC346="","",IF(収録楽曲情報!$V$4=0,"",IF(LEN(収録楽曲情報!$W$3)=5,"",LEFT(収録楽曲情報!$W$3,1))))</f>
        <v/>
      </c>
      <c r="CJ345" s="422"/>
      <c r="CK345" s="422" t="str">
        <f>IF(CC346="","",IF(収録楽曲情報!$V$4=0,"",IF(LEN(収録楽曲情報!$W$3)=5,LEFT(収録楽曲情報!$W$3,1),RIGHT(LEFT(収録楽曲情報!$W$3,2),1))))</f>
        <v/>
      </c>
      <c r="CL345" s="422"/>
      <c r="CM345" s="422" t="str">
        <f>IF(CC346="","",IF(収録楽曲情報!$V$4=0,"",IF(LEN(収録楽曲情報!$W$3)=5,RIGHT(LEFT(収録楽曲情報!$W$3,2),1),RIGHT(LEFT(収録楽曲情報!$W$3,3),1))))</f>
        <v/>
      </c>
      <c r="CN345" s="422"/>
      <c r="CO345" s="422" t="str">
        <f>IF(CC346="","",IF(収録楽曲情報!$V$4=0,"",IF(LEN(収録楽曲情報!$W$3)=5,RIGHT(LEFT(収録楽曲情報!$W$3,3),1),RIGHT(LEFT(収録楽曲情報!$W$3,4),1))))</f>
        <v/>
      </c>
      <c r="CP345" s="422"/>
      <c r="CQ345" s="422" t="str">
        <f>IF(CC346="","",IF(収録楽曲情報!$V$4=0,"",IF(LEN(収録楽曲情報!$W$3)=5,RIGHT(LEFT(収録楽曲情報!$W$3,4),1),RIGHT(LEFT(収録楽曲情報!$W$3,4),1))))</f>
        <v/>
      </c>
      <c r="CR345" s="422"/>
      <c r="CS345" s="422" t="str">
        <f>IF(CC346="","",IF(収録楽曲情報!$V$4=0,"",IF(LEN(収録楽曲情報!$W$3)=5,RIGHT(LEFT(収録楽曲情報!$W$3,5),1),RIGHT(LEFT(収録楽曲情報!$W$3,4),1))))</f>
        <v/>
      </c>
      <c r="CT345" s="422"/>
      <c r="CW345" s="1">
        <f t="shared" si="10"/>
        <v>1</v>
      </c>
    </row>
    <row r="346" spans="1:101" ht="30" customHeight="1" x14ac:dyDescent="0.15">
      <c r="A346" s="425"/>
      <c r="B346" s="425"/>
      <c r="C346" s="425"/>
      <c r="D346" s="425"/>
      <c r="E346" s="425"/>
      <c r="F346" s="425"/>
      <c r="G346" s="425"/>
      <c r="H346" s="425"/>
      <c r="I346" s="425"/>
      <c r="J346" s="425"/>
      <c r="K346" s="425"/>
      <c r="L346" s="425"/>
      <c r="M346" s="425"/>
      <c r="N346" s="425"/>
      <c r="O346" s="425"/>
      <c r="P346" s="425"/>
      <c r="Q346" s="425"/>
      <c r="R346" s="425"/>
      <c r="S346" s="425"/>
      <c r="T346" s="425"/>
      <c r="U346" s="425"/>
      <c r="V346" s="425"/>
      <c r="W346" s="425"/>
      <c r="X346" s="425"/>
      <c r="Y346" s="425"/>
      <c r="Z346" s="425"/>
      <c r="AA346" s="425"/>
      <c r="AB346" s="425"/>
      <c r="AC346" s="425"/>
      <c r="AD346" s="425"/>
      <c r="AE346" s="425"/>
      <c r="AF346" s="425"/>
      <c r="AG346" s="425"/>
      <c r="AH346" s="425"/>
      <c r="AI346" s="425"/>
      <c r="AJ346" s="425"/>
      <c r="AK346" s="425"/>
      <c r="AL346" s="425"/>
      <c r="AM346" s="425"/>
      <c r="AN346" s="425"/>
      <c r="AO346" s="425"/>
      <c r="AW346" s="433"/>
      <c r="AX346" s="433"/>
      <c r="AY346" s="433"/>
      <c r="AZ346" s="433"/>
      <c r="BA346" s="433"/>
      <c r="BB346" s="433"/>
      <c r="BE346" s="417" t="s">
        <v>45</v>
      </c>
      <c r="BF346" s="417"/>
      <c r="BG346" s="417"/>
      <c r="BH346" s="417"/>
      <c r="BI346" s="417"/>
      <c r="BJ346" s="417"/>
      <c r="BK346" s="417"/>
      <c r="BL346" s="417"/>
      <c r="BM346" s="418" t="str">
        <f>IF(算定シミュレーション!$BK$2=11,算定シミュレーション!$AB$115,"")</f>
        <v/>
      </c>
      <c r="BN346" s="419"/>
      <c r="BO346" s="420" t="str">
        <f>IF(算定シミュレーション!$BK$2=11,算定シミュレーション!$AC$115,"")</f>
        <v/>
      </c>
      <c r="BP346" s="419"/>
      <c r="BQ346" s="420" t="str">
        <f>IF(算定シミュレーション!$BK$2=11,算定シミュレーション!$AD$115,"")</f>
        <v/>
      </c>
      <c r="BR346" s="421"/>
      <c r="BS346" s="418" t="str">
        <f>IF(算定シミュレーション!$BK$2=11,算定シミュレーション!$AE$115,"")</f>
        <v/>
      </c>
      <c r="BT346" s="419"/>
      <c r="BU346" s="420" t="str">
        <f>IF(算定シミュレーション!$BK$2=11,算定シミュレーション!$AF$115,"")</f>
        <v/>
      </c>
      <c r="BV346" s="419"/>
      <c r="BW346" s="420" t="str">
        <f>IF(算定シミュレーション!$BK$2=11,算定シミュレーション!$AG$115,"")</f>
        <v/>
      </c>
      <c r="BX346" s="421"/>
      <c r="BY346" s="418" t="str">
        <f>IF(算定シミュレーション!$BK$2=11,算定シミュレーション!$AH$115,"")</f>
        <v/>
      </c>
      <c r="BZ346" s="419"/>
      <c r="CA346" s="420" t="str">
        <f>IF(算定シミュレーション!$BK$2=11,算定シミュレーション!$AI$115,"")</f>
        <v/>
      </c>
      <c r="CB346" s="419"/>
      <c r="CC346" s="420" t="str">
        <f>IF(算定シミュレーション!$BK$2=11,算定シミュレーション!$AJ$115,"")</f>
        <v/>
      </c>
      <c r="CD346" s="421"/>
      <c r="CE346" s="422" t="str">
        <f>IF(CC346="","",IF(収録楽曲情報!$V$4=0,"",""))</f>
        <v/>
      </c>
      <c r="CF346" s="422"/>
      <c r="CG346" s="422" t="str">
        <f>IF(CC346="","",IF(収録楽曲情報!$V$4=0,"","\"))</f>
        <v/>
      </c>
      <c r="CH346" s="422"/>
      <c r="CI346" s="422" t="str">
        <f>IF(CC346="","",IF(収録楽曲情報!$V$4=0,"",IF(LEN(収録楽曲情報!$W$4)=5,"",LEFT(収録楽曲情報!$W$4,1))))</f>
        <v/>
      </c>
      <c r="CJ346" s="422"/>
      <c r="CK346" s="422" t="str">
        <f>IF(CC346="","",IF(収録楽曲情報!$V$4=0,"",IF(LEN(収録楽曲情報!$W$4)=5,LEFT(収録楽曲情報!$W$4,1),RIGHT(LEFT(収録楽曲情報!$W$4,2),1))))</f>
        <v/>
      </c>
      <c r="CL346" s="422"/>
      <c r="CM346" s="422" t="str">
        <f>IF(CC346="","",IF(収録楽曲情報!$V$4=0,"",IF(LEN(収録楽曲情報!$W$4)=5,RIGHT(LEFT(収録楽曲情報!$W$4,2),1),RIGHT(LEFT(収録楽曲情報!$W$4,3),1))))</f>
        <v/>
      </c>
      <c r="CN346" s="422"/>
      <c r="CO346" s="422" t="str">
        <f>IF(CC346="","",IF(収録楽曲情報!$V$4=0,"",IF(LEN(収録楽曲情報!$W$4)=5,RIGHT(LEFT(収録楽曲情報!$W$4,3),1),RIGHT(LEFT(収録楽曲情報!$W$4,4),1))))</f>
        <v/>
      </c>
      <c r="CP346" s="422"/>
      <c r="CQ346" s="422" t="str">
        <f>IF(CC346="","",IF(収録楽曲情報!$V$4=0,"",IF(LEN(収録楽曲情報!$W$4)=5,RIGHT(LEFT(収録楽曲情報!$W$4,4),1),LEFT(RIGHT(収録楽曲情報!$W$4,2),1))))</f>
        <v/>
      </c>
      <c r="CR346" s="422"/>
      <c r="CS346" s="422" t="str">
        <f>IF(CC346="","",IF(収録楽曲情報!$V$4=0,"",IF(LEN(収録楽曲情報!$W$4)=5,RIGHT(LEFT(収録楽曲情報!$W$4,5),1),RIGHT(収録楽曲情報!$W$4,1))))</f>
        <v/>
      </c>
      <c r="CT346" s="422"/>
      <c r="CW346" s="1">
        <f t="shared" si="10"/>
        <v>1</v>
      </c>
    </row>
    <row r="347" spans="1:101" ht="7.5" customHeight="1" x14ac:dyDescent="0.15">
      <c r="CW347" s="1">
        <f t="shared" si="10"/>
        <v>1</v>
      </c>
    </row>
    <row r="348" spans="1:101" ht="7.5" customHeight="1" x14ac:dyDescent="0.15">
      <c r="CW348" s="1">
        <f t="shared" si="10"/>
        <v>1</v>
      </c>
    </row>
    <row r="349" spans="1:101" ht="7.5" customHeight="1" x14ac:dyDescent="0.15">
      <c r="CW349" s="1">
        <f t="shared" si="10"/>
        <v>1</v>
      </c>
    </row>
    <row r="350" spans="1:101" ht="7.5" customHeight="1" x14ac:dyDescent="0.15">
      <c r="CW350" s="1">
        <f t="shared" si="10"/>
        <v>1</v>
      </c>
    </row>
    <row r="351" spans="1:101" ht="7.5" customHeight="1" x14ac:dyDescent="0.15">
      <c r="CW351" s="1">
        <f t="shared" si="10"/>
        <v>1</v>
      </c>
    </row>
    <row r="352" spans="1:101" ht="7.5" customHeight="1" x14ac:dyDescent="0.15">
      <c r="CW352" s="1">
        <f t="shared" si="10"/>
        <v>1</v>
      </c>
    </row>
    <row r="353" spans="101:101" ht="7.5" customHeight="1" x14ac:dyDescent="0.15">
      <c r="CW353" s="1">
        <f t="shared" si="10"/>
        <v>1</v>
      </c>
    </row>
  </sheetData>
  <sheetProtection formatCells="0"/>
  <mergeCells count="3946">
    <mergeCell ref="CA330:CB330"/>
    <mergeCell ref="CC330:CD330"/>
    <mergeCell ref="CE330:CF330"/>
    <mergeCell ref="CG330:CH330"/>
    <mergeCell ref="CI330:CJ330"/>
    <mergeCell ref="CK330:CL330"/>
    <mergeCell ref="CM330:CN330"/>
    <mergeCell ref="CO330:CP330"/>
    <mergeCell ref="CQ330:CR330"/>
    <mergeCell ref="CS330:CT330"/>
    <mergeCell ref="CU330:CV330"/>
    <mergeCell ref="BU317:BV317"/>
    <mergeCell ref="BW317:BX317"/>
    <mergeCell ref="BY317:BZ317"/>
    <mergeCell ref="CA272:CB272"/>
    <mergeCell ref="CC272:CD272"/>
    <mergeCell ref="CE272:CF272"/>
    <mergeCell ref="CG272:CH272"/>
    <mergeCell ref="CI272:CJ272"/>
    <mergeCell ref="CK272:CL272"/>
    <mergeCell ref="CM272:CN272"/>
    <mergeCell ref="CO272:CP272"/>
    <mergeCell ref="CQ272:CR272"/>
    <mergeCell ref="CS272:CT272"/>
    <mergeCell ref="CU272:CV272"/>
    <mergeCell ref="CA317:CB317"/>
    <mergeCell ref="CC317:CD317"/>
    <mergeCell ref="A327:CV327"/>
    <mergeCell ref="BU316:BV316"/>
    <mergeCell ref="BW316:BX316"/>
    <mergeCell ref="BY316:BZ316"/>
    <mergeCell ref="CA316:CB316"/>
    <mergeCell ref="CA301:CB301"/>
    <mergeCell ref="CC301:CD301"/>
    <mergeCell ref="CE301:CF301"/>
    <mergeCell ref="CG301:CH301"/>
    <mergeCell ref="CI301:CJ301"/>
    <mergeCell ref="CK301:CL301"/>
    <mergeCell ref="CM301:CN301"/>
    <mergeCell ref="CO301:CP301"/>
    <mergeCell ref="CQ301:CR301"/>
    <mergeCell ref="CS301:CT301"/>
    <mergeCell ref="CU301:CV301"/>
    <mergeCell ref="AW214:BF214"/>
    <mergeCell ref="BG214:BQ214"/>
    <mergeCell ref="BR214:BZ214"/>
    <mergeCell ref="CA214:CB214"/>
    <mergeCell ref="CC214:CD214"/>
    <mergeCell ref="CE214:CF214"/>
    <mergeCell ref="CG214:CH214"/>
    <mergeCell ref="CI214:CJ214"/>
    <mergeCell ref="CK214:CL214"/>
    <mergeCell ref="CM214:CN214"/>
    <mergeCell ref="CO214:CP214"/>
    <mergeCell ref="CQ214:CR214"/>
    <mergeCell ref="CS214:CT214"/>
    <mergeCell ref="CU214:CV214"/>
    <mergeCell ref="CA243:CB243"/>
    <mergeCell ref="CC243:CD243"/>
    <mergeCell ref="CE243:CF243"/>
    <mergeCell ref="CG243:CH243"/>
    <mergeCell ref="CI243:CJ243"/>
    <mergeCell ref="CK243:CL243"/>
    <mergeCell ref="CM243:CN243"/>
    <mergeCell ref="CO243:CP243"/>
    <mergeCell ref="CQ243:CR243"/>
    <mergeCell ref="CS243:CT243"/>
    <mergeCell ref="CU243:CV243"/>
    <mergeCell ref="CA185:CB185"/>
    <mergeCell ref="CC185:CD185"/>
    <mergeCell ref="CE185:CF185"/>
    <mergeCell ref="CG185:CH185"/>
    <mergeCell ref="CI185:CJ185"/>
    <mergeCell ref="CK185:CL185"/>
    <mergeCell ref="CM185:CN185"/>
    <mergeCell ref="CO185:CP185"/>
    <mergeCell ref="CQ185:CR185"/>
    <mergeCell ref="CS185:CT185"/>
    <mergeCell ref="CU185:CV185"/>
    <mergeCell ref="CQ223:CR223"/>
    <mergeCell ref="CM222:CN222"/>
    <mergeCell ref="CO222:CP222"/>
    <mergeCell ref="CG223:CH223"/>
    <mergeCell ref="CI223:CJ223"/>
    <mergeCell ref="CK223:CL223"/>
    <mergeCell ref="CM223:CN223"/>
    <mergeCell ref="CO223:CP223"/>
    <mergeCell ref="CK221:CL221"/>
    <mergeCell ref="CM221:CN221"/>
    <mergeCell ref="CO221:CP221"/>
    <mergeCell ref="CQ221:CR221"/>
    <mergeCell ref="CS221:CT221"/>
    <mergeCell ref="CU221:CV221"/>
    <mergeCell ref="CK224:CL224"/>
    <mergeCell ref="CM224:CN224"/>
    <mergeCell ref="CO224:CP224"/>
    <mergeCell ref="A182:CV182"/>
    <mergeCell ref="BU171:BV171"/>
    <mergeCell ref="AW213:BF213"/>
    <mergeCell ref="BG213:BZ213"/>
    <mergeCell ref="CA213:CJ213"/>
    <mergeCell ref="CK213:CV213"/>
    <mergeCell ref="CK126:CV126"/>
    <mergeCell ref="AW127:BF127"/>
    <mergeCell ref="BG127:BQ127"/>
    <mergeCell ref="BR127:BZ127"/>
    <mergeCell ref="CA127:CB127"/>
    <mergeCell ref="CC127:CD127"/>
    <mergeCell ref="CE127:CF127"/>
    <mergeCell ref="CG127:CH127"/>
    <mergeCell ref="CI127:CJ127"/>
    <mergeCell ref="CK127:CL127"/>
    <mergeCell ref="CM127:CN127"/>
    <mergeCell ref="CO127:CP127"/>
    <mergeCell ref="CQ127:CR127"/>
    <mergeCell ref="CS127:CT127"/>
    <mergeCell ref="CU127:CV127"/>
    <mergeCell ref="CA156:CB156"/>
    <mergeCell ref="CC156:CD156"/>
    <mergeCell ref="CE156:CF156"/>
    <mergeCell ref="CG156:CH156"/>
    <mergeCell ref="CI156:CJ156"/>
    <mergeCell ref="CK156:CL156"/>
    <mergeCell ref="CM156:CN156"/>
    <mergeCell ref="CO156:CP156"/>
    <mergeCell ref="CQ156:CR156"/>
    <mergeCell ref="CS156:CT156"/>
    <mergeCell ref="CU156:CV156"/>
    <mergeCell ref="CK68:CV68"/>
    <mergeCell ref="AW69:BF69"/>
    <mergeCell ref="BG69:BQ69"/>
    <mergeCell ref="BR69:BZ69"/>
    <mergeCell ref="CA69:CB69"/>
    <mergeCell ref="AW97:BF97"/>
    <mergeCell ref="BG97:BZ97"/>
    <mergeCell ref="CA97:CJ97"/>
    <mergeCell ref="CK97:CV97"/>
    <mergeCell ref="AW98:BF98"/>
    <mergeCell ref="BG98:BQ98"/>
    <mergeCell ref="BR98:BZ98"/>
    <mergeCell ref="CA98:CB98"/>
    <mergeCell ref="CC98:CD98"/>
    <mergeCell ref="CE98:CF98"/>
    <mergeCell ref="CG98:CH98"/>
    <mergeCell ref="CI98:CJ98"/>
    <mergeCell ref="CK98:CL98"/>
    <mergeCell ref="CM98:CN98"/>
    <mergeCell ref="CO98:CP98"/>
    <mergeCell ref="CQ98:CR98"/>
    <mergeCell ref="CS98:CT98"/>
    <mergeCell ref="CU98:CV98"/>
    <mergeCell ref="BQ84:BR84"/>
    <mergeCell ref="BS84:BT84"/>
    <mergeCell ref="BU84:BV84"/>
    <mergeCell ref="BW84:BX84"/>
    <mergeCell ref="BY84:BZ84"/>
    <mergeCell ref="CE84:CF84"/>
    <mergeCell ref="CC83:CD83"/>
    <mergeCell ref="BE83:BL83"/>
    <mergeCell ref="A95:CV95"/>
    <mergeCell ref="CU140:CV140"/>
    <mergeCell ref="A4:K6"/>
    <mergeCell ref="L4:AS6"/>
    <mergeCell ref="CC69:CD69"/>
    <mergeCell ref="CE69:CF69"/>
    <mergeCell ref="CG69:CH69"/>
    <mergeCell ref="CI69:CJ69"/>
    <mergeCell ref="CK69:CL69"/>
    <mergeCell ref="CM69:CN69"/>
    <mergeCell ref="CO69:CP69"/>
    <mergeCell ref="CQ69:CR69"/>
    <mergeCell ref="CS69:CT69"/>
    <mergeCell ref="CU69:CV69"/>
    <mergeCell ref="BG4:BZ4"/>
    <mergeCell ref="CA4:CJ4"/>
    <mergeCell ref="CK4:CV4"/>
    <mergeCell ref="BG5:BQ5"/>
    <mergeCell ref="BR5:BZ5"/>
    <mergeCell ref="CA5:CB5"/>
    <mergeCell ref="CC5:CD5"/>
    <mergeCell ref="CE5:CF5"/>
    <mergeCell ref="CG5:CH5"/>
    <mergeCell ref="CI5:CJ5"/>
    <mergeCell ref="CK5:CL5"/>
    <mergeCell ref="CM5:CN5"/>
    <mergeCell ref="CO5:CP5"/>
    <mergeCell ref="CQ5:CR5"/>
    <mergeCell ref="CS5:CT5"/>
    <mergeCell ref="CU5:CV5"/>
    <mergeCell ref="AW5:BF5"/>
    <mergeCell ref="AW4:BF4"/>
    <mergeCell ref="BG25:BH28"/>
    <mergeCell ref="AW3:BE3"/>
    <mergeCell ref="CQ259:CR259"/>
    <mergeCell ref="CS259:CT259"/>
    <mergeCell ref="BU201:BV201"/>
    <mergeCell ref="BW201:BX201"/>
    <mergeCell ref="BY201:BZ201"/>
    <mergeCell ref="CA201:CB201"/>
    <mergeCell ref="CC201:CD201"/>
    <mergeCell ref="CE230:CF230"/>
    <mergeCell ref="CG230:CH230"/>
    <mergeCell ref="CI230:CJ230"/>
    <mergeCell ref="CK230:CL230"/>
    <mergeCell ref="CM230:CN230"/>
    <mergeCell ref="CO230:CP230"/>
    <mergeCell ref="CQ230:CR230"/>
    <mergeCell ref="CS230:CT230"/>
    <mergeCell ref="CA259:CB259"/>
    <mergeCell ref="CC259:CD259"/>
    <mergeCell ref="CS256:CT256"/>
    <mergeCell ref="BA256:BB256"/>
    <mergeCell ref="CQ255:CR255"/>
    <mergeCell ref="CS255:CT255"/>
    <mergeCell ref="CK254:CL254"/>
    <mergeCell ref="CM254:CN254"/>
    <mergeCell ref="CO254:CP254"/>
    <mergeCell ref="CQ254:CR254"/>
    <mergeCell ref="CS254:CT254"/>
    <mergeCell ref="CI253:CJ253"/>
    <mergeCell ref="CK253:CL253"/>
    <mergeCell ref="CM253:CN253"/>
    <mergeCell ref="CO253:CP253"/>
    <mergeCell ref="CA68:CJ68"/>
    <mergeCell ref="BE346:BL346"/>
    <mergeCell ref="BM346:BN346"/>
    <mergeCell ref="BO346:BP346"/>
    <mergeCell ref="BQ346:BR346"/>
    <mergeCell ref="BS346:BT346"/>
    <mergeCell ref="CE345:CF345"/>
    <mergeCell ref="CG345:CH345"/>
    <mergeCell ref="CI345:CJ345"/>
    <mergeCell ref="CK345:CL345"/>
    <mergeCell ref="CM345:CN345"/>
    <mergeCell ref="CO345:CP345"/>
    <mergeCell ref="CQ345:CR345"/>
    <mergeCell ref="CS345:CT345"/>
    <mergeCell ref="CE346:CF346"/>
    <mergeCell ref="CG346:CH346"/>
    <mergeCell ref="CI346:CJ346"/>
    <mergeCell ref="CK346:CL346"/>
    <mergeCell ref="CM346:CN346"/>
    <mergeCell ref="CO346:CP346"/>
    <mergeCell ref="CQ346:CR346"/>
    <mergeCell ref="CS346:CT346"/>
    <mergeCell ref="BU346:BV346"/>
    <mergeCell ref="BW346:BX346"/>
    <mergeCell ref="BY346:BZ346"/>
    <mergeCell ref="CA346:CB346"/>
    <mergeCell ref="CC346:CD346"/>
    <mergeCell ref="BU345:BV345"/>
    <mergeCell ref="BW345:BX345"/>
    <mergeCell ref="BY345:BZ345"/>
    <mergeCell ref="CA345:CB345"/>
    <mergeCell ref="CC345:CD345"/>
    <mergeCell ref="CM344:CN344"/>
    <mergeCell ref="CO344:CP344"/>
    <mergeCell ref="CQ344:CR344"/>
    <mergeCell ref="CS344:CT344"/>
    <mergeCell ref="CU344:CV344"/>
    <mergeCell ref="BE345:BL345"/>
    <mergeCell ref="BM345:BN345"/>
    <mergeCell ref="BO345:BP345"/>
    <mergeCell ref="BQ345:BR345"/>
    <mergeCell ref="BS345:BT345"/>
    <mergeCell ref="CA344:CB344"/>
    <mergeCell ref="CC344:CD344"/>
    <mergeCell ref="CE344:CF344"/>
    <mergeCell ref="CG344:CH344"/>
    <mergeCell ref="CI344:CJ344"/>
    <mergeCell ref="CK344:CL344"/>
    <mergeCell ref="CS343:CT343"/>
    <mergeCell ref="CU343:CV343"/>
    <mergeCell ref="BE344:BL344"/>
    <mergeCell ref="BM344:BN344"/>
    <mergeCell ref="BO344:BP344"/>
    <mergeCell ref="BQ344:BR344"/>
    <mergeCell ref="BS344:BT344"/>
    <mergeCell ref="BU344:BV344"/>
    <mergeCell ref="BW344:BX344"/>
    <mergeCell ref="BY344:BZ344"/>
    <mergeCell ref="CG343:CH343"/>
    <mergeCell ref="CI343:CJ343"/>
    <mergeCell ref="CK343:CL343"/>
    <mergeCell ref="CM343:CN343"/>
    <mergeCell ref="CO343:CP343"/>
    <mergeCell ref="CQ343:CR343"/>
    <mergeCell ref="BU343:BV343"/>
    <mergeCell ref="BW343:BX343"/>
    <mergeCell ref="BY343:BZ343"/>
    <mergeCell ref="CA343:CB343"/>
    <mergeCell ref="CC343:CD343"/>
    <mergeCell ref="CE343:CF343"/>
    <mergeCell ref="BA343:BB343"/>
    <mergeCell ref="BC343:BL343"/>
    <mergeCell ref="BM343:BN343"/>
    <mergeCell ref="BO343:BP343"/>
    <mergeCell ref="BQ343:BR343"/>
    <mergeCell ref="BS343:BT343"/>
    <mergeCell ref="CQ342:CR342"/>
    <mergeCell ref="CS342:CT342"/>
    <mergeCell ref="CU342:CV342"/>
    <mergeCell ref="A343:B343"/>
    <mergeCell ref="C343:R343"/>
    <mergeCell ref="S343:AJ343"/>
    <mergeCell ref="AK343:AM343"/>
    <mergeCell ref="AN343:AP343"/>
    <mergeCell ref="AQ343:AU343"/>
    <mergeCell ref="AV343:AZ343"/>
    <mergeCell ref="CE342:CF342"/>
    <mergeCell ref="CG342:CH342"/>
    <mergeCell ref="CI342:CJ342"/>
    <mergeCell ref="CK342:CL342"/>
    <mergeCell ref="CM342:CN342"/>
    <mergeCell ref="CO342:CP342"/>
    <mergeCell ref="BS342:BT342"/>
    <mergeCell ref="BU342:BV342"/>
    <mergeCell ref="BW342:BX342"/>
    <mergeCell ref="BY342:BZ342"/>
    <mergeCell ref="CA342:CB342"/>
    <mergeCell ref="CC342:CD342"/>
    <mergeCell ref="AV342:AZ342"/>
    <mergeCell ref="BA342:BB342"/>
    <mergeCell ref="BC342:BL342"/>
    <mergeCell ref="BM342:BN342"/>
    <mergeCell ref="BO342:BP342"/>
    <mergeCell ref="BQ342:BR342"/>
    <mergeCell ref="A342:B342"/>
    <mergeCell ref="C342:R342"/>
    <mergeCell ref="S342:AJ342"/>
    <mergeCell ref="AK342:AM342"/>
    <mergeCell ref="AN342:AP342"/>
    <mergeCell ref="AQ342:AU342"/>
    <mergeCell ref="CK341:CL341"/>
    <mergeCell ref="CM341:CN341"/>
    <mergeCell ref="CO341:CP341"/>
    <mergeCell ref="CQ341:CR341"/>
    <mergeCell ref="CS341:CT341"/>
    <mergeCell ref="CU341:CV341"/>
    <mergeCell ref="BY341:BZ341"/>
    <mergeCell ref="CA341:CB341"/>
    <mergeCell ref="CC341:CD341"/>
    <mergeCell ref="CE341:CF341"/>
    <mergeCell ref="CG341:CH341"/>
    <mergeCell ref="CI341:CJ341"/>
    <mergeCell ref="BM341:BN341"/>
    <mergeCell ref="BO341:BP341"/>
    <mergeCell ref="BQ341:BR341"/>
    <mergeCell ref="BS341:BT341"/>
    <mergeCell ref="BU341:BV341"/>
    <mergeCell ref="BW341:BX341"/>
    <mergeCell ref="A341:B341"/>
    <mergeCell ref="C341:R341"/>
    <mergeCell ref="S341:AJ341"/>
    <mergeCell ref="AK341:AM341"/>
    <mergeCell ref="AN341:AP341"/>
    <mergeCell ref="AQ341:AU341"/>
    <mergeCell ref="AV341:AZ341"/>
    <mergeCell ref="BA341:BB341"/>
    <mergeCell ref="BC341:BL341"/>
    <mergeCell ref="CI340:CJ340"/>
    <mergeCell ref="CK340:CL340"/>
    <mergeCell ref="CM340:CN340"/>
    <mergeCell ref="CO340:CP340"/>
    <mergeCell ref="CQ340:CR340"/>
    <mergeCell ref="CS340:CT340"/>
    <mergeCell ref="BW340:BX340"/>
    <mergeCell ref="BY340:BZ340"/>
    <mergeCell ref="CA340:CB340"/>
    <mergeCell ref="CC340:CD340"/>
    <mergeCell ref="CE340:CF340"/>
    <mergeCell ref="CG340:CH340"/>
    <mergeCell ref="BC340:BL340"/>
    <mergeCell ref="BM340:BN340"/>
    <mergeCell ref="BO340:BP340"/>
    <mergeCell ref="BQ340:BR340"/>
    <mergeCell ref="BS340:BT340"/>
    <mergeCell ref="BU340:BV340"/>
    <mergeCell ref="CS339:CT339"/>
    <mergeCell ref="CU339:CV339"/>
    <mergeCell ref="A340:B340"/>
    <mergeCell ref="C340:R340"/>
    <mergeCell ref="S340:AJ340"/>
    <mergeCell ref="AK340:AM340"/>
    <mergeCell ref="AN340:AP340"/>
    <mergeCell ref="AQ340:AU340"/>
    <mergeCell ref="AV340:AZ340"/>
    <mergeCell ref="BA340:BB340"/>
    <mergeCell ref="CG339:CH339"/>
    <mergeCell ref="CI339:CJ339"/>
    <mergeCell ref="CK339:CL339"/>
    <mergeCell ref="CM339:CN339"/>
    <mergeCell ref="CO339:CP339"/>
    <mergeCell ref="CQ339:CR339"/>
    <mergeCell ref="BU339:BV339"/>
    <mergeCell ref="BW339:BX339"/>
    <mergeCell ref="BY339:BZ339"/>
    <mergeCell ref="CA339:CB339"/>
    <mergeCell ref="CC339:CD339"/>
    <mergeCell ref="CE339:CF339"/>
    <mergeCell ref="BA339:BB339"/>
    <mergeCell ref="BC339:BL339"/>
    <mergeCell ref="BM339:BN339"/>
    <mergeCell ref="BO339:BP339"/>
    <mergeCell ref="BQ339:BR339"/>
    <mergeCell ref="BS339:BT339"/>
    <mergeCell ref="CU340:CV340"/>
    <mergeCell ref="A339:B339"/>
    <mergeCell ref="C339:R339"/>
    <mergeCell ref="S339:AJ339"/>
    <mergeCell ref="AK339:AM339"/>
    <mergeCell ref="AN339:AP339"/>
    <mergeCell ref="AQ339:AU339"/>
    <mergeCell ref="AV339:AZ339"/>
    <mergeCell ref="CE338:CF338"/>
    <mergeCell ref="CG338:CH338"/>
    <mergeCell ref="CI338:CJ338"/>
    <mergeCell ref="CK338:CL338"/>
    <mergeCell ref="CM338:CN338"/>
    <mergeCell ref="CO338:CP338"/>
    <mergeCell ref="BS338:BT338"/>
    <mergeCell ref="BU338:BV338"/>
    <mergeCell ref="BW338:BX338"/>
    <mergeCell ref="BY338:BZ338"/>
    <mergeCell ref="CA338:CB338"/>
    <mergeCell ref="CC338:CD338"/>
    <mergeCell ref="AV338:AZ338"/>
    <mergeCell ref="BA338:BB338"/>
    <mergeCell ref="BC338:BL338"/>
    <mergeCell ref="BM338:BN338"/>
    <mergeCell ref="BO338:BP338"/>
    <mergeCell ref="BQ338:BR338"/>
    <mergeCell ref="A338:B338"/>
    <mergeCell ref="C338:R338"/>
    <mergeCell ref="S338:AJ338"/>
    <mergeCell ref="AK338:AM338"/>
    <mergeCell ref="AN338:AP338"/>
    <mergeCell ref="AQ338:AU338"/>
    <mergeCell ref="CK337:CL337"/>
    <mergeCell ref="CM337:CN337"/>
    <mergeCell ref="CO337:CP337"/>
    <mergeCell ref="CQ337:CR337"/>
    <mergeCell ref="CS337:CT337"/>
    <mergeCell ref="CU337:CV337"/>
    <mergeCell ref="BY337:BZ337"/>
    <mergeCell ref="CA337:CB337"/>
    <mergeCell ref="CC337:CD337"/>
    <mergeCell ref="CE337:CF337"/>
    <mergeCell ref="CG337:CH337"/>
    <mergeCell ref="CI337:CJ337"/>
    <mergeCell ref="BM337:BN337"/>
    <mergeCell ref="BO337:BP337"/>
    <mergeCell ref="BQ337:BR337"/>
    <mergeCell ref="BS337:BT337"/>
    <mergeCell ref="BU337:BV337"/>
    <mergeCell ref="BW337:BX337"/>
    <mergeCell ref="CQ338:CR338"/>
    <mergeCell ref="CS338:CT338"/>
    <mergeCell ref="CU338:CV338"/>
    <mergeCell ref="A337:B337"/>
    <mergeCell ref="C337:R337"/>
    <mergeCell ref="S337:AJ337"/>
    <mergeCell ref="AK337:AM337"/>
    <mergeCell ref="AN337:AP337"/>
    <mergeCell ref="AQ337:AU337"/>
    <mergeCell ref="AV337:AZ337"/>
    <mergeCell ref="BA337:BB337"/>
    <mergeCell ref="BC337:BL337"/>
    <mergeCell ref="CI336:CJ336"/>
    <mergeCell ref="CK336:CL336"/>
    <mergeCell ref="CM336:CN336"/>
    <mergeCell ref="CO336:CP336"/>
    <mergeCell ref="CQ336:CR336"/>
    <mergeCell ref="CS336:CT336"/>
    <mergeCell ref="BW336:BX336"/>
    <mergeCell ref="BY336:BZ336"/>
    <mergeCell ref="CA336:CB336"/>
    <mergeCell ref="CC336:CD336"/>
    <mergeCell ref="CE336:CF336"/>
    <mergeCell ref="CG336:CH336"/>
    <mergeCell ref="BC336:BL336"/>
    <mergeCell ref="BM336:BN336"/>
    <mergeCell ref="BO336:BP336"/>
    <mergeCell ref="BQ336:BR336"/>
    <mergeCell ref="BS336:BT336"/>
    <mergeCell ref="BU336:BV336"/>
    <mergeCell ref="CS335:CT335"/>
    <mergeCell ref="CU335:CV335"/>
    <mergeCell ref="A336:B336"/>
    <mergeCell ref="C336:R336"/>
    <mergeCell ref="S336:AJ336"/>
    <mergeCell ref="AK336:AM336"/>
    <mergeCell ref="AN336:AP336"/>
    <mergeCell ref="AQ336:AU336"/>
    <mergeCell ref="AV336:AZ336"/>
    <mergeCell ref="BA336:BB336"/>
    <mergeCell ref="CG335:CH335"/>
    <mergeCell ref="CI335:CJ335"/>
    <mergeCell ref="CK335:CL335"/>
    <mergeCell ref="CM335:CN335"/>
    <mergeCell ref="CO335:CP335"/>
    <mergeCell ref="CQ335:CR335"/>
    <mergeCell ref="BU335:BV335"/>
    <mergeCell ref="BW335:BX335"/>
    <mergeCell ref="BY335:BZ335"/>
    <mergeCell ref="CA335:CB335"/>
    <mergeCell ref="CC335:CD335"/>
    <mergeCell ref="CE335:CF335"/>
    <mergeCell ref="BA335:BB335"/>
    <mergeCell ref="BC335:BL335"/>
    <mergeCell ref="BM335:BN335"/>
    <mergeCell ref="BO335:BP335"/>
    <mergeCell ref="BQ335:BR335"/>
    <mergeCell ref="BS335:BT335"/>
    <mergeCell ref="CU336:CV336"/>
    <mergeCell ref="A335:B335"/>
    <mergeCell ref="C335:R335"/>
    <mergeCell ref="S335:AJ335"/>
    <mergeCell ref="AK335:AM335"/>
    <mergeCell ref="AN335:AP335"/>
    <mergeCell ref="AQ335:AU335"/>
    <mergeCell ref="AV335:AZ335"/>
    <mergeCell ref="CE334:CF334"/>
    <mergeCell ref="CG334:CH334"/>
    <mergeCell ref="CI334:CJ334"/>
    <mergeCell ref="CK334:CL334"/>
    <mergeCell ref="CM334:CN334"/>
    <mergeCell ref="CO334:CP334"/>
    <mergeCell ref="BS334:BT334"/>
    <mergeCell ref="BU334:BV334"/>
    <mergeCell ref="BW334:BX334"/>
    <mergeCell ref="BY334:BZ334"/>
    <mergeCell ref="CA334:CB334"/>
    <mergeCell ref="CC334:CD334"/>
    <mergeCell ref="AV334:AZ334"/>
    <mergeCell ref="BA334:BB334"/>
    <mergeCell ref="BC334:BL334"/>
    <mergeCell ref="BM334:BN334"/>
    <mergeCell ref="BO334:BP334"/>
    <mergeCell ref="BQ334:BR334"/>
    <mergeCell ref="A334:B334"/>
    <mergeCell ref="C334:R334"/>
    <mergeCell ref="S334:AJ334"/>
    <mergeCell ref="AK334:AM334"/>
    <mergeCell ref="AN334:AP334"/>
    <mergeCell ref="AQ334:AU334"/>
    <mergeCell ref="BC332:BL333"/>
    <mergeCell ref="BM332:CD333"/>
    <mergeCell ref="CE332:CT333"/>
    <mergeCell ref="CU332:CV333"/>
    <mergeCell ref="AK333:AM333"/>
    <mergeCell ref="AN333:AP333"/>
    <mergeCell ref="A328:CV328"/>
    <mergeCell ref="A331:F331"/>
    <mergeCell ref="G331:R331"/>
    <mergeCell ref="A332:B333"/>
    <mergeCell ref="C332:R333"/>
    <mergeCell ref="S332:AJ333"/>
    <mergeCell ref="AK332:AP332"/>
    <mergeCell ref="AQ332:AU333"/>
    <mergeCell ref="AV332:AZ333"/>
    <mergeCell ref="BA332:BB333"/>
    <mergeCell ref="CQ334:CR334"/>
    <mergeCell ref="CS334:CT334"/>
    <mergeCell ref="CU334:CV334"/>
    <mergeCell ref="AW329:BF329"/>
    <mergeCell ref="BG329:BZ329"/>
    <mergeCell ref="CA329:CJ329"/>
    <mergeCell ref="CK329:CV329"/>
    <mergeCell ref="AW330:BF330"/>
    <mergeCell ref="BG330:BQ330"/>
    <mergeCell ref="BR330:BZ330"/>
    <mergeCell ref="CC316:CD316"/>
    <mergeCell ref="BE317:BL317"/>
    <mergeCell ref="BM317:BN317"/>
    <mergeCell ref="BO317:BP317"/>
    <mergeCell ref="BQ317:BR317"/>
    <mergeCell ref="BS317:BT317"/>
    <mergeCell ref="CM315:CN315"/>
    <mergeCell ref="CO315:CP315"/>
    <mergeCell ref="CQ315:CR315"/>
    <mergeCell ref="CS315:CT315"/>
    <mergeCell ref="CU315:CV315"/>
    <mergeCell ref="BE316:BL316"/>
    <mergeCell ref="BM316:BN316"/>
    <mergeCell ref="BO316:BP316"/>
    <mergeCell ref="BQ316:BR316"/>
    <mergeCell ref="BS316:BT316"/>
    <mergeCell ref="CA315:CB315"/>
    <mergeCell ref="CC315:CD315"/>
    <mergeCell ref="CE315:CF315"/>
    <mergeCell ref="CG315:CH315"/>
    <mergeCell ref="CI315:CJ315"/>
    <mergeCell ref="CK315:CL315"/>
    <mergeCell ref="CG316:CH316"/>
    <mergeCell ref="CI316:CJ316"/>
    <mergeCell ref="CK316:CL316"/>
    <mergeCell ref="CM316:CN316"/>
    <mergeCell ref="CG317:CH317"/>
    <mergeCell ref="CI317:CJ317"/>
    <mergeCell ref="CK317:CL317"/>
    <mergeCell ref="CM317:CN317"/>
    <mergeCell ref="CO317:CP317"/>
    <mergeCell ref="CQ317:CR317"/>
    <mergeCell ref="CU314:CV314"/>
    <mergeCell ref="BE315:BL315"/>
    <mergeCell ref="BM315:BN315"/>
    <mergeCell ref="BO315:BP315"/>
    <mergeCell ref="BQ315:BR315"/>
    <mergeCell ref="BS315:BT315"/>
    <mergeCell ref="BU315:BV315"/>
    <mergeCell ref="BW315:BX315"/>
    <mergeCell ref="BY315:BZ315"/>
    <mergeCell ref="CG314:CH314"/>
    <mergeCell ref="CI314:CJ314"/>
    <mergeCell ref="CK314:CL314"/>
    <mergeCell ref="CM314:CN314"/>
    <mergeCell ref="CO314:CP314"/>
    <mergeCell ref="CQ314:CR314"/>
    <mergeCell ref="BU314:BV314"/>
    <mergeCell ref="BW314:BX314"/>
    <mergeCell ref="BY314:BZ314"/>
    <mergeCell ref="CA314:CB314"/>
    <mergeCell ref="CC314:CD314"/>
    <mergeCell ref="CE314:CF314"/>
    <mergeCell ref="BA314:BB314"/>
    <mergeCell ref="BC314:BL314"/>
    <mergeCell ref="BM314:BN314"/>
    <mergeCell ref="BO314:BP314"/>
    <mergeCell ref="BQ314:BR314"/>
    <mergeCell ref="BS314:BT314"/>
    <mergeCell ref="CQ313:CR313"/>
    <mergeCell ref="CS313:CT313"/>
    <mergeCell ref="CU313:CV313"/>
    <mergeCell ref="A314:B314"/>
    <mergeCell ref="C314:R314"/>
    <mergeCell ref="S314:AJ314"/>
    <mergeCell ref="AK314:AM314"/>
    <mergeCell ref="AN314:AP314"/>
    <mergeCell ref="AQ314:AU314"/>
    <mergeCell ref="AV314:AZ314"/>
    <mergeCell ref="CE313:CF313"/>
    <mergeCell ref="CG313:CH313"/>
    <mergeCell ref="CI313:CJ313"/>
    <mergeCell ref="CK313:CL313"/>
    <mergeCell ref="CM313:CN313"/>
    <mergeCell ref="CO313:CP313"/>
    <mergeCell ref="BS313:BT313"/>
    <mergeCell ref="BU313:BV313"/>
    <mergeCell ref="BW313:BX313"/>
    <mergeCell ref="BY313:BZ313"/>
    <mergeCell ref="CA313:CB313"/>
    <mergeCell ref="CC313:CD313"/>
    <mergeCell ref="AV313:AZ313"/>
    <mergeCell ref="BA313:BB313"/>
    <mergeCell ref="BC313:BL313"/>
    <mergeCell ref="BM313:BN313"/>
    <mergeCell ref="BO313:BP313"/>
    <mergeCell ref="BQ313:BR313"/>
    <mergeCell ref="A313:B313"/>
    <mergeCell ref="C313:R313"/>
    <mergeCell ref="S313:AJ313"/>
    <mergeCell ref="AK313:AM313"/>
    <mergeCell ref="AN313:AP313"/>
    <mergeCell ref="AQ313:AU313"/>
    <mergeCell ref="CK312:CL312"/>
    <mergeCell ref="CM312:CN312"/>
    <mergeCell ref="CO312:CP312"/>
    <mergeCell ref="CQ312:CR312"/>
    <mergeCell ref="CS312:CT312"/>
    <mergeCell ref="CU312:CV312"/>
    <mergeCell ref="BY312:BZ312"/>
    <mergeCell ref="CA312:CB312"/>
    <mergeCell ref="CC312:CD312"/>
    <mergeCell ref="CE312:CF312"/>
    <mergeCell ref="CG312:CH312"/>
    <mergeCell ref="CI312:CJ312"/>
    <mergeCell ref="BM312:BN312"/>
    <mergeCell ref="BO312:BP312"/>
    <mergeCell ref="BQ312:BR312"/>
    <mergeCell ref="BS312:BT312"/>
    <mergeCell ref="BU312:BV312"/>
    <mergeCell ref="BW312:BX312"/>
    <mergeCell ref="A312:B312"/>
    <mergeCell ref="C312:R312"/>
    <mergeCell ref="S312:AJ312"/>
    <mergeCell ref="AK312:AM312"/>
    <mergeCell ref="AN312:AP312"/>
    <mergeCell ref="AQ312:AU312"/>
    <mergeCell ref="AV312:AZ312"/>
    <mergeCell ref="BA312:BB312"/>
    <mergeCell ref="BC312:BL312"/>
    <mergeCell ref="CI311:CJ311"/>
    <mergeCell ref="CK311:CL311"/>
    <mergeCell ref="CM311:CN311"/>
    <mergeCell ref="CO311:CP311"/>
    <mergeCell ref="CQ311:CR311"/>
    <mergeCell ref="CS311:CT311"/>
    <mergeCell ref="BW311:BX311"/>
    <mergeCell ref="BY311:BZ311"/>
    <mergeCell ref="CA311:CB311"/>
    <mergeCell ref="CC311:CD311"/>
    <mergeCell ref="CE311:CF311"/>
    <mergeCell ref="CG311:CH311"/>
    <mergeCell ref="BC311:BL311"/>
    <mergeCell ref="BM311:BN311"/>
    <mergeCell ref="BO311:BP311"/>
    <mergeCell ref="BQ311:BR311"/>
    <mergeCell ref="BS311:BT311"/>
    <mergeCell ref="BU311:BV311"/>
    <mergeCell ref="CU310:CV310"/>
    <mergeCell ref="A311:B311"/>
    <mergeCell ref="C311:R311"/>
    <mergeCell ref="S311:AJ311"/>
    <mergeCell ref="AK311:AM311"/>
    <mergeCell ref="AN311:AP311"/>
    <mergeCell ref="AQ311:AU311"/>
    <mergeCell ref="AV311:AZ311"/>
    <mergeCell ref="BA311:BB311"/>
    <mergeCell ref="CG310:CH310"/>
    <mergeCell ref="CI310:CJ310"/>
    <mergeCell ref="CK310:CL310"/>
    <mergeCell ref="CM310:CN310"/>
    <mergeCell ref="CO310:CP310"/>
    <mergeCell ref="CQ310:CR310"/>
    <mergeCell ref="BU310:BV310"/>
    <mergeCell ref="BW310:BX310"/>
    <mergeCell ref="BY310:BZ310"/>
    <mergeCell ref="CA310:CB310"/>
    <mergeCell ref="CC310:CD310"/>
    <mergeCell ref="CE310:CF310"/>
    <mergeCell ref="BA310:BB310"/>
    <mergeCell ref="BC310:BL310"/>
    <mergeCell ref="BM310:BN310"/>
    <mergeCell ref="BO310:BP310"/>
    <mergeCell ref="BQ310:BR310"/>
    <mergeCell ref="BS310:BT310"/>
    <mergeCell ref="CU311:CV311"/>
    <mergeCell ref="A310:B310"/>
    <mergeCell ref="C310:R310"/>
    <mergeCell ref="S310:AJ310"/>
    <mergeCell ref="AK310:AM310"/>
    <mergeCell ref="AN310:AP310"/>
    <mergeCell ref="AQ310:AU310"/>
    <mergeCell ref="AV310:AZ310"/>
    <mergeCell ref="CE309:CF309"/>
    <mergeCell ref="CG309:CH309"/>
    <mergeCell ref="CI309:CJ309"/>
    <mergeCell ref="CK309:CL309"/>
    <mergeCell ref="CM309:CN309"/>
    <mergeCell ref="CO309:CP309"/>
    <mergeCell ref="BS309:BT309"/>
    <mergeCell ref="BU309:BV309"/>
    <mergeCell ref="BW309:BX309"/>
    <mergeCell ref="BY309:BZ309"/>
    <mergeCell ref="CA309:CB309"/>
    <mergeCell ref="CC309:CD309"/>
    <mergeCell ref="AV309:AZ309"/>
    <mergeCell ref="BA309:BB309"/>
    <mergeCell ref="BC309:BL309"/>
    <mergeCell ref="BM309:BN309"/>
    <mergeCell ref="BO309:BP309"/>
    <mergeCell ref="BQ309:BR309"/>
    <mergeCell ref="A309:B309"/>
    <mergeCell ref="C309:R309"/>
    <mergeCell ref="S309:AJ309"/>
    <mergeCell ref="AK309:AM309"/>
    <mergeCell ref="AN309:AP309"/>
    <mergeCell ref="AQ309:AU309"/>
    <mergeCell ref="CK308:CL308"/>
    <mergeCell ref="CM308:CN308"/>
    <mergeCell ref="CO308:CP308"/>
    <mergeCell ref="CQ308:CR308"/>
    <mergeCell ref="CS308:CT308"/>
    <mergeCell ref="CU308:CV308"/>
    <mergeCell ref="BY308:BZ308"/>
    <mergeCell ref="CA308:CB308"/>
    <mergeCell ref="CC308:CD308"/>
    <mergeCell ref="CE308:CF308"/>
    <mergeCell ref="CG308:CH308"/>
    <mergeCell ref="CI308:CJ308"/>
    <mergeCell ref="BM308:BN308"/>
    <mergeCell ref="BO308:BP308"/>
    <mergeCell ref="BQ308:BR308"/>
    <mergeCell ref="BS308:BT308"/>
    <mergeCell ref="BU308:BV308"/>
    <mergeCell ref="BW308:BX308"/>
    <mergeCell ref="CQ309:CR309"/>
    <mergeCell ref="CS309:CT309"/>
    <mergeCell ref="CU309:CV309"/>
    <mergeCell ref="A308:B308"/>
    <mergeCell ref="C308:R308"/>
    <mergeCell ref="S308:AJ308"/>
    <mergeCell ref="AK308:AM308"/>
    <mergeCell ref="AN308:AP308"/>
    <mergeCell ref="AQ308:AU308"/>
    <mergeCell ref="AV308:AZ308"/>
    <mergeCell ref="BA308:BB308"/>
    <mergeCell ref="BC308:BL308"/>
    <mergeCell ref="CI307:CJ307"/>
    <mergeCell ref="CK307:CL307"/>
    <mergeCell ref="CM307:CN307"/>
    <mergeCell ref="CO307:CP307"/>
    <mergeCell ref="CQ307:CR307"/>
    <mergeCell ref="CS307:CT307"/>
    <mergeCell ref="BW307:BX307"/>
    <mergeCell ref="BY307:BZ307"/>
    <mergeCell ref="CA307:CB307"/>
    <mergeCell ref="CC307:CD307"/>
    <mergeCell ref="CE307:CF307"/>
    <mergeCell ref="CG307:CH307"/>
    <mergeCell ref="BC307:BL307"/>
    <mergeCell ref="BM307:BN307"/>
    <mergeCell ref="BO307:BP307"/>
    <mergeCell ref="BQ307:BR307"/>
    <mergeCell ref="BS307:BT307"/>
    <mergeCell ref="BU307:BV307"/>
    <mergeCell ref="CU306:CV306"/>
    <mergeCell ref="A307:B307"/>
    <mergeCell ref="C307:R307"/>
    <mergeCell ref="S307:AJ307"/>
    <mergeCell ref="AK307:AM307"/>
    <mergeCell ref="AN307:AP307"/>
    <mergeCell ref="AQ307:AU307"/>
    <mergeCell ref="AV307:AZ307"/>
    <mergeCell ref="BA307:BB307"/>
    <mergeCell ref="CG306:CH306"/>
    <mergeCell ref="CI306:CJ306"/>
    <mergeCell ref="CK306:CL306"/>
    <mergeCell ref="CM306:CN306"/>
    <mergeCell ref="CO306:CP306"/>
    <mergeCell ref="CQ306:CR306"/>
    <mergeCell ref="BU306:BV306"/>
    <mergeCell ref="BW306:BX306"/>
    <mergeCell ref="BY306:BZ306"/>
    <mergeCell ref="CA306:CB306"/>
    <mergeCell ref="CC306:CD306"/>
    <mergeCell ref="CE306:CF306"/>
    <mergeCell ref="BA306:BB306"/>
    <mergeCell ref="BC306:BL306"/>
    <mergeCell ref="BM306:BN306"/>
    <mergeCell ref="BO306:BP306"/>
    <mergeCell ref="BQ306:BR306"/>
    <mergeCell ref="BS306:BT306"/>
    <mergeCell ref="CU307:CV307"/>
    <mergeCell ref="A306:B306"/>
    <mergeCell ref="C306:R306"/>
    <mergeCell ref="S306:AJ306"/>
    <mergeCell ref="AK306:AM306"/>
    <mergeCell ref="AN306:AP306"/>
    <mergeCell ref="AQ306:AU306"/>
    <mergeCell ref="AV306:AZ306"/>
    <mergeCell ref="CE305:CF305"/>
    <mergeCell ref="CG305:CH305"/>
    <mergeCell ref="CI305:CJ305"/>
    <mergeCell ref="CK305:CL305"/>
    <mergeCell ref="CM305:CN305"/>
    <mergeCell ref="CO305:CP305"/>
    <mergeCell ref="BS305:BT305"/>
    <mergeCell ref="BU305:BV305"/>
    <mergeCell ref="BW305:BX305"/>
    <mergeCell ref="BY305:BZ305"/>
    <mergeCell ref="CA305:CB305"/>
    <mergeCell ref="CC305:CD305"/>
    <mergeCell ref="AV305:AZ305"/>
    <mergeCell ref="BA305:BB305"/>
    <mergeCell ref="BC305:BL305"/>
    <mergeCell ref="BM305:BN305"/>
    <mergeCell ref="BO305:BP305"/>
    <mergeCell ref="BQ305:BR305"/>
    <mergeCell ref="A305:B305"/>
    <mergeCell ref="C305:R305"/>
    <mergeCell ref="S305:AJ305"/>
    <mergeCell ref="AK305:AM305"/>
    <mergeCell ref="AN305:AP305"/>
    <mergeCell ref="AQ305:AU305"/>
    <mergeCell ref="BC303:BL304"/>
    <mergeCell ref="BM303:CD304"/>
    <mergeCell ref="CE303:CT304"/>
    <mergeCell ref="CU303:CV304"/>
    <mergeCell ref="AK304:AM304"/>
    <mergeCell ref="AN304:AP304"/>
    <mergeCell ref="A299:CV299"/>
    <mergeCell ref="A302:F302"/>
    <mergeCell ref="G302:R302"/>
    <mergeCell ref="A303:B304"/>
    <mergeCell ref="C303:R304"/>
    <mergeCell ref="S303:AJ304"/>
    <mergeCell ref="AK303:AP303"/>
    <mergeCell ref="AQ303:AU304"/>
    <mergeCell ref="AV303:AZ304"/>
    <mergeCell ref="BA303:BB304"/>
    <mergeCell ref="CQ305:CR305"/>
    <mergeCell ref="CS305:CT305"/>
    <mergeCell ref="CU305:CV305"/>
    <mergeCell ref="AW300:BF300"/>
    <mergeCell ref="BG300:BZ300"/>
    <mergeCell ref="CA300:CJ300"/>
    <mergeCell ref="CK300:CV300"/>
    <mergeCell ref="AW301:BF301"/>
    <mergeCell ref="BG301:BQ301"/>
    <mergeCell ref="BR301:BZ301"/>
    <mergeCell ref="BU288:BV288"/>
    <mergeCell ref="BW288:BX288"/>
    <mergeCell ref="BY288:BZ288"/>
    <mergeCell ref="CA288:CB288"/>
    <mergeCell ref="CC288:CD288"/>
    <mergeCell ref="A298:CV298"/>
    <mergeCell ref="BU287:BV287"/>
    <mergeCell ref="BW287:BX287"/>
    <mergeCell ref="BY287:BZ287"/>
    <mergeCell ref="CA287:CB287"/>
    <mergeCell ref="CC287:CD287"/>
    <mergeCell ref="BE288:BL288"/>
    <mergeCell ref="BM288:BN288"/>
    <mergeCell ref="BO288:BP288"/>
    <mergeCell ref="BQ288:BR288"/>
    <mergeCell ref="BS288:BT288"/>
    <mergeCell ref="CM286:CN286"/>
    <mergeCell ref="CO286:CP286"/>
    <mergeCell ref="CQ286:CR286"/>
    <mergeCell ref="CS286:CT286"/>
    <mergeCell ref="CU286:CV286"/>
    <mergeCell ref="BE287:BL287"/>
    <mergeCell ref="BM287:BN287"/>
    <mergeCell ref="BO287:BP287"/>
    <mergeCell ref="BQ287:BR287"/>
    <mergeCell ref="BS287:BT287"/>
    <mergeCell ref="CA286:CB286"/>
    <mergeCell ref="CC286:CD286"/>
    <mergeCell ref="CE286:CF286"/>
    <mergeCell ref="CG286:CH286"/>
    <mergeCell ref="CI286:CJ286"/>
    <mergeCell ref="CK286:CL286"/>
    <mergeCell ref="CS285:CT285"/>
    <mergeCell ref="CU285:CV285"/>
    <mergeCell ref="BE286:BL286"/>
    <mergeCell ref="BM286:BN286"/>
    <mergeCell ref="BO286:BP286"/>
    <mergeCell ref="BQ286:BR286"/>
    <mergeCell ref="BS286:BT286"/>
    <mergeCell ref="BU286:BV286"/>
    <mergeCell ref="BW286:BX286"/>
    <mergeCell ref="BY286:BZ286"/>
    <mergeCell ref="CG285:CH285"/>
    <mergeCell ref="CI285:CJ285"/>
    <mergeCell ref="CK285:CL285"/>
    <mergeCell ref="CM285:CN285"/>
    <mergeCell ref="CO285:CP285"/>
    <mergeCell ref="CQ285:CR285"/>
    <mergeCell ref="BU285:BV285"/>
    <mergeCell ref="BW285:BX285"/>
    <mergeCell ref="BY285:BZ285"/>
    <mergeCell ref="CA285:CB285"/>
    <mergeCell ref="CC285:CD285"/>
    <mergeCell ref="CE285:CF285"/>
    <mergeCell ref="BA285:BB285"/>
    <mergeCell ref="BC285:BL285"/>
    <mergeCell ref="BM285:BN285"/>
    <mergeCell ref="BO285:BP285"/>
    <mergeCell ref="BQ285:BR285"/>
    <mergeCell ref="BS285:BT285"/>
    <mergeCell ref="CQ284:CR284"/>
    <mergeCell ref="CS284:CT284"/>
    <mergeCell ref="CU284:CV284"/>
    <mergeCell ref="A285:B285"/>
    <mergeCell ref="C285:R285"/>
    <mergeCell ref="S285:AJ285"/>
    <mergeCell ref="AK285:AM285"/>
    <mergeCell ref="AN285:AP285"/>
    <mergeCell ref="AQ285:AU285"/>
    <mergeCell ref="AV285:AZ285"/>
    <mergeCell ref="CE284:CF284"/>
    <mergeCell ref="CG284:CH284"/>
    <mergeCell ref="CI284:CJ284"/>
    <mergeCell ref="CK284:CL284"/>
    <mergeCell ref="CM284:CN284"/>
    <mergeCell ref="CO284:CP284"/>
    <mergeCell ref="BS284:BT284"/>
    <mergeCell ref="BU284:BV284"/>
    <mergeCell ref="BW284:BX284"/>
    <mergeCell ref="BY284:BZ284"/>
    <mergeCell ref="CA284:CB284"/>
    <mergeCell ref="CC284:CD284"/>
    <mergeCell ref="AV284:AZ284"/>
    <mergeCell ref="BA284:BB284"/>
    <mergeCell ref="BC284:BL284"/>
    <mergeCell ref="BM284:BN284"/>
    <mergeCell ref="BO284:BP284"/>
    <mergeCell ref="BQ284:BR284"/>
    <mergeCell ref="A284:B284"/>
    <mergeCell ref="C284:R284"/>
    <mergeCell ref="S284:AJ284"/>
    <mergeCell ref="AK284:AM284"/>
    <mergeCell ref="AN284:AP284"/>
    <mergeCell ref="AQ284:AU284"/>
    <mergeCell ref="CK283:CL283"/>
    <mergeCell ref="CM283:CN283"/>
    <mergeCell ref="CO283:CP283"/>
    <mergeCell ref="CQ283:CR283"/>
    <mergeCell ref="CS283:CT283"/>
    <mergeCell ref="CU283:CV283"/>
    <mergeCell ref="BY283:BZ283"/>
    <mergeCell ref="CA283:CB283"/>
    <mergeCell ref="CC283:CD283"/>
    <mergeCell ref="CE283:CF283"/>
    <mergeCell ref="CG283:CH283"/>
    <mergeCell ref="CI283:CJ283"/>
    <mergeCell ref="BM283:BN283"/>
    <mergeCell ref="BO283:BP283"/>
    <mergeCell ref="BQ283:BR283"/>
    <mergeCell ref="BS283:BT283"/>
    <mergeCell ref="BU283:BV283"/>
    <mergeCell ref="BW283:BX283"/>
    <mergeCell ref="A283:B283"/>
    <mergeCell ref="C283:R283"/>
    <mergeCell ref="S283:AJ283"/>
    <mergeCell ref="AK283:AM283"/>
    <mergeCell ref="AN283:AP283"/>
    <mergeCell ref="AQ283:AU283"/>
    <mergeCell ref="AV283:AZ283"/>
    <mergeCell ref="BA283:BB283"/>
    <mergeCell ref="BC283:BL283"/>
    <mergeCell ref="CI282:CJ282"/>
    <mergeCell ref="CK282:CL282"/>
    <mergeCell ref="CM282:CN282"/>
    <mergeCell ref="CO282:CP282"/>
    <mergeCell ref="CQ282:CR282"/>
    <mergeCell ref="CS282:CT282"/>
    <mergeCell ref="BW282:BX282"/>
    <mergeCell ref="BY282:BZ282"/>
    <mergeCell ref="CA282:CB282"/>
    <mergeCell ref="CC282:CD282"/>
    <mergeCell ref="CE282:CF282"/>
    <mergeCell ref="CG282:CH282"/>
    <mergeCell ref="BC282:BL282"/>
    <mergeCell ref="BM282:BN282"/>
    <mergeCell ref="BO282:BP282"/>
    <mergeCell ref="BQ282:BR282"/>
    <mergeCell ref="BS282:BT282"/>
    <mergeCell ref="BU282:BV282"/>
    <mergeCell ref="CS281:CT281"/>
    <mergeCell ref="CU281:CV281"/>
    <mergeCell ref="A282:B282"/>
    <mergeCell ref="C282:R282"/>
    <mergeCell ref="S282:AJ282"/>
    <mergeCell ref="AK282:AM282"/>
    <mergeCell ref="AN282:AP282"/>
    <mergeCell ref="AQ282:AU282"/>
    <mergeCell ref="AV282:AZ282"/>
    <mergeCell ref="BA282:BB282"/>
    <mergeCell ref="CG281:CH281"/>
    <mergeCell ref="CI281:CJ281"/>
    <mergeCell ref="CK281:CL281"/>
    <mergeCell ref="CM281:CN281"/>
    <mergeCell ref="CO281:CP281"/>
    <mergeCell ref="CQ281:CR281"/>
    <mergeCell ref="BU281:BV281"/>
    <mergeCell ref="BW281:BX281"/>
    <mergeCell ref="BY281:BZ281"/>
    <mergeCell ref="CA281:CB281"/>
    <mergeCell ref="CC281:CD281"/>
    <mergeCell ref="CE281:CF281"/>
    <mergeCell ref="BA281:BB281"/>
    <mergeCell ref="BC281:BL281"/>
    <mergeCell ref="BM281:BN281"/>
    <mergeCell ref="BO281:BP281"/>
    <mergeCell ref="BQ281:BR281"/>
    <mergeCell ref="BS281:BT281"/>
    <mergeCell ref="CU282:CV282"/>
    <mergeCell ref="A281:B281"/>
    <mergeCell ref="C281:R281"/>
    <mergeCell ref="S281:AJ281"/>
    <mergeCell ref="AK281:AM281"/>
    <mergeCell ref="AN281:AP281"/>
    <mergeCell ref="AQ281:AU281"/>
    <mergeCell ref="AV281:AZ281"/>
    <mergeCell ref="CE280:CF280"/>
    <mergeCell ref="CG280:CH280"/>
    <mergeCell ref="CI280:CJ280"/>
    <mergeCell ref="CK280:CL280"/>
    <mergeCell ref="CM280:CN280"/>
    <mergeCell ref="CO280:CP280"/>
    <mergeCell ref="BS280:BT280"/>
    <mergeCell ref="BU280:BV280"/>
    <mergeCell ref="BW280:BX280"/>
    <mergeCell ref="BY280:BZ280"/>
    <mergeCell ref="CA280:CB280"/>
    <mergeCell ref="CC280:CD280"/>
    <mergeCell ref="AV280:AZ280"/>
    <mergeCell ref="BA280:BB280"/>
    <mergeCell ref="BC280:BL280"/>
    <mergeCell ref="BM280:BN280"/>
    <mergeCell ref="BO280:BP280"/>
    <mergeCell ref="BQ280:BR280"/>
    <mergeCell ref="A280:B280"/>
    <mergeCell ref="C280:R280"/>
    <mergeCell ref="S280:AJ280"/>
    <mergeCell ref="AK280:AM280"/>
    <mergeCell ref="AN280:AP280"/>
    <mergeCell ref="AQ280:AU280"/>
    <mergeCell ref="CK279:CL279"/>
    <mergeCell ref="CM279:CN279"/>
    <mergeCell ref="CO279:CP279"/>
    <mergeCell ref="CQ279:CR279"/>
    <mergeCell ref="CS279:CT279"/>
    <mergeCell ref="CU279:CV279"/>
    <mergeCell ref="BY279:BZ279"/>
    <mergeCell ref="CA279:CB279"/>
    <mergeCell ref="CC279:CD279"/>
    <mergeCell ref="CE279:CF279"/>
    <mergeCell ref="CG279:CH279"/>
    <mergeCell ref="CI279:CJ279"/>
    <mergeCell ref="BM279:BN279"/>
    <mergeCell ref="BO279:BP279"/>
    <mergeCell ref="BQ279:BR279"/>
    <mergeCell ref="BS279:BT279"/>
    <mergeCell ref="BU279:BV279"/>
    <mergeCell ref="BW279:BX279"/>
    <mergeCell ref="CQ280:CR280"/>
    <mergeCell ref="CS280:CT280"/>
    <mergeCell ref="CU280:CV280"/>
    <mergeCell ref="A279:B279"/>
    <mergeCell ref="C279:R279"/>
    <mergeCell ref="S279:AJ279"/>
    <mergeCell ref="AK279:AM279"/>
    <mergeCell ref="AN279:AP279"/>
    <mergeCell ref="AQ279:AU279"/>
    <mergeCell ref="AV279:AZ279"/>
    <mergeCell ref="BA279:BB279"/>
    <mergeCell ref="BC279:BL279"/>
    <mergeCell ref="CI278:CJ278"/>
    <mergeCell ref="CK278:CL278"/>
    <mergeCell ref="CM278:CN278"/>
    <mergeCell ref="CO278:CP278"/>
    <mergeCell ref="CQ278:CR278"/>
    <mergeCell ref="CS278:CT278"/>
    <mergeCell ref="BW278:BX278"/>
    <mergeCell ref="BY278:BZ278"/>
    <mergeCell ref="CA278:CB278"/>
    <mergeCell ref="CC278:CD278"/>
    <mergeCell ref="CE278:CF278"/>
    <mergeCell ref="CG278:CH278"/>
    <mergeCell ref="BC278:BL278"/>
    <mergeCell ref="BM278:BN278"/>
    <mergeCell ref="BO278:BP278"/>
    <mergeCell ref="BQ278:BR278"/>
    <mergeCell ref="BS278:BT278"/>
    <mergeCell ref="BU278:BV278"/>
    <mergeCell ref="CS277:CT277"/>
    <mergeCell ref="CU277:CV277"/>
    <mergeCell ref="A278:B278"/>
    <mergeCell ref="C278:R278"/>
    <mergeCell ref="S278:AJ278"/>
    <mergeCell ref="AK278:AM278"/>
    <mergeCell ref="AN278:AP278"/>
    <mergeCell ref="AQ278:AU278"/>
    <mergeCell ref="AV278:AZ278"/>
    <mergeCell ref="BA278:BB278"/>
    <mergeCell ref="CG277:CH277"/>
    <mergeCell ref="CI277:CJ277"/>
    <mergeCell ref="CK277:CL277"/>
    <mergeCell ref="CM277:CN277"/>
    <mergeCell ref="CO277:CP277"/>
    <mergeCell ref="CQ277:CR277"/>
    <mergeCell ref="BU277:BV277"/>
    <mergeCell ref="BW277:BX277"/>
    <mergeCell ref="BY277:BZ277"/>
    <mergeCell ref="CA277:CB277"/>
    <mergeCell ref="CC277:CD277"/>
    <mergeCell ref="CE277:CF277"/>
    <mergeCell ref="BA277:BB277"/>
    <mergeCell ref="BC277:BL277"/>
    <mergeCell ref="BM277:BN277"/>
    <mergeCell ref="BO277:BP277"/>
    <mergeCell ref="BQ277:BR277"/>
    <mergeCell ref="BS277:BT277"/>
    <mergeCell ref="CU278:CV278"/>
    <mergeCell ref="A277:B277"/>
    <mergeCell ref="C277:R277"/>
    <mergeCell ref="S277:AJ277"/>
    <mergeCell ref="BR272:BZ272"/>
    <mergeCell ref="AK277:AM277"/>
    <mergeCell ref="AN277:AP277"/>
    <mergeCell ref="AQ277:AU277"/>
    <mergeCell ref="AV277:AZ277"/>
    <mergeCell ref="CE276:CF276"/>
    <mergeCell ref="CG276:CH276"/>
    <mergeCell ref="CI276:CJ276"/>
    <mergeCell ref="CK276:CL276"/>
    <mergeCell ref="CM276:CN276"/>
    <mergeCell ref="CO276:CP276"/>
    <mergeCell ref="BS276:BT276"/>
    <mergeCell ref="BU276:BV276"/>
    <mergeCell ref="BW276:BX276"/>
    <mergeCell ref="BY276:BZ276"/>
    <mergeCell ref="CA276:CB276"/>
    <mergeCell ref="CC276:CD276"/>
    <mergeCell ref="AV276:AZ276"/>
    <mergeCell ref="BA276:BB276"/>
    <mergeCell ref="BC276:BL276"/>
    <mergeCell ref="BM276:BN276"/>
    <mergeCell ref="BO276:BP276"/>
    <mergeCell ref="BQ276:BR276"/>
    <mergeCell ref="BY259:BZ259"/>
    <mergeCell ref="A276:B276"/>
    <mergeCell ref="C276:R276"/>
    <mergeCell ref="S276:AJ276"/>
    <mergeCell ref="AK276:AM276"/>
    <mergeCell ref="AN276:AP276"/>
    <mergeCell ref="AQ276:AU276"/>
    <mergeCell ref="BC274:BL275"/>
    <mergeCell ref="BM274:CD275"/>
    <mergeCell ref="CE274:CT275"/>
    <mergeCell ref="CU274:CV275"/>
    <mergeCell ref="AK275:AM275"/>
    <mergeCell ref="AN275:AP275"/>
    <mergeCell ref="A270:CV270"/>
    <mergeCell ref="A273:F273"/>
    <mergeCell ref="G273:R273"/>
    <mergeCell ref="A274:B275"/>
    <mergeCell ref="C274:R275"/>
    <mergeCell ref="S274:AJ275"/>
    <mergeCell ref="AK274:AP274"/>
    <mergeCell ref="AQ274:AU275"/>
    <mergeCell ref="AV274:AZ275"/>
    <mergeCell ref="BA274:BB275"/>
    <mergeCell ref="CQ276:CR276"/>
    <mergeCell ref="CS276:CT276"/>
    <mergeCell ref="CU276:CV276"/>
    <mergeCell ref="AW271:BF271"/>
    <mergeCell ref="BG271:BZ271"/>
    <mergeCell ref="CA271:CJ271"/>
    <mergeCell ref="CK271:CV271"/>
    <mergeCell ref="AW272:BF272"/>
    <mergeCell ref="BG272:BQ272"/>
    <mergeCell ref="BO256:BP256"/>
    <mergeCell ref="BQ256:BR256"/>
    <mergeCell ref="BS256:BT256"/>
    <mergeCell ref="A269:CV269"/>
    <mergeCell ref="BU258:BV258"/>
    <mergeCell ref="BW258:BX258"/>
    <mergeCell ref="BY258:BZ258"/>
    <mergeCell ref="CA258:CB258"/>
    <mergeCell ref="CC258:CD258"/>
    <mergeCell ref="BE259:BL259"/>
    <mergeCell ref="BM259:BN259"/>
    <mergeCell ref="BO259:BP259"/>
    <mergeCell ref="BQ259:BR259"/>
    <mergeCell ref="BS259:BT259"/>
    <mergeCell ref="BE258:BL258"/>
    <mergeCell ref="BM258:BN258"/>
    <mergeCell ref="BO258:BP258"/>
    <mergeCell ref="BQ258:BR258"/>
    <mergeCell ref="BS258:BT258"/>
    <mergeCell ref="CK258:CL258"/>
    <mergeCell ref="CM258:CN258"/>
    <mergeCell ref="CO258:CP258"/>
    <mergeCell ref="CQ258:CR258"/>
    <mergeCell ref="CS258:CT258"/>
    <mergeCell ref="CE259:CF259"/>
    <mergeCell ref="CG259:CH259"/>
    <mergeCell ref="CI259:CJ259"/>
    <mergeCell ref="CK259:CL259"/>
    <mergeCell ref="CM259:CN259"/>
    <mergeCell ref="CO259:CP259"/>
    <mergeCell ref="BU259:BV259"/>
    <mergeCell ref="BW259:BX259"/>
    <mergeCell ref="A255:B255"/>
    <mergeCell ref="C255:R255"/>
    <mergeCell ref="S255:AJ255"/>
    <mergeCell ref="AK255:AM255"/>
    <mergeCell ref="AN255:AP255"/>
    <mergeCell ref="AQ255:AU255"/>
    <mergeCell ref="CU256:CV256"/>
    <mergeCell ref="BE257:BL257"/>
    <mergeCell ref="BM257:BN257"/>
    <mergeCell ref="BO257:BP257"/>
    <mergeCell ref="BQ257:BR257"/>
    <mergeCell ref="BS257:BT257"/>
    <mergeCell ref="BU257:BV257"/>
    <mergeCell ref="BW257:BX257"/>
    <mergeCell ref="BY257:BZ257"/>
    <mergeCell ref="CG256:CH256"/>
    <mergeCell ref="CI256:CJ256"/>
    <mergeCell ref="CK256:CL256"/>
    <mergeCell ref="CM256:CN256"/>
    <mergeCell ref="CO256:CP256"/>
    <mergeCell ref="CQ256:CR256"/>
    <mergeCell ref="BU256:BV256"/>
    <mergeCell ref="BW256:BX256"/>
    <mergeCell ref="BY256:BZ256"/>
    <mergeCell ref="CA256:CB256"/>
    <mergeCell ref="CC256:CD256"/>
    <mergeCell ref="CE256:CF256"/>
    <mergeCell ref="CA257:CB257"/>
    <mergeCell ref="CC257:CD257"/>
    <mergeCell ref="CU257:CV257"/>
    <mergeCell ref="BC256:BL256"/>
    <mergeCell ref="BM256:BN256"/>
    <mergeCell ref="A252:B252"/>
    <mergeCell ref="C252:R252"/>
    <mergeCell ref="S252:AJ252"/>
    <mergeCell ref="AK252:AM252"/>
    <mergeCell ref="AN252:AP252"/>
    <mergeCell ref="AQ252:AU252"/>
    <mergeCell ref="CU255:CV255"/>
    <mergeCell ref="A256:B256"/>
    <mergeCell ref="C256:R256"/>
    <mergeCell ref="S256:AJ256"/>
    <mergeCell ref="AK256:AM256"/>
    <mergeCell ref="AN256:AP256"/>
    <mergeCell ref="AQ256:AU256"/>
    <mergeCell ref="AV256:AZ256"/>
    <mergeCell ref="CE255:CF255"/>
    <mergeCell ref="CG255:CH255"/>
    <mergeCell ref="CI255:CJ255"/>
    <mergeCell ref="CK255:CL255"/>
    <mergeCell ref="CM255:CN255"/>
    <mergeCell ref="CO255:CP255"/>
    <mergeCell ref="BS255:BT255"/>
    <mergeCell ref="BU255:BV255"/>
    <mergeCell ref="BW255:BX255"/>
    <mergeCell ref="BY255:BZ255"/>
    <mergeCell ref="CA255:CB255"/>
    <mergeCell ref="CC255:CD255"/>
    <mergeCell ref="AV255:AZ255"/>
    <mergeCell ref="BA255:BB255"/>
    <mergeCell ref="BC255:BL255"/>
    <mergeCell ref="BM255:BN255"/>
    <mergeCell ref="BO255:BP255"/>
    <mergeCell ref="BQ255:BR255"/>
    <mergeCell ref="CU254:CV254"/>
    <mergeCell ref="BY254:BZ254"/>
    <mergeCell ref="CA254:CB254"/>
    <mergeCell ref="CC254:CD254"/>
    <mergeCell ref="CE254:CF254"/>
    <mergeCell ref="CG254:CH254"/>
    <mergeCell ref="CI254:CJ254"/>
    <mergeCell ref="BM254:BN254"/>
    <mergeCell ref="BO254:BP254"/>
    <mergeCell ref="BQ254:BR254"/>
    <mergeCell ref="BS254:BT254"/>
    <mergeCell ref="BU254:BV254"/>
    <mergeCell ref="BW254:BX254"/>
    <mergeCell ref="A254:B254"/>
    <mergeCell ref="C254:R254"/>
    <mergeCell ref="S254:AJ254"/>
    <mergeCell ref="AK254:AM254"/>
    <mergeCell ref="AN254:AP254"/>
    <mergeCell ref="AQ254:AU254"/>
    <mergeCell ref="AV254:AZ254"/>
    <mergeCell ref="BA254:BB254"/>
    <mergeCell ref="BC254:BL254"/>
    <mergeCell ref="AV252:AZ252"/>
    <mergeCell ref="CQ253:CR253"/>
    <mergeCell ref="CS253:CT253"/>
    <mergeCell ref="BW253:BX253"/>
    <mergeCell ref="BY253:BZ253"/>
    <mergeCell ref="CA253:CB253"/>
    <mergeCell ref="CC253:CD253"/>
    <mergeCell ref="CE253:CF253"/>
    <mergeCell ref="CG253:CH253"/>
    <mergeCell ref="BC253:BL253"/>
    <mergeCell ref="BM253:BN253"/>
    <mergeCell ref="BO253:BP253"/>
    <mergeCell ref="BQ253:BR253"/>
    <mergeCell ref="BS253:BT253"/>
    <mergeCell ref="BU253:BV253"/>
    <mergeCell ref="CS252:CT252"/>
    <mergeCell ref="CU252:CV252"/>
    <mergeCell ref="CE252:CF252"/>
    <mergeCell ref="CQ252:CR252"/>
    <mergeCell ref="BU252:BV252"/>
    <mergeCell ref="BW252:BX252"/>
    <mergeCell ref="CU253:CV253"/>
    <mergeCell ref="A253:B253"/>
    <mergeCell ref="C253:R253"/>
    <mergeCell ref="S253:AJ253"/>
    <mergeCell ref="AK253:AM253"/>
    <mergeCell ref="AN253:AP253"/>
    <mergeCell ref="AQ253:AU253"/>
    <mergeCell ref="AV253:AZ253"/>
    <mergeCell ref="BA253:BB253"/>
    <mergeCell ref="BS251:BT251"/>
    <mergeCell ref="BU251:BV251"/>
    <mergeCell ref="BW251:BX251"/>
    <mergeCell ref="BY251:BZ251"/>
    <mergeCell ref="CA251:CB251"/>
    <mergeCell ref="CC251:CD251"/>
    <mergeCell ref="AV251:AZ251"/>
    <mergeCell ref="BA251:BB251"/>
    <mergeCell ref="BC251:BL251"/>
    <mergeCell ref="BM251:BN251"/>
    <mergeCell ref="BO251:BP251"/>
    <mergeCell ref="BQ251:BR251"/>
    <mergeCell ref="BY252:BZ252"/>
    <mergeCell ref="CA252:CB252"/>
    <mergeCell ref="CC252:CD252"/>
    <mergeCell ref="BA252:BB252"/>
    <mergeCell ref="BC252:BL252"/>
    <mergeCell ref="BM252:BN252"/>
    <mergeCell ref="BO252:BP252"/>
    <mergeCell ref="BQ252:BR252"/>
    <mergeCell ref="BS252:BT252"/>
    <mergeCell ref="A251:B251"/>
    <mergeCell ref="C251:R251"/>
    <mergeCell ref="S251:AJ251"/>
    <mergeCell ref="AK251:AM251"/>
    <mergeCell ref="AN251:AP251"/>
    <mergeCell ref="AQ251:AU251"/>
    <mergeCell ref="CK250:CL250"/>
    <mergeCell ref="CM250:CN250"/>
    <mergeCell ref="CO250:CP250"/>
    <mergeCell ref="CQ250:CR250"/>
    <mergeCell ref="CS250:CT250"/>
    <mergeCell ref="CU250:CV250"/>
    <mergeCell ref="BY250:BZ250"/>
    <mergeCell ref="CA250:CB250"/>
    <mergeCell ref="CC250:CD250"/>
    <mergeCell ref="CE250:CF250"/>
    <mergeCell ref="CG250:CH250"/>
    <mergeCell ref="CI250:CJ250"/>
    <mergeCell ref="BM250:BN250"/>
    <mergeCell ref="BO250:BP250"/>
    <mergeCell ref="BQ250:BR250"/>
    <mergeCell ref="BS250:BT250"/>
    <mergeCell ref="BU250:BV250"/>
    <mergeCell ref="BW250:BX250"/>
    <mergeCell ref="CQ251:CR251"/>
    <mergeCell ref="CS251:CT251"/>
    <mergeCell ref="CU251:CV251"/>
    <mergeCell ref="A250:B250"/>
    <mergeCell ref="C250:R250"/>
    <mergeCell ref="S250:AJ250"/>
    <mergeCell ref="AK250:AM250"/>
    <mergeCell ref="AN250:AP250"/>
    <mergeCell ref="AQ250:AU250"/>
    <mergeCell ref="AV250:AZ250"/>
    <mergeCell ref="BA250:BB250"/>
    <mergeCell ref="BC250:BL250"/>
    <mergeCell ref="CI249:CJ249"/>
    <mergeCell ref="CK249:CL249"/>
    <mergeCell ref="CM249:CN249"/>
    <mergeCell ref="CO249:CP249"/>
    <mergeCell ref="CQ249:CR249"/>
    <mergeCell ref="CS249:CT249"/>
    <mergeCell ref="BW249:BX249"/>
    <mergeCell ref="BY249:BZ249"/>
    <mergeCell ref="CA249:CB249"/>
    <mergeCell ref="CC249:CD249"/>
    <mergeCell ref="CE249:CF249"/>
    <mergeCell ref="CG249:CH249"/>
    <mergeCell ref="BC249:BL249"/>
    <mergeCell ref="BM249:BN249"/>
    <mergeCell ref="BO249:BP249"/>
    <mergeCell ref="BQ249:BR249"/>
    <mergeCell ref="BS249:BT249"/>
    <mergeCell ref="BU249:BV249"/>
    <mergeCell ref="CU248:CV248"/>
    <mergeCell ref="A249:B249"/>
    <mergeCell ref="C249:R249"/>
    <mergeCell ref="S249:AJ249"/>
    <mergeCell ref="AK249:AM249"/>
    <mergeCell ref="AN249:AP249"/>
    <mergeCell ref="AQ249:AU249"/>
    <mergeCell ref="AV249:AZ249"/>
    <mergeCell ref="BA249:BB249"/>
    <mergeCell ref="CG248:CH248"/>
    <mergeCell ref="CI248:CJ248"/>
    <mergeCell ref="CK248:CL248"/>
    <mergeCell ref="CM248:CN248"/>
    <mergeCell ref="CO248:CP248"/>
    <mergeCell ref="CQ248:CR248"/>
    <mergeCell ref="BU248:BV248"/>
    <mergeCell ref="BW248:BX248"/>
    <mergeCell ref="BY248:BZ248"/>
    <mergeCell ref="CA248:CB248"/>
    <mergeCell ref="CC248:CD248"/>
    <mergeCell ref="CE248:CF248"/>
    <mergeCell ref="BA248:BB248"/>
    <mergeCell ref="BC248:BL248"/>
    <mergeCell ref="BM248:BN248"/>
    <mergeCell ref="BO248:BP248"/>
    <mergeCell ref="BQ248:BR248"/>
    <mergeCell ref="BS248:BT248"/>
    <mergeCell ref="CU249:CV249"/>
    <mergeCell ref="A248:B248"/>
    <mergeCell ref="C248:R248"/>
    <mergeCell ref="S248:AJ248"/>
    <mergeCell ref="AK248:AM248"/>
    <mergeCell ref="AN248:AP248"/>
    <mergeCell ref="AQ248:AU248"/>
    <mergeCell ref="AV248:AZ248"/>
    <mergeCell ref="CE247:CF247"/>
    <mergeCell ref="CG247:CH247"/>
    <mergeCell ref="CI247:CJ247"/>
    <mergeCell ref="CK247:CL247"/>
    <mergeCell ref="CM247:CN247"/>
    <mergeCell ref="CO247:CP247"/>
    <mergeCell ref="BS247:BT247"/>
    <mergeCell ref="BU247:BV247"/>
    <mergeCell ref="BW247:BX247"/>
    <mergeCell ref="BY247:BZ247"/>
    <mergeCell ref="CA247:CB247"/>
    <mergeCell ref="CC247:CD247"/>
    <mergeCell ref="AV247:AZ247"/>
    <mergeCell ref="BA247:BB247"/>
    <mergeCell ref="BC247:BL247"/>
    <mergeCell ref="BM247:BN247"/>
    <mergeCell ref="BO247:BP247"/>
    <mergeCell ref="BQ247:BR247"/>
    <mergeCell ref="A247:B247"/>
    <mergeCell ref="C247:R247"/>
    <mergeCell ref="S247:AJ247"/>
    <mergeCell ref="AK247:AM247"/>
    <mergeCell ref="AN247:AP247"/>
    <mergeCell ref="AQ247:AU247"/>
    <mergeCell ref="BC245:BL246"/>
    <mergeCell ref="BM245:CD246"/>
    <mergeCell ref="CE245:CT246"/>
    <mergeCell ref="CU245:CV246"/>
    <mergeCell ref="AK246:AM246"/>
    <mergeCell ref="AN246:AP246"/>
    <mergeCell ref="A241:CV241"/>
    <mergeCell ref="A244:F244"/>
    <mergeCell ref="G244:R244"/>
    <mergeCell ref="A245:B246"/>
    <mergeCell ref="C245:R246"/>
    <mergeCell ref="S245:AJ246"/>
    <mergeCell ref="AK245:AP245"/>
    <mergeCell ref="AQ245:AU246"/>
    <mergeCell ref="AV245:AZ246"/>
    <mergeCell ref="BA245:BB246"/>
    <mergeCell ref="CQ247:CR247"/>
    <mergeCell ref="CS247:CT247"/>
    <mergeCell ref="CU247:CV247"/>
    <mergeCell ref="AW242:BF242"/>
    <mergeCell ref="BG242:BZ242"/>
    <mergeCell ref="CA242:CJ242"/>
    <mergeCell ref="CK242:CV242"/>
    <mergeCell ref="AW243:BF243"/>
    <mergeCell ref="BG243:BQ243"/>
    <mergeCell ref="BR243:BZ243"/>
    <mergeCell ref="BU230:BV230"/>
    <mergeCell ref="BW230:BX230"/>
    <mergeCell ref="BY230:BZ230"/>
    <mergeCell ref="CA230:CB230"/>
    <mergeCell ref="CC230:CD230"/>
    <mergeCell ref="A240:CV240"/>
    <mergeCell ref="BU229:BV229"/>
    <mergeCell ref="BW229:BX229"/>
    <mergeCell ref="BY229:BZ229"/>
    <mergeCell ref="CA229:CB229"/>
    <mergeCell ref="CC229:CD229"/>
    <mergeCell ref="BE230:BL230"/>
    <mergeCell ref="BM230:BN230"/>
    <mergeCell ref="BO230:BP230"/>
    <mergeCell ref="BQ230:BR230"/>
    <mergeCell ref="BS230:BT230"/>
    <mergeCell ref="CM228:CN228"/>
    <mergeCell ref="CO228:CP228"/>
    <mergeCell ref="CQ228:CR228"/>
    <mergeCell ref="CS228:CT228"/>
    <mergeCell ref="CU228:CV228"/>
    <mergeCell ref="BE229:BL229"/>
    <mergeCell ref="BM229:BN229"/>
    <mergeCell ref="BO229:BP229"/>
    <mergeCell ref="BQ229:BR229"/>
    <mergeCell ref="BS229:BT229"/>
    <mergeCell ref="CA228:CB228"/>
    <mergeCell ref="CC228:CD228"/>
    <mergeCell ref="CE228:CF228"/>
    <mergeCell ref="CG228:CH228"/>
    <mergeCell ref="CI228:CJ228"/>
    <mergeCell ref="CK228:CL228"/>
    <mergeCell ref="CC226:CD226"/>
    <mergeCell ref="AV226:AZ226"/>
    <mergeCell ref="BA226:BB226"/>
    <mergeCell ref="BC226:BL226"/>
    <mergeCell ref="BM226:BN226"/>
    <mergeCell ref="BQ228:BR228"/>
    <mergeCell ref="BS228:BT228"/>
    <mergeCell ref="BU228:BV228"/>
    <mergeCell ref="BW228:BX228"/>
    <mergeCell ref="BY228:BZ228"/>
    <mergeCell ref="CG227:CH227"/>
    <mergeCell ref="CI227:CJ227"/>
    <mergeCell ref="CK227:CL227"/>
    <mergeCell ref="CM227:CN227"/>
    <mergeCell ref="CO227:CP227"/>
    <mergeCell ref="CQ227:CR227"/>
    <mergeCell ref="BU227:BV227"/>
    <mergeCell ref="BW227:BX227"/>
    <mergeCell ref="BY227:BZ227"/>
    <mergeCell ref="CA227:CB227"/>
    <mergeCell ref="CC227:CD227"/>
    <mergeCell ref="CE227:CF227"/>
    <mergeCell ref="AK225:AM225"/>
    <mergeCell ref="AN225:AP225"/>
    <mergeCell ref="AQ225:AU225"/>
    <mergeCell ref="AV225:AZ225"/>
    <mergeCell ref="BA225:BB225"/>
    <mergeCell ref="BA227:BB227"/>
    <mergeCell ref="BC227:BL227"/>
    <mergeCell ref="BM227:BN227"/>
    <mergeCell ref="BO227:BP227"/>
    <mergeCell ref="BQ227:BR227"/>
    <mergeCell ref="BS227:BT227"/>
    <mergeCell ref="CQ226:CR226"/>
    <mergeCell ref="CS226:CT226"/>
    <mergeCell ref="CU226:CV226"/>
    <mergeCell ref="A227:B227"/>
    <mergeCell ref="C227:R227"/>
    <mergeCell ref="S227:AJ227"/>
    <mergeCell ref="AK227:AM227"/>
    <mergeCell ref="AN227:AP227"/>
    <mergeCell ref="AQ227:AU227"/>
    <mergeCell ref="AV227:AZ227"/>
    <mergeCell ref="CE226:CF226"/>
    <mergeCell ref="CG226:CH226"/>
    <mergeCell ref="CI226:CJ226"/>
    <mergeCell ref="CK226:CL226"/>
    <mergeCell ref="CM226:CN226"/>
    <mergeCell ref="CO226:CP226"/>
    <mergeCell ref="BS226:BT226"/>
    <mergeCell ref="BU226:BV226"/>
    <mergeCell ref="BW226:BX226"/>
    <mergeCell ref="BY226:BZ226"/>
    <mergeCell ref="CA226:CB226"/>
    <mergeCell ref="AK224:AM224"/>
    <mergeCell ref="AN224:AP224"/>
    <mergeCell ref="AQ224:AU224"/>
    <mergeCell ref="AV224:AZ224"/>
    <mergeCell ref="BA224:BB224"/>
    <mergeCell ref="A226:B226"/>
    <mergeCell ref="C226:R226"/>
    <mergeCell ref="S226:AJ226"/>
    <mergeCell ref="AK226:AM226"/>
    <mergeCell ref="AN226:AP226"/>
    <mergeCell ref="AQ226:AU226"/>
    <mergeCell ref="CK225:CL225"/>
    <mergeCell ref="CM225:CN225"/>
    <mergeCell ref="CO225:CP225"/>
    <mergeCell ref="CQ225:CR225"/>
    <mergeCell ref="CS225:CT225"/>
    <mergeCell ref="CU225:CV225"/>
    <mergeCell ref="BY225:BZ225"/>
    <mergeCell ref="CA225:CB225"/>
    <mergeCell ref="CC225:CD225"/>
    <mergeCell ref="CE225:CF225"/>
    <mergeCell ref="CG225:CH225"/>
    <mergeCell ref="CI225:CJ225"/>
    <mergeCell ref="BM225:BN225"/>
    <mergeCell ref="BO225:BP225"/>
    <mergeCell ref="BQ225:BR225"/>
    <mergeCell ref="BS225:BT225"/>
    <mergeCell ref="BU225:BV225"/>
    <mergeCell ref="BW225:BX225"/>
    <mergeCell ref="A225:B225"/>
    <mergeCell ref="C225:R225"/>
    <mergeCell ref="S225:AJ225"/>
    <mergeCell ref="BU223:BV223"/>
    <mergeCell ref="BW223:BX223"/>
    <mergeCell ref="BY223:BZ223"/>
    <mergeCell ref="BA223:BB223"/>
    <mergeCell ref="BC223:BL223"/>
    <mergeCell ref="BM223:BN223"/>
    <mergeCell ref="BO223:BP223"/>
    <mergeCell ref="BQ223:BR223"/>
    <mergeCell ref="BS223:BT223"/>
    <mergeCell ref="A223:B223"/>
    <mergeCell ref="C223:R223"/>
    <mergeCell ref="S223:AJ223"/>
    <mergeCell ref="AK223:AM223"/>
    <mergeCell ref="AN223:AP223"/>
    <mergeCell ref="AQ223:AU223"/>
    <mergeCell ref="CQ224:CR224"/>
    <mergeCell ref="CS224:CT224"/>
    <mergeCell ref="BW224:BX224"/>
    <mergeCell ref="BY224:BZ224"/>
    <mergeCell ref="CA224:CB224"/>
    <mergeCell ref="CC224:CD224"/>
    <mergeCell ref="CE224:CF224"/>
    <mergeCell ref="CG224:CH224"/>
    <mergeCell ref="BC224:BL224"/>
    <mergeCell ref="BM224:BN224"/>
    <mergeCell ref="BO224:BP224"/>
    <mergeCell ref="BQ224:BR224"/>
    <mergeCell ref="BS224:BT224"/>
    <mergeCell ref="BU224:BV224"/>
    <mergeCell ref="A224:B224"/>
    <mergeCell ref="C224:R224"/>
    <mergeCell ref="S224:AJ224"/>
    <mergeCell ref="A221:B221"/>
    <mergeCell ref="C221:R221"/>
    <mergeCell ref="S221:AJ221"/>
    <mergeCell ref="AK221:AM221"/>
    <mergeCell ref="AN221:AP221"/>
    <mergeCell ref="BS222:BT222"/>
    <mergeCell ref="BU222:BV222"/>
    <mergeCell ref="BW222:BX222"/>
    <mergeCell ref="BY222:BZ222"/>
    <mergeCell ref="CA222:CB222"/>
    <mergeCell ref="CC222:CD222"/>
    <mergeCell ref="AV222:AZ222"/>
    <mergeCell ref="BA222:BB222"/>
    <mergeCell ref="BC222:BL222"/>
    <mergeCell ref="BM222:BN222"/>
    <mergeCell ref="BO222:BP222"/>
    <mergeCell ref="BQ222:BR222"/>
    <mergeCell ref="A222:B222"/>
    <mergeCell ref="C222:R222"/>
    <mergeCell ref="S222:AJ222"/>
    <mergeCell ref="AK222:AM222"/>
    <mergeCell ref="AN222:AP222"/>
    <mergeCell ref="AQ222:AU222"/>
    <mergeCell ref="AQ219:AU219"/>
    <mergeCell ref="AV219:AZ219"/>
    <mergeCell ref="AQ221:AU221"/>
    <mergeCell ref="AV221:AZ221"/>
    <mergeCell ref="BA221:BB221"/>
    <mergeCell ref="BC221:BL221"/>
    <mergeCell ref="CI220:CJ220"/>
    <mergeCell ref="CK220:CL220"/>
    <mergeCell ref="CM220:CN220"/>
    <mergeCell ref="CO220:CP220"/>
    <mergeCell ref="CQ220:CR220"/>
    <mergeCell ref="CS220:CT220"/>
    <mergeCell ref="BW220:BX220"/>
    <mergeCell ref="BY220:BZ220"/>
    <mergeCell ref="CA220:CB220"/>
    <mergeCell ref="CC220:CD220"/>
    <mergeCell ref="CE220:CF220"/>
    <mergeCell ref="CG220:CH220"/>
    <mergeCell ref="BC220:BL220"/>
    <mergeCell ref="BM220:BN220"/>
    <mergeCell ref="BO220:BP220"/>
    <mergeCell ref="BQ220:BR220"/>
    <mergeCell ref="BS220:BT220"/>
    <mergeCell ref="BU220:BV220"/>
    <mergeCell ref="BY221:BZ221"/>
    <mergeCell ref="CA221:CB221"/>
    <mergeCell ref="CC221:CD221"/>
    <mergeCell ref="CE221:CF221"/>
    <mergeCell ref="CG221:CH221"/>
    <mergeCell ref="CI221:CJ221"/>
    <mergeCell ref="BM221:BN221"/>
    <mergeCell ref="BO221:BP221"/>
    <mergeCell ref="A220:B220"/>
    <mergeCell ref="C220:R220"/>
    <mergeCell ref="S220:AJ220"/>
    <mergeCell ref="AK220:AM220"/>
    <mergeCell ref="AN220:AP220"/>
    <mergeCell ref="AQ220:AU220"/>
    <mergeCell ref="AV220:AZ220"/>
    <mergeCell ref="BA220:BB220"/>
    <mergeCell ref="CG219:CH219"/>
    <mergeCell ref="CI219:CJ219"/>
    <mergeCell ref="CK219:CL219"/>
    <mergeCell ref="CM219:CN219"/>
    <mergeCell ref="CO219:CP219"/>
    <mergeCell ref="CI218:CJ218"/>
    <mergeCell ref="CK218:CL218"/>
    <mergeCell ref="CM218:CN218"/>
    <mergeCell ref="CQ219:CR219"/>
    <mergeCell ref="BU219:BV219"/>
    <mergeCell ref="BW219:BX219"/>
    <mergeCell ref="BY219:BZ219"/>
    <mergeCell ref="CA219:CB219"/>
    <mergeCell ref="CC219:CD219"/>
    <mergeCell ref="CE219:CF219"/>
    <mergeCell ref="BA219:BB219"/>
    <mergeCell ref="BC219:BL219"/>
    <mergeCell ref="BM219:BN219"/>
    <mergeCell ref="BO219:BP219"/>
    <mergeCell ref="BQ219:BR219"/>
    <mergeCell ref="BS219:BT219"/>
    <mergeCell ref="A219:B219"/>
    <mergeCell ref="C219:R219"/>
    <mergeCell ref="S219:AJ219"/>
    <mergeCell ref="A199:AO201"/>
    <mergeCell ref="AP199:AP201"/>
    <mergeCell ref="CE258:CF258"/>
    <mergeCell ref="CG258:CH258"/>
    <mergeCell ref="CI258:CJ258"/>
    <mergeCell ref="A218:B218"/>
    <mergeCell ref="C218:R218"/>
    <mergeCell ref="S218:AJ218"/>
    <mergeCell ref="AK218:AM218"/>
    <mergeCell ref="AN218:AP218"/>
    <mergeCell ref="AQ218:AU218"/>
    <mergeCell ref="BC216:BL217"/>
    <mergeCell ref="BM216:CD217"/>
    <mergeCell ref="CE216:CT217"/>
    <mergeCell ref="CU216:CV217"/>
    <mergeCell ref="AK217:AM217"/>
    <mergeCell ref="AN217:AP217"/>
    <mergeCell ref="A212:CV212"/>
    <mergeCell ref="A215:F215"/>
    <mergeCell ref="G215:R215"/>
    <mergeCell ref="A216:B217"/>
    <mergeCell ref="C216:R217"/>
    <mergeCell ref="S216:AJ217"/>
    <mergeCell ref="AK216:AP216"/>
    <mergeCell ref="AQ216:AU217"/>
    <mergeCell ref="AV216:AZ217"/>
    <mergeCell ref="BA216:BB217"/>
    <mergeCell ref="CQ218:CR218"/>
    <mergeCell ref="CS218:CT218"/>
    <mergeCell ref="CU218:CV218"/>
    <mergeCell ref="AK219:AM219"/>
    <mergeCell ref="AN219:AP219"/>
    <mergeCell ref="CS219:CT219"/>
    <mergeCell ref="CU219:CV219"/>
    <mergeCell ref="CU220:CV220"/>
    <mergeCell ref="CS223:CT223"/>
    <mergeCell ref="CU223:CV223"/>
    <mergeCell ref="CU224:CV224"/>
    <mergeCell ref="BO226:BP226"/>
    <mergeCell ref="BQ226:BR226"/>
    <mergeCell ref="CS227:CT227"/>
    <mergeCell ref="CU227:CV227"/>
    <mergeCell ref="BE228:BL228"/>
    <mergeCell ref="BM228:BN228"/>
    <mergeCell ref="BO228:BP228"/>
    <mergeCell ref="CE218:CF218"/>
    <mergeCell ref="CG218:CH218"/>
    <mergeCell ref="CO218:CP218"/>
    <mergeCell ref="BS218:BT218"/>
    <mergeCell ref="BU218:BV218"/>
    <mergeCell ref="BW218:BX218"/>
    <mergeCell ref="BY218:BZ218"/>
    <mergeCell ref="BQ221:BR221"/>
    <mergeCell ref="BS221:BT221"/>
    <mergeCell ref="BU221:BV221"/>
    <mergeCell ref="BW221:BX221"/>
    <mergeCell ref="CQ222:CR222"/>
    <mergeCell ref="CS222:CT222"/>
    <mergeCell ref="CU222:CV222"/>
    <mergeCell ref="CA223:CB223"/>
    <mergeCell ref="CC223:CD223"/>
    <mergeCell ref="CE223:CF223"/>
    <mergeCell ref="BC225:BL225"/>
    <mergeCell ref="CI224:CJ224"/>
    <mergeCell ref="CU198:CV198"/>
    <mergeCell ref="BE199:BL199"/>
    <mergeCell ref="BM199:BN199"/>
    <mergeCell ref="BO199:BP199"/>
    <mergeCell ref="BQ199:BR199"/>
    <mergeCell ref="BS199:BT199"/>
    <mergeCell ref="BU199:BV199"/>
    <mergeCell ref="BW199:BX199"/>
    <mergeCell ref="BY199:BZ199"/>
    <mergeCell ref="CG198:CH198"/>
    <mergeCell ref="CI198:CJ198"/>
    <mergeCell ref="CK198:CL198"/>
    <mergeCell ref="CM198:CN198"/>
    <mergeCell ref="CO198:CP198"/>
    <mergeCell ref="CQ198:CR198"/>
    <mergeCell ref="BU198:BV198"/>
    <mergeCell ref="BW198:BX198"/>
    <mergeCell ref="BY198:BZ198"/>
    <mergeCell ref="CA198:CB198"/>
    <mergeCell ref="CC198:CD198"/>
    <mergeCell ref="CE198:CF198"/>
    <mergeCell ref="CU199:CV199"/>
    <mergeCell ref="CO199:CP199"/>
    <mergeCell ref="CQ199:CR199"/>
    <mergeCell ref="CS199:CT199"/>
    <mergeCell ref="CE199:CF199"/>
    <mergeCell ref="CG199:CH199"/>
    <mergeCell ref="CI199:CJ199"/>
    <mergeCell ref="CK199:CL199"/>
    <mergeCell ref="CM199:CN199"/>
    <mergeCell ref="CA199:CB199"/>
    <mergeCell ref="CC199:CD199"/>
    <mergeCell ref="BA198:BB198"/>
    <mergeCell ref="BC198:BL198"/>
    <mergeCell ref="BM198:BN198"/>
    <mergeCell ref="BO198:BP198"/>
    <mergeCell ref="BQ198:BR198"/>
    <mergeCell ref="BS198:BT198"/>
    <mergeCell ref="CQ197:CR197"/>
    <mergeCell ref="CS197:CT197"/>
    <mergeCell ref="CU197:CV197"/>
    <mergeCell ref="A198:B198"/>
    <mergeCell ref="C198:R198"/>
    <mergeCell ref="S198:AJ198"/>
    <mergeCell ref="AK198:AM198"/>
    <mergeCell ref="AN198:AP198"/>
    <mergeCell ref="AQ198:AU198"/>
    <mergeCell ref="AV198:AZ198"/>
    <mergeCell ref="CE197:CF197"/>
    <mergeCell ref="CG197:CH197"/>
    <mergeCell ref="CI197:CJ197"/>
    <mergeCell ref="CK197:CL197"/>
    <mergeCell ref="CM197:CN197"/>
    <mergeCell ref="CO197:CP197"/>
    <mergeCell ref="BS197:BT197"/>
    <mergeCell ref="BU197:BV197"/>
    <mergeCell ref="BW197:BX197"/>
    <mergeCell ref="BY197:BZ197"/>
    <mergeCell ref="CA197:CB197"/>
    <mergeCell ref="CC197:CD197"/>
    <mergeCell ref="AV197:AZ197"/>
    <mergeCell ref="BA197:BB197"/>
    <mergeCell ref="BC197:BL197"/>
    <mergeCell ref="BM197:BN197"/>
    <mergeCell ref="BO197:BP197"/>
    <mergeCell ref="BQ197:BR197"/>
    <mergeCell ref="A197:B197"/>
    <mergeCell ref="C197:R197"/>
    <mergeCell ref="S197:AJ197"/>
    <mergeCell ref="AK197:AM197"/>
    <mergeCell ref="AN197:AP197"/>
    <mergeCell ref="AQ197:AU197"/>
    <mergeCell ref="CK196:CL196"/>
    <mergeCell ref="CM196:CN196"/>
    <mergeCell ref="CO196:CP196"/>
    <mergeCell ref="CQ196:CR196"/>
    <mergeCell ref="CS196:CT196"/>
    <mergeCell ref="CU196:CV196"/>
    <mergeCell ref="BY196:BZ196"/>
    <mergeCell ref="CA196:CB196"/>
    <mergeCell ref="CC196:CD196"/>
    <mergeCell ref="CE196:CF196"/>
    <mergeCell ref="CG196:CH196"/>
    <mergeCell ref="CI196:CJ196"/>
    <mergeCell ref="BM196:BN196"/>
    <mergeCell ref="BO196:BP196"/>
    <mergeCell ref="BQ196:BR196"/>
    <mergeCell ref="BS196:BT196"/>
    <mergeCell ref="BU196:BV196"/>
    <mergeCell ref="BW196:BX196"/>
    <mergeCell ref="A196:B196"/>
    <mergeCell ref="C196:R196"/>
    <mergeCell ref="S196:AJ196"/>
    <mergeCell ref="AK196:AM196"/>
    <mergeCell ref="AN196:AP196"/>
    <mergeCell ref="AQ196:AU196"/>
    <mergeCell ref="AV196:AZ196"/>
    <mergeCell ref="BA196:BB196"/>
    <mergeCell ref="BC196:BL196"/>
    <mergeCell ref="CI195:CJ195"/>
    <mergeCell ref="CK195:CL195"/>
    <mergeCell ref="CM195:CN195"/>
    <mergeCell ref="CO195:CP195"/>
    <mergeCell ref="CQ195:CR195"/>
    <mergeCell ref="CS195:CT195"/>
    <mergeCell ref="BW195:BX195"/>
    <mergeCell ref="BY195:BZ195"/>
    <mergeCell ref="CA195:CB195"/>
    <mergeCell ref="CC195:CD195"/>
    <mergeCell ref="CE195:CF195"/>
    <mergeCell ref="CG195:CH195"/>
    <mergeCell ref="BC195:BL195"/>
    <mergeCell ref="BM195:BN195"/>
    <mergeCell ref="BO195:BP195"/>
    <mergeCell ref="BQ195:BR195"/>
    <mergeCell ref="BS195:BT195"/>
    <mergeCell ref="BU195:BV195"/>
    <mergeCell ref="CU194:CV194"/>
    <mergeCell ref="A195:B195"/>
    <mergeCell ref="C195:R195"/>
    <mergeCell ref="S195:AJ195"/>
    <mergeCell ref="AK195:AM195"/>
    <mergeCell ref="AN195:AP195"/>
    <mergeCell ref="AQ195:AU195"/>
    <mergeCell ref="AV195:AZ195"/>
    <mergeCell ref="BA195:BB195"/>
    <mergeCell ref="CG194:CH194"/>
    <mergeCell ref="CI194:CJ194"/>
    <mergeCell ref="CK194:CL194"/>
    <mergeCell ref="CM194:CN194"/>
    <mergeCell ref="CO194:CP194"/>
    <mergeCell ref="CQ194:CR194"/>
    <mergeCell ref="BU194:BV194"/>
    <mergeCell ref="BW194:BX194"/>
    <mergeCell ref="BY194:BZ194"/>
    <mergeCell ref="CA194:CB194"/>
    <mergeCell ref="CC194:CD194"/>
    <mergeCell ref="CE194:CF194"/>
    <mergeCell ref="BA194:BB194"/>
    <mergeCell ref="BC194:BL194"/>
    <mergeCell ref="BM194:BN194"/>
    <mergeCell ref="BO194:BP194"/>
    <mergeCell ref="BQ194:BR194"/>
    <mergeCell ref="BS194:BT194"/>
    <mergeCell ref="CU195:CV195"/>
    <mergeCell ref="A194:B194"/>
    <mergeCell ref="C194:R194"/>
    <mergeCell ref="S194:AJ194"/>
    <mergeCell ref="AK194:AM194"/>
    <mergeCell ref="AN194:AP194"/>
    <mergeCell ref="AQ194:AU194"/>
    <mergeCell ref="AV194:AZ194"/>
    <mergeCell ref="CE193:CF193"/>
    <mergeCell ref="CG193:CH193"/>
    <mergeCell ref="CI193:CJ193"/>
    <mergeCell ref="CK193:CL193"/>
    <mergeCell ref="CM193:CN193"/>
    <mergeCell ref="CO193:CP193"/>
    <mergeCell ref="BS193:BT193"/>
    <mergeCell ref="BU193:BV193"/>
    <mergeCell ref="BW193:BX193"/>
    <mergeCell ref="BY193:BZ193"/>
    <mergeCell ref="CA193:CB193"/>
    <mergeCell ref="CC193:CD193"/>
    <mergeCell ref="AV193:AZ193"/>
    <mergeCell ref="BA193:BB193"/>
    <mergeCell ref="BC193:BL193"/>
    <mergeCell ref="BM193:BN193"/>
    <mergeCell ref="BO193:BP193"/>
    <mergeCell ref="BQ193:BR193"/>
    <mergeCell ref="A193:B193"/>
    <mergeCell ref="C193:R193"/>
    <mergeCell ref="S193:AJ193"/>
    <mergeCell ref="AK193:AM193"/>
    <mergeCell ref="AN193:AP193"/>
    <mergeCell ref="AQ193:AU193"/>
    <mergeCell ref="CK192:CL192"/>
    <mergeCell ref="CM192:CN192"/>
    <mergeCell ref="CO192:CP192"/>
    <mergeCell ref="CQ192:CR192"/>
    <mergeCell ref="CS192:CT192"/>
    <mergeCell ref="CU192:CV192"/>
    <mergeCell ref="BY192:BZ192"/>
    <mergeCell ref="CA192:CB192"/>
    <mergeCell ref="CC192:CD192"/>
    <mergeCell ref="CE192:CF192"/>
    <mergeCell ref="CG192:CH192"/>
    <mergeCell ref="CI192:CJ192"/>
    <mergeCell ref="BM192:BN192"/>
    <mergeCell ref="BO192:BP192"/>
    <mergeCell ref="BQ192:BR192"/>
    <mergeCell ref="BS192:BT192"/>
    <mergeCell ref="BU192:BV192"/>
    <mergeCell ref="BW192:BX192"/>
    <mergeCell ref="CQ193:CR193"/>
    <mergeCell ref="CS193:CT193"/>
    <mergeCell ref="CU193:CV193"/>
    <mergeCell ref="A192:B192"/>
    <mergeCell ref="C192:R192"/>
    <mergeCell ref="S192:AJ192"/>
    <mergeCell ref="AK192:AM192"/>
    <mergeCell ref="AN192:AP192"/>
    <mergeCell ref="AQ192:AU192"/>
    <mergeCell ref="AV192:AZ192"/>
    <mergeCell ref="BA192:BB192"/>
    <mergeCell ref="BC192:BL192"/>
    <mergeCell ref="CI191:CJ191"/>
    <mergeCell ref="CK191:CL191"/>
    <mergeCell ref="CM191:CN191"/>
    <mergeCell ref="CO191:CP191"/>
    <mergeCell ref="CQ191:CR191"/>
    <mergeCell ref="CS191:CT191"/>
    <mergeCell ref="BW191:BX191"/>
    <mergeCell ref="BY191:BZ191"/>
    <mergeCell ref="CA191:CB191"/>
    <mergeCell ref="CC191:CD191"/>
    <mergeCell ref="CE191:CF191"/>
    <mergeCell ref="CG191:CH191"/>
    <mergeCell ref="BC191:BL191"/>
    <mergeCell ref="BM191:BN191"/>
    <mergeCell ref="BO191:BP191"/>
    <mergeCell ref="BQ191:BR191"/>
    <mergeCell ref="BS191:BT191"/>
    <mergeCell ref="BU191:BV191"/>
    <mergeCell ref="CU190:CV190"/>
    <mergeCell ref="A191:B191"/>
    <mergeCell ref="C191:R191"/>
    <mergeCell ref="S191:AJ191"/>
    <mergeCell ref="AK191:AM191"/>
    <mergeCell ref="AN191:AP191"/>
    <mergeCell ref="AQ191:AU191"/>
    <mergeCell ref="AV191:AZ191"/>
    <mergeCell ref="BA191:BB191"/>
    <mergeCell ref="CG190:CH190"/>
    <mergeCell ref="CI190:CJ190"/>
    <mergeCell ref="CK190:CL190"/>
    <mergeCell ref="CM190:CN190"/>
    <mergeCell ref="CO190:CP190"/>
    <mergeCell ref="CQ190:CR190"/>
    <mergeCell ref="BU190:BV190"/>
    <mergeCell ref="BW190:BX190"/>
    <mergeCell ref="BY190:BZ190"/>
    <mergeCell ref="CA190:CB190"/>
    <mergeCell ref="CC190:CD190"/>
    <mergeCell ref="CE190:CF190"/>
    <mergeCell ref="BA190:BB190"/>
    <mergeCell ref="BC190:BL190"/>
    <mergeCell ref="BM190:BN190"/>
    <mergeCell ref="BO190:BP190"/>
    <mergeCell ref="BQ190:BR190"/>
    <mergeCell ref="BS190:BT190"/>
    <mergeCell ref="CU191:CV191"/>
    <mergeCell ref="A190:B190"/>
    <mergeCell ref="C190:R190"/>
    <mergeCell ref="S190:AJ190"/>
    <mergeCell ref="AK190:AM190"/>
    <mergeCell ref="AN190:AP190"/>
    <mergeCell ref="AQ190:AU190"/>
    <mergeCell ref="AV190:AZ190"/>
    <mergeCell ref="CE189:CF189"/>
    <mergeCell ref="CG189:CH189"/>
    <mergeCell ref="CI189:CJ189"/>
    <mergeCell ref="CK189:CL189"/>
    <mergeCell ref="CM189:CN189"/>
    <mergeCell ref="CO189:CP189"/>
    <mergeCell ref="BS189:BT189"/>
    <mergeCell ref="BU189:BV189"/>
    <mergeCell ref="BW189:BX189"/>
    <mergeCell ref="BY189:BZ189"/>
    <mergeCell ref="CA189:CB189"/>
    <mergeCell ref="CC189:CD189"/>
    <mergeCell ref="AV189:AZ189"/>
    <mergeCell ref="BA189:BB189"/>
    <mergeCell ref="BC189:BL189"/>
    <mergeCell ref="BM189:BN189"/>
    <mergeCell ref="BO189:BP189"/>
    <mergeCell ref="BQ189:BR189"/>
    <mergeCell ref="A189:B189"/>
    <mergeCell ref="C189:R189"/>
    <mergeCell ref="S189:AJ189"/>
    <mergeCell ref="AK189:AM189"/>
    <mergeCell ref="AN189:AP189"/>
    <mergeCell ref="AQ189:AU189"/>
    <mergeCell ref="BC187:BL188"/>
    <mergeCell ref="BM187:CD188"/>
    <mergeCell ref="CE187:CT188"/>
    <mergeCell ref="CU187:CV188"/>
    <mergeCell ref="AK188:AM188"/>
    <mergeCell ref="AN188:AP188"/>
    <mergeCell ref="A183:CV183"/>
    <mergeCell ref="A186:F186"/>
    <mergeCell ref="G186:R186"/>
    <mergeCell ref="A187:B188"/>
    <mergeCell ref="C187:R188"/>
    <mergeCell ref="S187:AJ188"/>
    <mergeCell ref="AK187:AP187"/>
    <mergeCell ref="AQ187:AU188"/>
    <mergeCell ref="AV187:AZ188"/>
    <mergeCell ref="BA187:BB188"/>
    <mergeCell ref="CQ189:CR189"/>
    <mergeCell ref="CS189:CT189"/>
    <mergeCell ref="CU189:CV189"/>
    <mergeCell ref="AW184:BF184"/>
    <mergeCell ref="BG184:BZ184"/>
    <mergeCell ref="CA184:CJ184"/>
    <mergeCell ref="CK184:CV184"/>
    <mergeCell ref="AW185:BF185"/>
    <mergeCell ref="BG185:BQ185"/>
    <mergeCell ref="BR185:BZ185"/>
    <mergeCell ref="BY171:BZ171"/>
    <mergeCell ref="CA171:CB171"/>
    <mergeCell ref="CC171:CD171"/>
    <mergeCell ref="BE172:BL172"/>
    <mergeCell ref="BM172:BN172"/>
    <mergeCell ref="BO172:BP172"/>
    <mergeCell ref="BQ172:BR172"/>
    <mergeCell ref="BS172:BT172"/>
    <mergeCell ref="CM170:CN170"/>
    <mergeCell ref="CO170:CP170"/>
    <mergeCell ref="CQ170:CR170"/>
    <mergeCell ref="CS170:CT170"/>
    <mergeCell ref="CU170:CV170"/>
    <mergeCell ref="BE171:BL171"/>
    <mergeCell ref="BM171:BN171"/>
    <mergeCell ref="BO171:BP171"/>
    <mergeCell ref="BQ171:BR171"/>
    <mergeCell ref="BS171:BT171"/>
    <mergeCell ref="CA170:CB170"/>
    <mergeCell ref="CC170:CD170"/>
    <mergeCell ref="CE170:CF170"/>
    <mergeCell ref="CG170:CH170"/>
    <mergeCell ref="CI170:CJ170"/>
    <mergeCell ref="CK170:CL170"/>
    <mergeCell ref="BU172:BV172"/>
    <mergeCell ref="BW172:BX172"/>
    <mergeCell ref="BY172:BZ172"/>
    <mergeCell ref="CA172:CB172"/>
    <mergeCell ref="CI172:CJ172"/>
    <mergeCell ref="CK172:CL172"/>
    <mergeCell ref="CM172:CN172"/>
    <mergeCell ref="CC172:CD172"/>
    <mergeCell ref="CU169:CV169"/>
    <mergeCell ref="BE170:BL170"/>
    <mergeCell ref="BM170:BN170"/>
    <mergeCell ref="BO170:BP170"/>
    <mergeCell ref="BQ170:BR170"/>
    <mergeCell ref="BS170:BT170"/>
    <mergeCell ref="BU170:BV170"/>
    <mergeCell ref="BW170:BX170"/>
    <mergeCell ref="BY170:BZ170"/>
    <mergeCell ref="CG169:CH169"/>
    <mergeCell ref="CI169:CJ169"/>
    <mergeCell ref="CK169:CL169"/>
    <mergeCell ref="CM169:CN169"/>
    <mergeCell ref="CO169:CP169"/>
    <mergeCell ref="CQ169:CR169"/>
    <mergeCell ref="BU169:BV169"/>
    <mergeCell ref="BW169:BX169"/>
    <mergeCell ref="BY169:BZ169"/>
    <mergeCell ref="CA169:CB169"/>
    <mergeCell ref="CC169:CD169"/>
    <mergeCell ref="CE169:CF169"/>
    <mergeCell ref="CS169:CT169"/>
    <mergeCell ref="BA169:BB169"/>
    <mergeCell ref="BC169:BL169"/>
    <mergeCell ref="BM169:BN169"/>
    <mergeCell ref="BO169:BP169"/>
    <mergeCell ref="BQ169:BR169"/>
    <mergeCell ref="BS169:BT169"/>
    <mergeCell ref="CQ168:CR168"/>
    <mergeCell ref="CS168:CT168"/>
    <mergeCell ref="CU168:CV168"/>
    <mergeCell ref="A169:B169"/>
    <mergeCell ref="C169:R169"/>
    <mergeCell ref="S169:AJ169"/>
    <mergeCell ref="AK169:AM169"/>
    <mergeCell ref="AN169:AP169"/>
    <mergeCell ref="AQ169:AU169"/>
    <mergeCell ref="AV169:AZ169"/>
    <mergeCell ref="CE168:CF168"/>
    <mergeCell ref="CG168:CH168"/>
    <mergeCell ref="CI168:CJ168"/>
    <mergeCell ref="CK168:CL168"/>
    <mergeCell ref="CM168:CN168"/>
    <mergeCell ref="CO168:CP168"/>
    <mergeCell ref="BS168:BT168"/>
    <mergeCell ref="BU168:BV168"/>
    <mergeCell ref="BW168:BX168"/>
    <mergeCell ref="BY168:BZ168"/>
    <mergeCell ref="CA168:CB168"/>
    <mergeCell ref="CC168:CD168"/>
    <mergeCell ref="AV168:AZ168"/>
    <mergeCell ref="BA168:BB168"/>
    <mergeCell ref="BC168:BL168"/>
    <mergeCell ref="BM168:BN168"/>
    <mergeCell ref="A168:B168"/>
    <mergeCell ref="C168:R168"/>
    <mergeCell ref="S168:AJ168"/>
    <mergeCell ref="AK168:AM168"/>
    <mergeCell ref="AN168:AP168"/>
    <mergeCell ref="AQ168:AU168"/>
    <mergeCell ref="CK167:CL167"/>
    <mergeCell ref="CM167:CN167"/>
    <mergeCell ref="CO167:CP167"/>
    <mergeCell ref="CQ167:CR167"/>
    <mergeCell ref="CS167:CT167"/>
    <mergeCell ref="CU167:CV167"/>
    <mergeCell ref="BY167:BZ167"/>
    <mergeCell ref="CA167:CB167"/>
    <mergeCell ref="CC167:CD167"/>
    <mergeCell ref="CE167:CF167"/>
    <mergeCell ref="CG167:CH167"/>
    <mergeCell ref="CI167:CJ167"/>
    <mergeCell ref="BM167:BN167"/>
    <mergeCell ref="BO167:BP167"/>
    <mergeCell ref="BQ167:BR167"/>
    <mergeCell ref="BS167:BT167"/>
    <mergeCell ref="BU167:BV167"/>
    <mergeCell ref="BW167:BX167"/>
    <mergeCell ref="A167:B167"/>
    <mergeCell ref="C167:R167"/>
    <mergeCell ref="S167:AJ167"/>
    <mergeCell ref="AK167:AM167"/>
    <mergeCell ref="AN167:AP167"/>
    <mergeCell ref="AQ167:AU167"/>
    <mergeCell ref="AV167:AZ167"/>
    <mergeCell ref="BA167:BB167"/>
    <mergeCell ref="BC167:BL167"/>
    <mergeCell ref="CI166:CJ166"/>
    <mergeCell ref="CK166:CL166"/>
    <mergeCell ref="CM166:CN166"/>
    <mergeCell ref="CO166:CP166"/>
    <mergeCell ref="CQ166:CR166"/>
    <mergeCell ref="CS166:CT166"/>
    <mergeCell ref="BW166:BX166"/>
    <mergeCell ref="BY166:BZ166"/>
    <mergeCell ref="CA166:CB166"/>
    <mergeCell ref="CC166:CD166"/>
    <mergeCell ref="CE166:CF166"/>
    <mergeCell ref="CG166:CH166"/>
    <mergeCell ref="BC166:BL166"/>
    <mergeCell ref="BM166:BN166"/>
    <mergeCell ref="BO166:BP166"/>
    <mergeCell ref="BQ166:BR166"/>
    <mergeCell ref="BS166:BT166"/>
    <mergeCell ref="BU166:BV166"/>
    <mergeCell ref="CU165:CV165"/>
    <mergeCell ref="A166:B166"/>
    <mergeCell ref="C166:R166"/>
    <mergeCell ref="S166:AJ166"/>
    <mergeCell ref="AK166:AM166"/>
    <mergeCell ref="AN166:AP166"/>
    <mergeCell ref="AQ166:AU166"/>
    <mergeCell ref="AV166:AZ166"/>
    <mergeCell ref="BA166:BB166"/>
    <mergeCell ref="CG165:CH165"/>
    <mergeCell ref="CI165:CJ165"/>
    <mergeCell ref="CK165:CL165"/>
    <mergeCell ref="CM165:CN165"/>
    <mergeCell ref="CO165:CP165"/>
    <mergeCell ref="CQ165:CR165"/>
    <mergeCell ref="BU165:BV165"/>
    <mergeCell ref="BW165:BX165"/>
    <mergeCell ref="BY165:BZ165"/>
    <mergeCell ref="CA165:CB165"/>
    <mergeCell ref="CC165:CD165"/>
    <mergeCell ref="CE165:CF165"/>
    <mergeCell ref="BA165:BB165"/>
    <mergeCell ref="BC165:BL165"/>
    <mergeCell ref="BM165:BN165"/>
    <mergeCell ref="BO165:BP165"/>
    <mergeCell ref="BQ165:BR165"/>
    <mergeCell ref="BS165:BT165"/>
    <mergeCell ref="CU166:CV166"/>
    <mergeCell ref="A165:B165"/>
    <mergeCell ref="C165:R165"/>
    <mergeCell ref="S165:AJ165"/>
    <mergeCell ref="AK165:AM165"/>
    <mergeCell ref="AN165:AP165"/>
    <mergeCell ref="AQ165:AU165"/>
    <mergeCell ref="AV165:AZ165"/>
    <mergeCell ref="CE164:CF164"/>
    <mergeCell ref="CG164:CH164"/>
    <mergeCell ref="CI164:CJ164"/>
    <mergeCell ref="CK164:CL164"/>
    <mergeCell ref="CM164:CN164"/>
    <mergeCell ref="CO164:CP164"/>
    <mergeCell ref="BS164:BT164"/>
    <mergeCell ref="BU164:BV164"/>
    <mergeCell ref="BW164:BX164"/>
    <mergeCell ref="BY164:BZ164"/>
    <mergeCell ref="CA164:CB164"/>
    <mergeCell ref="CC164:CD164"/>
    <mergeCell ref="AV164:AZ164"/>
    <mergeCell ref="BA164:BB164"/>
    <mergeCell ref="BC164:BL164"/>
    <mergeCell ref="BM164:BN164"/>
    <mergeCell ref="BO164:BP164"/>
    <mergeCell ref="BQ164:BR164"/>
    <mergeCell ref="A164:B164"/>
    <mergeCell ref="C164:R164"/>
    <mergeCell ref="S164:AJ164"/>
    <mergeCell ref="AK164:AM164"/>
    <mergeCell ref="AN164:AP164"/>
    <mergeCell ref="AQ164:AU164"/>
    <mergeCell ref="CK163:CL163"/>
    <mergeCell ref="CM163:CN163"/>
    <mergeCell ref="CO163:CP163"/>
    <mergeCell ref="CQ163:CR163"/>
    <mergeCell ref="CS163:CT163"/>
    <mergeCell ref="CU163:CV163"/>
    <mergeCell ref="BY163:BZ163"/>
    <mergeCell ref="CA163:CB163"/>
    <mergeCell ref="CC163:CD163"/>
    <mergeCell ref="CE163:CF163"/>
    <mergeCell ref="CG163:CH163"/>
    <mergeCell ref="CI163:CJ163"/>
    <mergeCell ref="BM163:BN163"/>
    <mergeCell ref="BO163:BP163"/>
    <mergeCell ref="BQ163:BR163"/>
    <mergeCell ref="BS163:BT163"/>
    <mergeCell ref="BU163:BV163"/>
    <mergeCell ref="BW163:BX163"/>
    <mergeCell ref="CQ164:CR164"/>
    <mergeCell ref="CS164:CT164"/>
    <mergeCell ref="CU164:CV164"/>
    <mergeCell ref="A163:B163"/>
    <mergeCell ref="C163:R163"/>
    <mergeCell ref="S163:AJ163"/>
    <mergeCell ref="AK163:AM163"/>
    <mergeCell ref="AN163:AP163"/>
    <mergeCell ref="AQ163:AU163"/>
    <mergeCell ref="AV163:AZ163"/>
    <mergeCell ref="BA163:BB163"/>
    <mergeCell ref="BC163:BL163"/>
    <mergeCell ref="CI162:CJ162"/>
    <mergeCell ref="CK162:CL162"/>
    <mergeCell ref="CM162:CN162"/>
    <mergeCell ref="CO162:CP162"/>
    <mergeCell ref="CQ162:CR162"/>
    <mergeCell ref="CS162:CT162"/>
    <mergeCell ref="BW162:BX162"/>
    <mergeCell ref="BY162:BZ162"/>
    <mergeCell ref="CA162:CB162"/>
    <mergeCell ref="CC162:CD162"/>
    <mergeCell ref="CE162:CF162"/>
    <mergeCell ref="CG162:CH162"/>
    <mergeCell ref="BC162:BL162"/>
    <mergeCell ref="BM162:BN162"/>
    <mergeCell ref="BO162:BP162"/>
    <mergeCell ref="BQ162:BR162"/>
    <mergeCell ref="BS162:BT162"/>
    <mergeCell ref="BU162:BV162"/>
    <mergeCell ref="CU161:CV161"/>
    <mergeCell ref="A162:B162"/>
    <mergeCell ref="C162:R162"/>
    <mergeCell ref="S162:AJ162"/>
    <mergeCell ref="AK162:AM162"/>
    <mergeCell ref="AN162:AP162"/>
    <mergeCell ref="AQ162:AU162"/>
    <mergeCell ref="AV162:AZ162"/>
    <mergeCell ref="BA162:BB162"/>
    <mergeCell ref="CG161:CH161"/>
    <mergeCell ref="CI161:CJ161"/>
    <mergeCell ref="CK161:CL161"/>
    <mergeCell ref="CM161:CN161"/>
    <mergeCell ref="CO161:CP161"/>
    <mergeCell ref="CQ161:CR161"/>
    <mergeCell ref="BU161:BV161"/>
    <mergeCell ref="BW161:BX161"/>
    <mergeCell ref="BY161:BZ161"/>
    <mergeCell ref="CA161:CB161"/>
    <mergeCell ref="CC161:CD161"/>
    <mergeCell ref="CE161:CF161"/>
    <mergeCell ref="BA161:BB161"/>
    <mergeCell ref="BC161:BL161"/>
    <mergeCell ref="BM161:BN161"/>
    <mergeCell ref="BO161:BP161"/>
    <mergeCell ref="BQ161:BR161"/>
    <mergeCell ref="BS161:BT161"/>
    <mergeCell ref="CU162:CV162"/>
    <mergeCell ref="A161:B161"/>
    <mergeCell ref="C161:R161"/>
    <mergeCell ref="S161:AJ161"/>
    <mergeCell ref="AK161:AM161"/>
    <mergeCell ref="AN161:AP161"/>
    <mergeCell ref="AQ161:AU161"/>
    <mergeCell ref="AV161:AZ161"/>
    <mergeCell ref="CE160:CF160"/>
    <mergeCell ref="CG160:CH160"/>
    <mergeCell ref="CI160:CJ160"/>
    <mergeCell ref="CK160:CL160"/>
    <mergeCell ref="CM160:CN160"/>
    <mergeCell ref="CO160:CP160"/>
    <mergeCell ref="BS160:BT160"/>
    <mergeCell ref="BU160:BV160"/>
    <mergeCell ref="BW160:BX160"/>
    <mergeCell ref="BY160:BZ160"/>
    <mergeCell ref="CA160:CB160"/>
    <mergeCell ref="CC160:CD160"/>
    <mergeCell ref="AV160:AZ160"/>
    <mergeCell ref="BA160:BB160"/>
    <mergeCell ref="BC160:BL160"/>
    <mergeCell ref="BM160:BN160"/>
    <mergeCell ref="BO160:BP160"/>
    <mergeCell ref="BQ160:BR160"/>
    <mergeCell ref="A160:B160"/>
    <mergeCell ref="C160:R160"/>
    <mergeCell ref="S160:AJ160"/>
    <mergeCell ref="AK160:AM160"/>
    <mergeCell ref="AN160:AP160"/>
    <mergeCell ref="AQ160:AU160"/>
    <mergeCell ref="BC158:BL159"/>
    <mergeCell ref="BM158:CD159"/>
    <mergeCell ref="CE158:CT159"/>
    <mergeCell ref="CU158:CV159"/>
    <mergeCell ref="AK159:AM159"/>
    <mergeCell ref="AN159:AP159"/>
    <mergeCell ref="A154:CV154"/>
    <mergeCell ref="A157:F157"/>
    <mergeCell ref="G157:R157"/>
    <mergeCell ref="A158:B159"/>
    <mergeCell ref="C158:R159"/>
    <mergeCell ref="S158:AJ159"/>
    <mergeCell ref="AK158:AP158"/>
    <mergeCell ref="AQ158:AU159"/>
    <mergeCell ref="AV158:AZ159"/>
    <mergeCell ref="BA158:BB159"/>
    <mergeCell ref="CQ160:CR160"/>
    <mergeCell ref="CS160:CT160"/>
    <mergeCell ref="CU160:CV160"/>
    <mergeCell ref="AW155:BF155"/>
    <mergeCell ref="BG155:BZ155"/>
    <mergeCell ref="CA155:CJ155"/>
    <mergeCell ref="CK155:CV155"/>
    <mergeCell ref="AW156:BF156"/>
    <mergeCell ref="BG156:BQ156"/>
    <mergeCell ref="BR156:BZ156"/>
    <mergeCell ref="BU141:BV141"/>
    <mergeCell ref="BW141:BX141"/>
    <mergeCell ref="BY141:BZ141"/>
    <mergeCell ref="CG140:CH140"/>
    <mergeCell ref="CI140:CJ140"/>
    <mergeCell ref="CK140:CL140"/>
    <mergeCell ref="CM140:CN140"/>
    <mergeCell ref="CO140:CP140"/>
    <mergeCell ref="CQ140:CR140"/>
    <mergeCell ref="BU140:BV140"/>
    <mergeCell ref="BW140:BX140"/>
    <mergeCell ref="BY140:BZ140"/>
    <mergeCell ref="CA140:CB140"/>
    <mergeCell ref="CC140:CD140"/>
    <mergeCell ref="CE140:CF140"/>
    <mergeCell ref="CM141:CN141"/>
    <mergeCell ref="CO141:CP141"/>
    <mergeCell ref="CQ141:CR141"/>
    <mergeCell ref="AV139:AZ139"/>
    <mergeCell ref="BA139:BB139"/>
    <mergeCell ref="BC139:BL139"/>
    <mergeCell ref="BM139:BN139"/>
    <mergeCell ref="A139:B139"/>
    <mergeCell ref="C139:R139"/>
    <mergeCell ref="S139:AJ139"/>
    <mergeCell ref="AK139:AM139"/>
    <mergeCell ref="AN139:AP139"/>
    <mergeCell ref="AQ139:AU139"/>
    <mergeCell ref="CS141:CT141"/>
    <mergeCell ref="CU141:CV141"/>
    <mergeCell ref="CA141:CB141"/>
    <mergeCell ref="CC141:CD141"/>
    <mergeCell ref="CE141:CF141"/>
    <mergeCell ref="CG141:CH141"/>
    <mergeCell ref="CI141:CJ141"/>
    <mergeCell ref="CK141:CL141"/>
    <mergeCell ref="BA140:BB140"/>
    <mergeCell ref="BC140:BL140"/>
    <mergeCell ref="BM140:BN140"/>
    <mergeCell ref="BO140:BP140"/>
    <mergeCell ref="BQ140:BR140"/>
    <mergeCell ref="BS140:BT140"/>
    <mergeCell ref="CQ139:CR139"/>
    <mergeCell ref="CS139:CT139"/>
    <mergeCell ref="CU139:CV139"/>
    <mergeCell ref="BE141:BL141"/>
    <mergeCell ref="BM141:BN141"/>
    <mergeCell ref="BO141:BP141"/>
    <mergeCell ref="BQ141:BR141"/>
    <mergeCell ref="BS141:BT141"/>
    <mergeCell ref="CU138:CV138"/>
    <mergeCell ref="BY138:BZ138"/>
    <mergeCell ref="CA138:CB138"/>
    <mergeCell ref="CC138:CD138"/>
    <mergeCell ref="CE138:CF138"/>
    <mergeCell ref="CG138:CH138"/>
    <mergeCell ref="CI138:CJ138"/>
    <mergeCell ref="BM138:BN138"/>
    <mergeCell ref="BO138:BP138"/>
    <mergeCell ref="BQ138:BR138"/>
    <mergeCell ref="BS138:BT138"/>
    <mergeCell ref="BU138:BV138"/>
    <mergeCell ref="BW138:BX138"/>
    <mergeCell ref="A140:B140"/>
    <mergeCell ref="C140:R140"/>
    <mergeCell ref="S140:AJ140"/>
    <mergeCell ref="AK140:AM140"/>
    <mergeCell ref="AN140:AP140"/>
    <mergeCell ref="AQ140:AU140"/>
    <mergeCell ref="AV140:AZ140"/>
    <mergeCell ref="CE139:CF139"/>
    <mergeCell ref="CG139:CH139"/>
    <mergeCell ref="CI139:CJ139"/>
    <mergeCell ref="CK139:CL139"/>
    <mergeCell ref="CM139:CN139"/>
    <mergeCell ref="CO139:CP139"/>
    <mergeCell ref="BS139:BT139"/>
    <mergeCell ref="BU139:BV139"/>
    <mergeCell ref="BW139:BX139"/>
    <mergeCell ref="BY139:BZ139"/>
    <mergeCell ref="CA139:CB139"/>
    <mergeCell ref="CC139:CD139"/>
    <mergeCell ref="A138:B138"/>
    <mergeCell ref="C138:R138"/>
    <mergeCell ref="S138:AJ138"/>
    <mergeCell ref="AK138:AM138"/>
    <mergeCell ref="AN138:AP138"/>
    <mergeCell ref="AQ138:AU138"/>
    <mergeCell ref="AV138:AZ138"/>
    <mergeCell ref="BA138:BB138"/>
    <mergeCell ref="BC138:BL138"/>
    <mergeCell ref="CI137:CJ137"/>
    <mergeCell ref="CK137:CL137"/>
    <mergeCell ref="CM137:CN137"/>
    <mergeCell ref="CO137:CP137"/>
    <mergeCell ref="CQ137:CR137"/>
    <mergeCell ref="CS137:CT137"/>
    <mergeCell ref="BW137:BX137"/>
    <mergeCell ref="BY137:BZ137"/>
    <mergeCell ref="CA137:CB137"/>
    <mergeCell ref="CC137:CD137"/>
    <mergeCell ref="CE137:CF137"/>
    <mergeCell ref="CG137:CH137"/>
    <mergeCell ref="BC137:BL137"/>
    <mergeCell ref="BM137:BN137"/>
    <mergeCell ref="BO137:BP137"/>
    <mergeCell ref="BQ137:BR137"/>
    <mergeCell ref="BS137:BT137"/>
    <mergeCell ref="BU137:BV137"/>
    <mergeCell ref="CK138:CL138"/>
    <mergeCell ref="CM138:CN138"/>
    <mergeCell ref="CO138:CP138"/>
    <mergeCell ref="CQ138:CR138"/>
    <mergeCell ref="CS138:CT138"/>
    <mergeCell ref="CU136:CV136"/>
    <mergeCell ref="A137:B137"/>
    <mergeCell ref="C137:R137"/>
    <mergeCell ref="S137:AJ137"/>
    <mergeCell ref="AK137:AM137"/>
    <mergeCell ref="AN137:AP137"/>
    <mergeCell ref="AQ137:AU137"/>
    <mergeCell ref="AV137:AZ137"/>
    <mergeCell ref="BA137:BB137"/>
    <mergeCell ref="CG136:CH136"/>
    <mergeCell ref="CI136:CJ136"/>
    <mergeCell ref="CK136:CL136"/>
    <mergeCell ref="CM136:CN136"/>
    <mergeCell ref="CO136:CP136"/>
    <mergeCell ref="CQ136:CR136"/>
    <mergeCell ref="BU136:BV136"/>
    <mergeCell ref="BW136:BX136"/>
    <mergeCell ref="BY136:BZ136"/>
    <mergeCell ref="CA136:CB136"/>
    <mergeCell ref="CC136:CD136"/>
    <mergeCell ref="CE136:CF136"/>
    <mergeCell ref="BA136:BB136"/>
    <mergeCell ref="BC136:BL136"/>
    <mergeCell ref="BM136:BN136"/>
    <mergeCell ref="BO136:BP136"/>
    <mergeCell ref="BQ136:BR136"/>
    <mergeCell ref="BS136:BT136"/>
    <mergeCell ref="CU137:CV137"/>
    <mergeCell ref="A136:B136"/>
    <mergeCell ref="C136:R136"/>
    <mergeCell ref="S136:AJ136"/>
    <mergeCell ref="AK136:AM136"/>
    <mergeCell ref="AN136:AP136"/>
    <mergeCell ref="AQ136:AU136"/>
    <mergeCell ref="AV136:AZ136"/>
    <mergeCell ref="CE135:CF135"/>
    <mergeCell ref="CG135:CH135"/>
    <mergeCell ref="CI135:CJ135"/>
    <mergeCell ref="CK135:CL135"/>
    <mergeCell ref="CM135:CN135"/>
    <mergeCell ref="CO135:CP135"/>
    <mergeCell ref="BS135:BT135"/>
    <mergeCell ref="BU135:BV135"/>
    <mergeCell ref="BW135:BX135"/>
    <mergeCell ref="BY135:BZ135"/>
    <mergeCell ref="CA135:CB135"/>
    <mergeCell ref="CC135:CD135"/>
    <mergeCell ref="AV135:AZ135"/>
    <mergeCell ref="BA135:BB135"/>
    <mergeCell ref="BC135:BL135"/>
    <mergeCell ref="BM135:BN135"/>
    <mergeCell ref="BO135:BP135"/>
    <mergeCell ref="BQ135:BR135"/>
    <mergeCell ref="A135:B135"/>
    <mergeCell ref="C135:R135"/>
    <mergeCell ref="S135:AJ135"/>
    <mergeCell ref="AK135:AM135"/>
    <mergeCell ref="AN135:AP135"/>
    <mergeCell ref="AQ135:AU135"/>
    <mergeCell ref="CK134:CL134"/>
    <mergeCell ref="CM134:CN134"/>
    <mergeCell ref="CO134:CP134"/>
    <mergeCell ref="CQ134:CR134"/>
    <mergeCell ref="CS134:CT134"/>
    <mergeCell ref="CU134:CV134"/>
    <mergeCell ref="BY134:BZ134"/>
    <mergeCell ref="CA134:CB134"/>
    <mergeCell ref="CC134:CD134"/>
    <mergeCell ref="CE134:CF134"/>
    <mergeCell ref="CG134:CH134"/>
    <mergeCell ref="CI134:CJ134"/>
    <mergeCell ref="BM134:BN134"/>
    <mergeCell ref="BO134:BP134"/>
    <mergeCell ref="BQ134:BR134"/>
    <mergeCell ref="BS134:BT134"/>
    <mergeCell ref="BU134:BV134"/>
    <mergeCell ref="BW134:BX134"/>
    <mergeCell ref="CQ135:CR135"/>
    <mergeCell ref="CS135:CT135"/>
    <mergeCell ref="CU135:CV135"/>
    <mergeCell ref="A134:B134"/>
    <mergeCell ref="C134:R134"/>
    <mergeCell ref="S134:AJ134"/>
    <mergeCell ref="AK134:AM134"/>
    <mergeCell ref="AN134:AP134"/>
    <mergeCell ref="CU133:CV133"/>
    <mergeCell ref="A132:B132"/>
    <mergeCell ref="C132:R132"/>
    <mergeCell ref="S132:AJ132"/>
    <mergeCell ref="AK132:AM132"/>
    <mergeCell ref="AQ134:AU134"/>
    <mergeCell ref="AV134:AZ134"/>
    <mergeCell ref="BA134:BB134"/>
    <mergeCell ref="BC134:BL134"/>
    <mergeCell ref="CI133:CJ133"/>
    <mergeCell ref="CK133:CL133"/>
    <mergeCell ref="CM133:CN133"/>
    <mergeCell ref="CO133:CP133"/>
    <mergeCell ref="CQ133:CR133"/>
    <mergeCell ref="CS133:CT133"/>
    <mergeCell ref="BW133:BX133"/>
    <mergeCell ref="BY133:BZ133"/>
    <mergeCell ref="CA133:CB133"/>
    <mergeCell ref="CC133:CD133"/>
    <mergeCell ref="CE133:CF133"/>
    <mergeCell ref="CG133:CH133"/>
    <mergeCell ref="BC133:BL133"/>
    <mergeCell ref="BM133:BN133"/>
    <mergeCell ref="BO133:BP133"/>
    <mergeCell ref="BQ133:BR133"/>
    <mergeCell ref="BS133:BT133"/>
    <mergeCell ref="BU133:BV133"/>
    <mergeCell ref="CS132:CT132"/>
    <mergeCell ref="CI132:CJ132"/>
    <mergeCell ref="CK132:CL132"/>
    <mergeCell ref="CM132:CN132"/>
    <mergeCell ref="CO132:CP132"/>
    <mergeCell ref="A125:CV125"/>
    <mergeCell ref="A128:F128"/>
    <mergeCell ref="G128:R128"/>
    <mergeCell ref="A129:B130"/>
    <mergeCell ref="C129:R130"/>
    <mergeCell ref="S129:AJ130"/>
    <mergeCell ref="AK129:AP129"/>
    <mergeCell ref="AQ129:AU130"/>
    <mergeCell ref="AV129:AZ130"/>
    <mergeCell ref="BA129:BB130"/>
    <mergeCell ref="CQ131:CR131"/>
    <mergeCell ref="CS131:CT131"/>
    <mergeCell ref="CU131:CV131"/>
    <mergeCell ref="AN132:AP132"/>
    <mergeCell ref="AQ132:AU132"/>
    <mergeCell ref="AV132:AZ132"/>
    <mergeCell ref="CE131:CF131"/>
    <mergeCell ref="CG131:CH131"/>
    <mergeCell ref="CI131:CJ131"/>
    <mergeCell ref="BS131:BT131"/>
    <mergeCell ref="BU131:BV131"/>
    <mergeCell ref="BW131:BX131"/>
    <mergeCell ref="BY131:BZ131"/>
    <mergeCell ref="CA131:CB131"/>
    <mergeCell ref="CC131:CD131"/>
    <mergeCell ref="AV131:AZ131"/>
    <mergeCell ref="BA131:BB131"/>
    <mergeCell ref="BC131:BL131"/>
    <mergeCell ref="AN130:AP130"/>
    <mergeCell ref="AW126:BF126"/>
    <mergeCell ref="BG126:BZ126"/>
    <mergeCell ref="CA126:CJ126"/>
    <mergeCell ref="BE114:BL114"/>
    <mergeCell ref="BM114:BN114"/>
    <mergeCell ref="BO114:BP114"/>
    <mergeCell ref="BQ114:BR114"/>
    <mergeCell ref="BS114:BT114"/>
    <mergeCell ref="A124:CV124"/>
    <mergeCell ref="A131:B131"/>
    <mergeCell ref="C131:R131"/>
    <mergeCell ref="S131:AJ131"/>
    <mergeCell ref="AK131:AM131"/>
    <mergeCell ref="AN131:AP131"/>
    <mergeCell ref="AQ131:AU131"/>
    <mergeCell ref="BC129:BL130"/>
    <mergeCell ref="BM129:CD130"/>
    <mergeCell ref="BE113:BL113"/>
    <mergeCell ref="BM113:BN113"/>
    <mergeCell ref="BO113:BP113"/>
    <mergeCell ref="BQ113:BR113"/>
    <mergeCell ref="BS113:BT113"/>
    <mergeCell ref="CU129:CV130"/>
    <mergeCell ref="AW113:BB114"/>
    <mergeCell ref="CS114:CT114"/>
    <mergeCell ref="BU114:BV114"/>
    <mergeCell ref="BW114:BX114"/>
    <mergeCell ref="BY114:BZ114"/>
    <mergeCell ref="CA114:CB114"/>
    <mergeCell ref="CC114:CD114"/>
    <mergeCell ref="CK114:CL114"/>
    <mergeCell ref="CM114:CN114"/>
    <mergeCell ref="CO114:CP114"/>
    <mergeCell ref="CQ114:CR114"/>
    <mergeCell ref="AK130:AM130"/>
    <mergeCell ref="CU111:CV111"/>
    <mergeCell ref="CS112:CT112"/>
    <mergeCell ref="CU112:CV112"/>
    <mergeCell ref="BM131:BN131"/>
    <mergeCell ref="BU113:BV113"/>
    <mergeCell ref="BW113:BX113"/>
    <mergeCell ref="BY113:BZ113"/>
    <mergeCell ref="CA113:CB113"/>
    <mergeCell ref="CC113:CD113"/>
    <mergeCell ref="BE112:BL112"/>
    <mergeCell ref="BM112:BN112"/>
    <mergeCell ref="BO112:BP112"/>
    <mergeCell ref="BQ112:BR112"/>
    <mergeCell ref="BS112:BT112"/>
    <mergeCell ref="BU112:BV112"/>
    <mergeCell ref="BW112:BX112"/>
    <mergeCell ref="BY112:BZ112"/>
    <mergeCell ref="CG111:CH111"/>
    <mergeCell ref="CI111:CJ111"/>
    <mergeCell ref="CK111:CL111"/>
    <mergeCell ref="CM111:CN111"/>
    <mergeCell ref="CO111:CP111"/>
    <mergeCell ref="CQ111:CR111"/>
    <mergeCell ref="BU111:BV111"/>
    <mergeCell ref="BW111:BX111"/>
    <mergeCell ref="BY111:BZ111"/>
    <mergeCell ref="CA111:CB111"/>
    <mergeCell ref="CC111:CD111"/>
    <mergeCell ref="CE111:CF111"/>
    <mergeCell ref="CM112:CN112"/>
    <mergeCell ref="CO112:CP112"/>
    <mergeCell ref="CQ112:CR112"/>
    <mergeCell ref="CA112:CB112"/>
    <mergeCell ref="CC112:CD112"/>
    <mergeCell ref="CE112:CF112"/>
    <mergeCell ref="CG112:CH112"/>
    <mergeCell ref="CI112:CJ112"/>
    <mergeCell ref="CK112:CL112"/>
    <mergeCell ref="BA111:BB111"/>
    <mergeCell ref="BC111:BL111"/>
    <mergeCell ref="BM111:BN111"/>
    <mergeCell ref="BO111:BP111"/>
    <mergeCell ref="BQ111:BR111"/>
    <mergeCell ref="BS111:BT111"/>
    <mergeCell ref="CQ110:CR110"/>
    <mergeCell ref="CS110:CT110"/>
    <mergeCell ref="CU110:CV110"/>
    <mergeCell ref="A111:B111"/>
    <mergeCell ref="C111:R111"/>
    <mergeCell ref="S111:AJ111"/>
    <mergeCell ref="AK111:AM111"/>
    <mergeCell ref="AN111:AP111"/>
    <mergeCell ref="AQ111:AU111"/>
    <mergeCell ref="AV111:AZ111"/>
    <mergeCell ref="CE110:CF110"/>
    <mergeCell ref="CG110:CH110"/>
    <mergeCell ref="CI110:CJ110"/>
    <mergeCell ref="CK110:CL110"/>
    <mergeCell ref="CM110:CN110"/>
    <mergeCell ref="CO110:CP110"/>
    <mergeCell ref="BS110:BT110"/>
    <mergeCell ref="BU110:BV110"/>
    <mergeCell ref="BW110:BX110"/>
    <mergeCell ref="BY110:BZ110"/>
    <mergeCell ref="CA110:CB110"/>
    <mergeCell ref="CC110:CD110"/>
    <mergeCell ref="AV110:AZ110"/>
    <mergeCell ref="BA110:BB110"/>
    <mergeCell ref="BC110:BL110"/>
    <mergeCell ref="BM110:BN110"/>
    <mergeCell ref="BO110:BP110"/>
    <mergeCell ref="BQ110:BR110"/>
    <mergeCell ref="A110:B110"/>
    <mergeCell ref="C110:R110"/>
    <mergeCell ref="S110:AJ110"/>
    <mergeCell ref="AK110:AM110"/>
    <mergeCell ref="AN110:AP110"/>
    <mergeCell ref="AQ110:AU110"/>
    <mergeCell ref="CK109:CL109"/>
    <mergeCell ref="CM109:CN109"/>
    <mergeCell ref="CO109:CP109"/>
    <mergeCell ref="CQ109:CR109"/>
    <mergeCell ref="CS109:CT109"/>
    <mergeCell ref="CU109:CV109"/>
    <mergeCell ref="BY109:BZ109"/>
    <mergeCell ref="CA109:CB109"/>
    <mergeCell ref="CC109:CD109"/>
    <mergeCell ref="CE109:CF109"/>
    <mergeCell ref="CG109:CH109"/>
    <mergeCell ref="CI109:CJ109"/>
    <mergeCell ref="BM109:BN109"/>
    <mergeCell ref="BO109:BP109"/>
    <mergeCell ref="BQ109:BR109"/>
    <mergeCell ref="BS109:BT109"/>
    <mergeCell ref="BU109:BV109"/>
    <mergeCell ref="BW109:BX109"/>
    <mergeCell ref="A109:B109"/>
    <mergeCell ref="C109:R109"/>
    <mergeCell ref="S109:AJ109"/>
    <mergeCell ref="AK109:AM109"/>
    <mergeCell ref="AN109:AP109"/>
    <mergeCell ref="AQ109:AU109"/>
    <mergeCell ref="AV109:AZ109"/>
    <mergeCell ref="BA109:BB109"/>
    <mergeCell ref="BC109:BL109"/>
    <mergeCell ref="CI108:CJ108"/>
    <mergeCell ref="CK108:CL108"/>
    <mergeCell ref="CM108:CN108"/>
    <mergeCell ref="CO108:CP108"/>
    <mergeCell ref="CQ108:CR108"/>
    <mergeCell ref="CS108:CT108"/>
    <mergeCell ref="BW108:BX108"/>
    <mergeCell ref="BY108:BZ108"/>
    <mergeCell ref="CA108:CB108"/>
    <mergeCell ref="CC108:CD108"/>
    <mergeCell ref="CE108:CF108"/>
    <mergeCell ref="CG108:CH108"/>
    <mergeCell ref="BC108:BL108"/>
    <mergeCell ref="BM108:BN108"/>
    <mergeCell ref="BO108:BP108"/>
    <mergeCell ref="BQ108:BR108"/>
    <mergeCell ref="BS108:BT108"/>
    <mergeCell ref="BU108:BV108"/>
    <mergeCell ref="CU107:CV107"/>
    <mergeCell ref="A108:B108"/>
    <mergeCell ref="C108:R108"/>
    <mergeCell ref="S108:AJ108"/>
    <mergeCell ref="AK108:AM108"/>
    <mergeCell ref="AN108:AP108"/>
    <mergeCell ref="AQ108:AU108"/>
    <mergeCell ref="AV108:AZ108"/>
    <mergeCell ref="BA108:BB108"/>
    <mergeCell ref="CG107:CH107"/>
    <mergeCell ref="CI107:CJ107"/>
    <mergeCell ref="CK107:CL107"/>
    <mergeCell ref="CM107:CN107"/>
    <mergeCell ref="CO107:CP107"/>
    <mergeCell ref="CQ107:CR107"/>
    <mergeCell ref="BU107:BV107"/>
    <mergeCell ref="BW107:BX107"/>
    <mergeCell ref="BY107:BZ107"/>
    <mergeCell ref="CA107:CB107"/>
    <mergeCell ref="CC107:CD107"/>
    <mergeCell ref="CE107:CF107"/>
    <mergeCell ref="BA107:BB107"/>
    <mergeCell ref="BC107:BL107"/>
    <mergeCell ref="BM107:BN107"/>
    <mergeCell ref="BO107:BP107"/>
    <mergeCell ref="BQ107:BR107"/>
    <mergeCell ref="BS107:BT107"/>
    <mergeCell ref="CU108:CV108"/>
    <mergeCell ref="A107:B107"/>
    <mergeCell ref="C107:R107"/>
    <mergeCell ref="S107:AJ107"/>
    <mergeCell ref="AK107:AM107"/>
    <mergeCell ref="AN107:AP107"/>
    <mergeCell ref="AQ107:AU107"/>
    <mergeCell ref="AV107:AZ107"/>
    <mergeCell ref="CE106:CF106"/>
    <mergeCell ref="CG106:CH106"/>
    <mergeCell ref="CI106:CJ106"/>
    <mergeCell ref="CK106:CL106"/>
    <mergeCell ref="CM106:CN106"/>
    <mergeCell ref="CO106:CP106"/>
    <mergeCell ref="BS106:BT106"/>
    <mergeCell ref="BU106:BV106"/>
    <mergeCell ref="BW106:BX106"/>
    <mergeCell ref="BY106:BZ106"/>
    <mergeCell ref="CA106:CB106"/>
    <mergeCell ref="CC106:CD106"/>
    <mergeCell ref="AV106:AZ106"/>
    <mergeCell ref="BA106:BB106"/>
    <mergeCell ref="BC106:BL106"/>
    <mergeCell ref="BM106:BN106"/>
    <mergeCell ref="BO106:BP106"/>
    <mergeCell ref="BQ106:BR106"/>
    <mergeCell ref="A106:B106"/>
    <mergeCell ref="C106:R106"/>
    <mergeCell ref="S106:AJ106"/>
    <mergeCell ref="AK106:AM106"/>
    <mergeCell ref="AN106:AP106"/>
    <mergeCell ref="AQ106:AU106"/>
    <mergeCell ref="CK105:CL105"/>
    <mergeCell ref="CM105:CN105"/>
    <mergeCell ref="CO105:CP105"/>
    <mergeCell ref="CQ105:CR105"/>
    <mergeCell ref="CS105:CT105"/>
    <mergeCell ref="CU105:CV105"/>
    <mergeCell ref="BY105:BZ105"/>
    <mergeCell ref="CA105:CB105"/>
    <mergeCell ref="CC105:CD105"/>
    <mergeCell ref="CE105:CF105"/>
    <mergeCell ref="CG105:CH105"/>
    <mergeCell ref="CI105:CJ105"/>
    <mergeCell ref="BM105:BN105"/>
    <mergeCell ref="BO105:BP105"/>
    <mergeCell ref="BQ105:BR105"/>
    <mergeCell ref="BS105:BT105"/>
    <mergeCell ref="BU105:BV105"/>
    <mergeCell ref="BW105:BX105"/>
    <mergeCell ref="CQ106:CR106"/>
    <mergeCell ref="CS106:CT106"/>
    <mergeCell ref="CU106:CV106"/>
    <mergeCell ref="A105:B105"/>
    <mergeCell ref="C105:R105"/>
    <mergeCell ref="S105:AJ105"/>
    <mergeCell ref="AK105:AM105"/>
    <mergeCell ref="AN105:AP105"/>
    <mergeCell ref="CU104:CV104"/>
    <mergeCell ref="A103:B103"/>
    <mergeCell ref="C103:R103"/>
    <mergeCell ref="S103:AJ103"/>
    <mergeCell ref="AK103:AM103"/>
    <mergeCell ref="AQ105:AU105"/>
    <mergeCell ref="AV105:AZ105"/>
    <mergeCell ref="BA105:BB105"/>
    <mergeCell ref="BC105:BL105"/>
    <mergeCell ref="CI104:CJ104"/>
    <mergeCell ref="CK104:CL104"/>
    <mergeCell ref="CM104:CN104"/>
    <mergeCell ref="CO104:CP104"/>
    <mergeCell ref="CQ104:CR104"/>
    <mergeCell ref="CS104:CT104"/>
    <mergeCell ref="BW104:BX104"/>
    <mergeCell ref="BY104:BZ104"/>
    <mergeCell ref="CA104:CB104"/>
    <mergeCell ref="CC104:CD104"/>
    <mergeCell ref="CE104:CF104"/>
    <mergeCell ref="CG104:CH104"/>
    <mergeCell ref="BC104:BL104"/>
    <mergeCell ref="BM104:BN104"/>
    <mergeCell ref="BO104:BP104"/>
    <mergeCell ref="BQ104:BR104"/>
    <mergeCell ref="BS104:BT104"/>
    <mergeCell ref="BU104:BV104"/>
    <mergeCell ref="BM102:BN102"/>
    <mergeCell ref="BO102:BP102"/>
    <mergeCell ref="BQ102:BR102"/>
    <mergeCell ref="CO85:CP85"/>
    <mergeCell ref="CA84:CB84"/>
    <mergeCell ref="CU103:CV103"/>
    <mergeCell ref="A104:B104"/>
    <mergeCell ref="C104:R104"/>
    <mergeCell ref="S104:AJ104"/>
    <mergeCell ref="AK104:AM104"/>
    <mergeCell ref="AN104:AP104"/>
    <mergeCell ref="AQ104:AU104"/>
    <mergeCell ref="AV104:AZ104"/>
    <mergeCell ref="BA104:BB104"/>
    <mergeCell ref="CG103:CH103"/>
    <mergeCell ref="CI103:CJ103"/>
    <mergeCell ref="CK103:CL103"/>
    <mergeCell ref="CM103:CN103"/>
    <mergeCell ref="CO103:CP103"/>
    <mergeCell ref="CQ103:CR103"/>
    <mergeCell ref="BU103:BV103"/>
    <mergeCell ref="BW103:BX103"/>
    <mergeCell ref="BY103:BZ103"/>
    <mergeCell ref="CA103:CB103"/>
    <mergeCell ref="CC103:CD103"/>
    <mergeCell ref="CE103:CF103"/>
    <mergeCell ref="BA103:BB103"/>
    <mergeCell ref="BC103:BL103"/>
    <mergeCell ref="BM103:BN103"/>
    <mergeCell ref="BO103:BP103"/>
    <mergeCell ref="BQ103:BR103"/>
    <mergeCell ref="BS103:BT103"/>
    <mergeCell ref="AK101:AM101"/>
    <mergeCell ref="AN101:AP101"/>
    <mergeCell ref="A100:B101"/>
    <mergeCell ref="C100:R101"/>
    <mergeCell ref="S100:AJ101"/>
    <mergeCell ref="AK100:AP100"/>
    <mergeCell ref="AQ100:AU101"/>
    <mergeCell ref="AV100:AZ101"/>
    <mergeCell ref="CQ102:CR102"/>
    <mergeCell ref="CS102:CT102"/>
    <mergeCell ref="CU102:CV102"/>
    <mergeCell ref="CO84:CP84"/>
    <mergeCell ref="CQ84:CR84"/>
    <mergeCell ref="CS84:CT84"/>
    <mergeCell ref="AN103:AP103"/>
    <mergeCell ref="AQ103:AU103"/>
    <mergeCell ref="AV103:AZ103"/>
    <mergeCell ref="CE102:CF102"/>
    <mergeCell ref="CG102:CH102"/>
    <mergeCell ref="CI102:CJ102"/>
    <mergeCell ref="CK102:CL102"/>
    <mergeCell ref="CM102:CN102"/>
    <mergeCell ref="CO102:CP102"/>
    <mergeCell ref="BS102:BT102"/>
    <mergeCell ref="BU102:BV102"/>
    <mergeCell ref="BW102:BX102"/>
    <mergeCell ref="BY102:BZ102"/>
    <mergeCell ref="CA102:CB102"/>
    <mergeCell ref="CC102:CD102"/>
    <mergeCell ref="AV102:AZ102"/>
    <mergeCell ref="BA102:BB102"/>
    <mergeCell ref="BC102:BL102"/>
    <mergeCell ref="A96:CV96"/>
    <mergeCell ref="A99:F99"/>
    <mergeCell ref="G99:R99"/>
    <mergeCell ref="CK83:CL83"/>
    <mergeCell ref="CM83:CN83"/>
    <mergeCell ref="CO83:CP83"/>
    <mergeCell ref="CQ83:CR83"/>
    <mergeCell ref="CS83:CT83"/>
    <mergeCell ref="CU83:CV83"/>
    <mergeCell ref="BY85:BZ85"/>
    <mergeCell ref="CA85:CB85"/>
    <mergeCell ref="CC85:CD85"/>
    <mergeCell ref="CE83:CF83"/>
    <mergeCell ref="CG83:CH83"/>
    <mergeCell ref="CI83:CJ83"/>
    <mergeCell ref="BM85:BN85"/>
    <mergeCell ref="BO85:BP85"/>
    <mergeCell ref="BQ85:BR85"/>
    <mergeCell ref="BS85:BT85"/>
    <mergeCell ref="BU85:BV85"/>
    <mergeCell ref="BW85:BX85"/>
    <mergeCell ref="BM84:BN84"/>
    <mergeCell ref="BO84:BP84"/>
    <mergeCell ref="CG84:CH84"/>
    <mergeCell ref="CI84:CJ84"/>
    <mergeCell ref="CK84:CL84"/>
    <mergeCell ref="BE85:BL85"/>
    <mergeCell ref="BE84:BL84"/>
    <mergeCell ref="CC84:CD84"/>
    <mergeCell ref="CM84:CN84"/>
    <mergeCell ref="CK85:CL85"/>
    <mergeCell ref="AW84:BB85"/>
    <mergeCell ref="AV81:AZ81"/>
    <mergeCell ref="BA81:BB81"/>
    <mergeCell ref="BC81:BL81"/>
    <mergeCell ref="BM81:BN81"/>
    <mergeCell ref="CS82:CT82"/>
    <mergeCell ref="CU82:CV82"/>
    <mergeCell ref="A81:B81"/>
    <mergeCell ref="C81:R81"/>
    <mergeCell ref="S81:AJ81"/>
    <mergeCell ref="AK81:AM81"/>
    <mergeCell ref="AN81:AP81"/>
    <mergeCell ref="AQ81:AU81"/>
    <mergeCell ref="BM83:BN83"/>
    <mergeCell ref="BO83:BP83"/>
    <mergeCell ref="BQ83:BR83"/>
    <mergeCell ref="BS83:BT83"/>
    <mergeCell ref="BU83:BV83"/>
    <mergeCell ref="BW83:BX83"/>
    <mergeCell ref="BY83:BZ83"/>
    <mergeCell ref="CA83:CB83"/>
    <mergeCell ref="CG82:CH82"/>
    <mergeCell ref="CI82:CJ82"/>
    <mergeCell ref="CK82:CL82"/>
    <mergeCell ref="CM82:CN82"/>
    <mergeCell ref="CO82:CP82"/>
    <mergeCell ref="CQ82:CR82"/>
    <mergeCell ref="BU82:BV82"/>
    <mergeCell ref="BW82:BX82"/>
    <mergeCell ref="BY82:BZ82"/>
    <mergeCell ref="CA82:CB82"/>
    <mergeCell ref="CC82:CD82"/>
    <mergeCell ref="CE82:CF82"/>
    <mergeCell ref="CU80:CV80"/>
    <mergeCell ref="BY80:BZ80"/>
    <mergeCell ref="CA80:CB80"/>
    <mergeCell ref="CC80:CD80"/>
    <mergeCell ref="CE80:CF80"/>
    <mergeCell ref="CG80:CH80"/>
    <mergeCell ref="CI80:CJ80"/>
    <mergeCell ref="BM80:BN80"/>
    <mergeCell ref="BO80:BP80"/>
    <mergeCell ref="BQ80:BR80"/>
    <mergeCell ref="BS80:BT80"/>
    <mergeCell ref="BU80:BV80"/>
    <mergeCell ref="BW80:BX80"/>
    <mergeCell ref="CU81:CV81"/>
    <mergeCell ref="A82:B82"/>
    <mergeCell ref="C82:R82"/>
    <mergeCell ref="S82:AJ82"/>
    <mergeCell ref="AK82:AM82"/>
    <mergeCell ref="AN82:AP82"/>
    <mergeCell ref="AQ82:AU82"/>
    <mergeCell ref="AV82:AZ82"/>
    <mergeCell ref="CE81:CF81"/>
    <mergeCell ref="CG81:CH81"/>
    <mergeCell ref="CI81:CJ81"/>
    <mergeCell ref="CK81:CL81"/>
    <mergeCell ref="CM81:CN81"/>
    <mergeCell ref="CO81:CP81"/>
    <mergeCell ref="BS81:BT81"/>
    <mergeCell ref="BU81:BV81"/>
    <mergeCell ref="BW81:BX81"/>
    <mergeCell ref="BY81:BZ81"/>
    <mergeCell ref="CA81:CB81"/>
    <mergeCell ref="A80:B80"/>
    <mergeCell ref="C80:R80"/>
    <mergeCell ref="S80:AJ80"/>
    <mergeCell ref="AK80:AM80"/>
    <mergeCell ref="AN80:AP80"/>
    <mergeCell ref="AQ80:AU80"/>
    <mergeCell ref="CQ81:CR81"/>
    <mergeCell ref="CS81:CT81"/>
    <mergeCell ref="CI79:CJ79"/>
    <mergeCell ref="CK79:CL79"/>
    <mergeCell ref="CM79:CN79"/>
    <mergeCell ref="CO79:CP79"/>
    <mergeCell ref="CQ79:CR79"/>
    <mergeCell ref="CS79:CT79"/>
    <mergeCell ref="BW79:BX79"/>
    <mergeCell ref="BY79:BZ79"/>
    <mergeCell ref="CA79:CB79"/>
    <mergeCell ref="CC79:CD79"/>
    <mergeCell ref="CE79:CF79"/>
    <mergeCell ref="CG79:CH79"/>
    <mergeCell ref="BC79:BL79"/>
    <mergeCell ref="BM79:BN79"/>
    <mergeCell ref="BO79:BP79"/>
    <mergeCell ref="BQ79:BR79"/>
    <mergeCell ref="BS79:BT79"/>
    <mergeCell ref="BU79:BV79"/>
    <mergeCell ref="CK80:CL80"/>
    <mergeCell ref="CM80:CN80"/>
    <mergeCell ref="CO80:CP80"/>
    <mergeCell ref="CQ80:CR80"/>
    <mergeCell ref="CS80:CT80"/>
    <mergeCell ref="CC81:CD81"/>
    <mergeCell ref="CS78:CT78"/>
    <mergeCell ref="CU78:CV78"/>
    <mergeCell ref="A79:B79"/>
    <mergeCell ref="C79:R79"/>
    <mergeCell ref="S79:AJ79"/>
    <mergeCell ref="AK79:AM79"/>
    <mergeCell ref="AN79:AP79"/>
    <mergeCell ref="AQ79:AU79"/>
    <mergeCell ref="AV79:AZ79"/>
    <mergeCell ref="BA79:BB79"/>
    <mergeCell ref="CG78:CH78"/>
    <mergeCell ref="CI78:CJ78"/>
    <mergeCell ref="CK78:CL78"/>
    <mergeCell ref="CM78:CN78"/>
    <mergeCell ref="CO78:CP78"/>
    <mergeCell ref="CQ78:CR78"/>
    <mergeCell ref="BU78:BV78"/>
    <mergeCell ref="BW78:BX78"/>
    <mergeCell ref="BY78:BZ78"/>
    <mergeCell ref="CA78:CB78"/>
    <mergeCell ref="CC78:CD78"/>
    <mergeCell ref="CE78:CF78"/>
    <mergeCell ref="BA78:BB78"/>
    <mergeCell ref="BC78:BL78"/>
    <mergeCell ref="BM78:BN78"/>
    <mergeCell ref="BO78:BP78"/>
    <mergeCell ref="BQ78:BR78"/>
    <mergeCell ref="BS78:BT78"/>
    <mergeCell ref="CU79:CV79"/>
    <mergeCell ref="A78:B78"/>
    <mergeCell ref="C78:R78"/>
    <mergeCell ref="S78:AJ78"/>
    <mergeCell ref="CE77:CF77"/>
    <mergeCell ref="CG77:CH77"/>
    <mergeCell ref="CI77:CJ77"/>
    <mergeCell ref="CK77:CL77"/>
    <mergeCell ref="CM77:CN77"/>
    <mergeCell ref="CO77:CP77"/>
    <mergeCell ref="BS77:BT77"/>
    <mergeCell ref="BU77:BV77"/>
    <mergeCell ref="BW77:BX77"/>
    <mergeCell ref="BY77:BZ77"/>
    <mergeCell ref="CA77:CB77"/>
    <mergeCell ref="CC77:CD77"/>
    <mergeCell ref="AV77:AZ77"/>
    <mergeCell ref="BA77:BB77"/>
    <mergeCell ref="BC77:BL77"/>
    <mergeCell ref="BM77:BN77"/>
    <mergeCell ref="BO77:BP77"/>
    <mergeCell ref="BQ77:BR77"/>
    <mergeCell ref="A77:B77"/>
    <mergeCell ref="C77:R77"/>
    <mergeCell ref="S77:AJ77"/>
    <mergeCell ref="AK77:AM77"/>
    <mergeCell ref="AN77:AP77"/>
    <mergeCell ref="AQ77:AU77"/>
    <mergeCell ref="CK76:CL76"/>
    <mergeCell ref="CM76:CN76"/>
    <mergeCell ref="CO76:CP76"/>
    <mergeCell ref="CQ76:CR76"/>
    <mergeCell ref="CS76:CT76"/>
    <mergeCell ref="CU76:CV76"/>
    <mergeCell ref="BY76:BZ76"/>
    <mergeCell ref="CA76:CB76"/>
    <mergeCell ref="CC76:CD76"/>
    <mergeCell ref="CE76:CF76"/>
    <mergeCell ref="CG76:CH76"/>
    <mergeCell ref="CI76:CJ76"/>
    <mergeCell ref="BM76:BN76"/>
    <mergeCell ref="BO76:BP76"/>
    <mergeCell ref="BQ76:BR76"/>
    <mergeCell ref="BS76:BT76"/>
    <mergeCell ref="BU76:BV76"/>
    <mergeCell ref="BW76:BX76"/>
    <mergeCell ref="CQ77:CR77"/>
    <mergeCell ref="CS77:CT77"/>
    <mergeCell ref="CU77:CV77"/>
    <mergeCell ref="A76:B76"/>
    <mergeCell ref="C76:R76"/>
    <mergeCell ref="S76:AJ76"/>
    <mergeCell ref="AK76:AM76"/>
    <mergeCell ref="AN76:AP76"/>
    <mergeCell ref="BM74:BN74"/>
    <mergeCell ref="BO74:BP74"/>
    <mergeCell ref="BQ74:BR74"/>
    <mergeCell ref="BS74:BT74"/>
    <mergeCell ref="CU75:CV75"/>
    <mergeCell ref="AQ76:AU76"/>
    <mergeCell ref="AV76:AZ76"/>
    <mergeCell ref="BA76:BB76"/>
    <mergeCell ref="BC76:BL76"/>
    <mergeCell ref="CI75:CJ75"/>
    <mergeCell ref="CK75:CL75"/>
    <mergeCell ref="CM75:CN75"/>
    <mergeCell ref="CO75:CP75"/>
    <mergeCell ref="CQ75:CR75"/>
    <mergeCell ref="CS75:CT75"/>
    <mergeCell ref="BW75:BX75"/>
    <mergeCell ref="BY75:BZ75"/>
    <mergeCell ref="CA75:CB75"/>
    <mergeCell ref="CC75:CD75"/>
    <mergeCell ref="CE75:CF75"/>
    <mergeCell ref="CG75:CH75"/>
    <mergeCell ref="BC75:BL75"/>
    <mergeCell ref="BM75:BN75"/>
    <mergeCell ref="BO75:BP75"/>
    <mergeCell ref="BQ75:BR75"/>
    <mergeCell ref="BS75:BT75"/>
    <mergeCell ref="BU75:BV75"/>
    <mergeCell ref="AN74:AP74"/>
    <mergeCell ref="AQ74:AU74"/>
    <mergeCell ref="AV74:AZ74"/>
    <mergeCell ref="CE73:CF73"/>
    <mergeCell ref="CG73:CH73"/>
    <mergeCell ref="CI73:CJ73"/>
    <mergeCell ref="CK73:CL73"/>
    <mergeCell ref="CM73:CN73"/>
    <mergeCell ref="CO73:CP73"/>
    <mergeCell ref="BS73:BT73"/>
    <mergeCell ref="BU73:BV73"/>
    <mergeCell ref="BW73:BX73"/>
    <mergeCell ref="BY73:BZ73"/>
    <mergeCell ref="CS74:CT74"/>
    <mergeCell ref="BO73:BP73"/>
    <mergeCell ref="CU74:CV74"/>
    <mergeCell ref="CA73:CB73"/>
    <mergeCell ref="CC73:CD73"/>
    <mergeCell ref="AV73:AZ73"/>
    <mergeCell ref="CI74:CJ74"/>
    <mergeCell ref="CK74:CL74"/>
    <mergeCell ref="CM74:CN74"/>
    <mergeCell ref="CO74:CP74"/>
    <mergeCell ref="CQ74:CR74"/>
    <mergeCell ref="BU74:BV74"/>
    <mergeCell ref="BW74:BX74"/>
    <mergeCell ref="BY74:BZ74"/>
    <mergeCell ref="CA74:CB74"/>
    <mergeCell ref="CC74:CD74"/>
    <mergeCell ref="CE74:CF74"/>
    <mergeCell ref="BA74:BB74"/>
    <mergeCell ref="BC74:BL74"/>
    <mergeCell ref="CI41:CJ45"/>
    <mergeCell ref="CK41:CL45"/>
    <mergeCell ref="CM41:CN45"/>
    <mergeCell ref="W48:AO49"/>
    <mergeCell ref="BQ73:BR73"/>
    <mergeCell ref="A73:B73"/>
    <mergeCell ref="C73:R73"/>
    <mergeCell ref="S73:AJ73"/>
    <mergeCell ref="AK73:AM73"/>
    <mergeCell ref="AN73:AP73"/>
    <mergeCell ref="AQ73:AU73"/>
    <mergeCell ref="BA71:BB72"/>
    <mergeCell ref="BC71:BL72"/>
    <mergeCell ref="BM71:CD72"/>
    <mergeCell ref="AK72:AM72"/>
    <mergeCell ref="AN72:AP72"/>
    <mergeCell ref="A71:B72"/>
    <mergeCell ref="C71:R72"/>
    <mergeCell ref="S71:AJ72"/>
    <mergeCell ref="AK71:AP71"/>
    <mergeCell ref="AQ71:AU72"/>
    <mergeCell ref="AV71:AZ72"/>
    <mergeCell ref="CE46:CF50"/>
    <mergeCell ref="CG46:CH50"/>
    <mergeCell ref="CI46:CJ50"/>
    <mergeCell ref="CK46:CL50"/>
    <mergeCell ref="CM46:CN50"/>
    <mergeCell ref="C49:E51"/>
    <mergeCell ref="Y43:AM45"/>
    <mergeCell ref="BM51:BN55"/>
    <mergeCell ref="AW68:BF68"/>
    <mergeCell ref="BG68:BZ68"/>
    <mergeCell ref="D24:K26"/>
    <mergeCell ref="AK37:AM37"/>
    <mergeCell ref="AN37:AP37"/>
    <mergeCell ref="AQ37:AU37"/>
    <mergeCell ref="BU41:BV45"/>
    <mergeCell ref="CC46:CD50"/>
    <mergeCell ref="AQ47:AV55"/>
    <mergeCell ref="AW47:BB55"/>
    <mergeCell ref="BS40:BT40"/>
    <mergeCell ref="BU40:BV40"/>
    <mergeCell ref="BW40:BX40"/>
    <mergeCell ref="BY40:BZ40"/>
    <mergeCell ref="AV40:AZ40"/>
    <mergeCell ref="BA40:BB40"/>
    <mergeCell ref="BC40:BL40"/>
    <mergeCell ref="BM40:BN40"/>
    <mergeCell ref="BO40:BP40"/>
    <mergeCell ref="BQ40:BR40"/>
    <mergeCell ref="CA40:CB40"/>
    <mergeCell ref="CC40:CD40"/>
    <mergeCell ref="C40:R40"/>
    <mergeCell ref="S40:AJ40"/>
    <mergeCell ref="AK40:AM40"/>
    <mergeCell ref="AN40:AP40"/>
    <mergeCell ref="AQ40:AU40"/>
    <mergeCell ref="Z52:AJ52"/>
    <mergeCell ref="AK52:AO52"/>
    <mergeCell ref="B43:T45"/>
    <mergeCell ref="W46:AO47"/>
    <mergeCell ref="BE46:BL50"/>
    <mergeCell ref="BM46:BN50"/>
    <mergeCell ref="BE51:BL55"/>
    <mergeCell ref="CU39:CV39"/>
    <mergeCell ref="BY39:BZ39"/>
    <mergeCell ref="CA39:CB39"/>
    <mergeCell ref="CC39:CD39"/>
    <mergeCell ref="CE39:CF39"/>
    <mergeCell ref="CG39:CH39"/>
    <mergeCell ref="CI39:CJ39"/>
    <mergeCell ref="AV37:AZ37"/>
    <mergeCell ref="CE41:CF45"/>
    <mergeCell ref="CG41:CH45"/>
    <mergeCell ref="BE41:BL45"/>
    <mergeCell ref="BM41:BN45"/>
    <mergeCell ref="BO41:BP45"/>
    <mergeCell ref="BQ41:BR45"/>
    <mergeCell ref="BS41:BT45"/>
    <mergeCell ref="CA41:CB45"/>
    <mergeCell ref="CC41:CD45"/>
    <mergeCell ref="BY41:BZ45"/>
    <mergeCell ref="CI40:CJ40"/>
    <mergeCell ref="CK40:CL40"/>
    <mergeCell ref="CM40:CN40"/>
    <mergeCell ref="CE40:CF40"/>
    <mergeCell ref="BM39:BN39"/>
    <mergeCell ref="BO39:BP39"/>
    <mergeCell ref="BQ39:BR39"/>
    <mergeCell ref="BS39:BT39"/>
    <mergeCell ref="BU39:BV39"/>
    <mergeCell ref="BW39:BX39"/>
    <mergeCell ref="CU40:CV40"/>
    <mergeCell ref="CO39:CP39"/>
    <mergeCell ref="CQ39:CR39"/>
    <mergeCell ref="CU41:CV45"/>
    <mergeCell ref="CQ40:CR40"/>
    <mergeCell ref="CS40:CT40"/>
    <mergeCell ref="CO40:CP40"/>
    <mergeCell ref="CG40:CH40"/>
    <mergeCell ref="A39:B39"/>
    <mergeCell ref="C39:R39"/>
    <mergeCell ref="S39:AJ39"/>
    <mergeCell ref="AK39:AM39"/>
    <mergeCell ref="AN39:AP39"/>
    <mergeCell ref="AQ39:AU39"/>
    <mergeCell ref="AV39:AZ39"/>
    <mergeCell ref="BA39:BB39"/>
    <mergeCell ref="BC39:BL39"/>
    <mergeCell ref="CK39:CL39"/>
    <mergeCell ref="CM39:CN39"/>
    <mergeCell ref="CS39:CT39"/>
    <mergeCell ref="CO41:CP45"/>
    <mergeCell ref="CQ41:CR45"/>
    <mergeCell ref="CS41:CT45"/>
    <mergeCell ref="BW41:BX45"/>
    <mergeCell ref="A41:AP42"/>
    <mergeCell ref="A40:B40"/>
    <mergeCell ref="AQ45:AV46"/>
    <mergeCell ref="AW45:BB46"/>
    <mergeCell ref="C46:S48"/>
    <mergeCell ref="CO46:CP50"/>
    <mergeCell ref="CQ46:CR50"/>
    <mergeCell ref="CS46:CT50"/>
    <mergeCell ref="BU46:BV50"/>
    <mergeCell ref="BW46:BX50"/>
    <mergeCell ref="BY46:BZ50"/>
    <mergeCell ref="BO46:BP50"/>
    <mergeCell ref="A37:B37"/>
    <mergeCell ref="C37:R37"/>
    <mergeCell ref="S37:AJ37"/>
    <mergeCell ref="CI38:CJ38"/>
    <mergeCell ref="CK38:CL38"/>
    <mergeCell ref="CM38:CN38"/>
    <mergeCell ref="CO38:CP38"/>
    <mergeCell ref="CQ38:CR38"/>
    <mergeCell ref="CS38:CT38"/>
    <mergeCell ref="BW38:BX38"/>
    <mergeCell ref="BY38:BZ38"/>
    <mergeCell ref="CA38:CB38"/>
    <mergeCell ref="CC38:CD38"/>
    <mergeCell ref="CE38:CF38"/>
    <mergeCell ref="CG38:CH38"/>
    <mergeCell ref="BC38:BL38"/>
    <mergeCell ref="BM38:BN38"/>
    <mergeCell ref="BO38:BP38"/>
    <mergeCell ref="BQ38:BR38"/>
    <mergeCell ref="BS38:BT38"/>
    <mergeCell ref="BU38:BV38"/>
    <mergeCell ref="L24:AA26"/>
    <mergeCell ref="AB25:AE26"/>
    <mergeCell ref="AF25:AS26"/>
    <mergeCell ref="CS37:CT37"/>
    <mergeCell ref="CU37:CV37"/>
    <mergeCell ref="A38:B38"/>
    <mergeCell ref="C38:R38"/>
    <mergeCell ref="S38:AJ38"/>
    <mergeCell ref="AK38:AM38"/>
    <mergeCell ref="AN38:AP38"/>
    <mergeCell ref="AQ38:AU38"/>
    <mergeCell ref="AV38:AZ38"/>
    <mergeCell ref="BA38:BB38"/>
    <mergeCell ref="CG37:CH37"/>
    <mergeCell ref="CI37:CJ37"/>
    <mergeCell ref="CK37:CL37"/>
    <mergeCell ref="CM37:CN37"/>
    <mergeCell ref="CO37:CP37"/>
    <mergeCell ref="CQ37:CR37"/>
    <mergeCell ref="BU37:BV37"/>
    <mergeCell ref="BW37:BX37"/>
    <mergeCell ref="BY37:BZ37"/>
    <mergeCell ref="CA37:CB37"/>
    <mergeCell ref="CC37:CD37"/>
    <mergeCell ref="CE37:CF37"/>
    <mergeCell ref="BA37:BB37"/>
    <mergeCell ref="BC37:BL37"/>
    <mergeCell ref="BM37:BN37"/>
    <mergeCell ref="BO37:BP37"/>
    <mergeCell ref="BQ37:BR37"/>
    <mergeCell ref="BS37:BT37"/>
    <mergeCell ref="CU38:CV38"/>
    <mergeCell ref="CI36:CJ36"/>
    <mergeCell ref="CK36:CL36"/>
    <mergeCell ref="CM36:CN36"/>
    <mergeCell ref="CO36:CP36"/>
    <mergeCell ref="BS36:BT36"/>
    <mergeCell ref="BU36:BV36"/>
    <mergeCell ref="BW36:BX36"/>
    <mergeCell ref="BY36:BZ36"/>
    <mergeCell ref="CA36:CB36"/>
    <mergeCell ref="CC36:CD36"/>
    <mergeCell ref="AV36:AZ36"/>
    <mergeCell ref="BA36:BB36"/>
    <mergeCell ref="BC36:BL36"/>
    <mergeCell ref="BO25:BP28"/>
    <mergeCell ref="BM25:BN28"/>
    <mergeCell ref="BK25:BL28"/>
    <mergeCell ref="BI25:BJ28"/>
    <mergeCell ref="AW25:BF28"/>
    <mergeCell ref="D17:K20"/>
    <mergeCell ref="L17:AN20"/>
    <mergeCell ref="AO17:AR20"/>
    <mergeCell ref="CE34:CT35"/>
    <mergeCell ref="A36:B36"/>
    <mergeCell ref="C36:R36"/>
    <mergeCell ref="S36:AJ36"/>
    <mergeCell ref="AK36:AM36"/>
    <mergeCell ref="BM36:BN36"/>
    <mergeCell ref="BO36:BP36"/>
    <mergeCell ref="BQ36:BR36"/>
    <mergeCell ref="BG17:BH18"/>
    <mergeCell ref="BI17:BN18"/>
    <mergeCell ref="BO17:BP18"/>
    <mergeCell ref="BQ17:BX18"/>
    <mergeCell ref="BY17:BZ18"/>
    <mergeCell ref="CA17:CH18"/>
    <mergeCell ref="CQ17:CV18"/>
    <mergeCell ref="BG19:BH20"/>
    <mergeCell ref="BI19:BV20"/>
    <mergeCell ref="BW19:CU20"/>
    <mergeCell ref="CV19:CV20"/>
    <mergeCell ref="CU34:CV35"/>
    <mergeCell ref="AK35:AM35"/>
    <mergeCell ref="AN35:AP35"/>
    <mergeCell ref="A34:B35"/>
    <mergeCell ref="C34:R35"/>
    <mergeCell ref="S34:AJ35"/>
    <mergeCell ref="AK34:AP34"/>
    <mergeCell ref="AQ34:AU35"/>
    <mergeCell ref="AV34:AZ35"/>
    <mergeCell ref="D27:K28"/>
    <mergeCell ref="CI17:CJ18"/>
    <mergeCell ref="CK17:CN18"/>
    <mergeCell ref="CO17:CP18"/>
    <mergeCell ref="L27:AS28"/>
    <mergeCell ref="A228:AO230"/>
    <mergeCell ref="A170:AO172"/>
    <mergeCell ref="A141:AO143"/>
    <mergeCell ref="A112:AO114"/>
    <mergeCell ref="A83:AO85"/>
    <mergeCell ref="AW17:BF20"/>
    <mergeCell ref="AN36:AP36"/>
    <mergeCell ref="AQ36:AU36"/>
    <mergeCell ref="BA34:BB35"/>
    <mergeCell ref="BC34:BL35"/>
    <mergeCell ref="BM34:CD35"/>
    <mergeCell ref="A344:AO346"/>
    <mergeCell ref="A2:CV2"/>
    <mergeCell ref="A3:F3"/>
    <mergeCell ref="G3:R3"/>
    <mergeCell ref="A7:C28"/>
    <mergeCell ref="D7:K12"/>
    <mergeCell ref="L7:AS8"/>
    <mergeCell ref="D13:K16"/>
    <mergeCell ref="L13:AS16"/>
    <mergeCell ref="BW10:CF12"/>
    <mergeCell ref="L11:AS12"/>
    <mergeCell ref="BW7:CF9"/>
    <mergeCell ref="CG7:CV9"/>
    <mergeCell ref="L9:AS10"/>
    <mergeCell ref="BG21:BV24"/>
    <mergeCell ref="BW21:CF24"/>
    <mergeCell ref="CG21:CV24"/>
    <mergeCell ref="AW7:BF14"/>
    <mergeCell ref="BG7:BJ14"/>
    <mergeCell ref="BK7:BR10"/>
    <mergeCell ref="BS7:BV10"/>
    <mergeCell ref="CG10:CV12"/>
    <mergeCell ref="BK11:BR14"/>
    <mergeCell ref="BS11:BV14"/>
    <mergeCell ref="BW13:CF14"/>
    <mergeCell ref="CG13:CV14"/>
    <mergeCell ref="AW15:BF16"/>
    <mergeCell ref="BG15:BH16"/>
    <mergeCell ref="BI15:BJ16"/>
    <mergeCell ref="BK15:BL16"/>
    <mergeCell ref="BM15:BN16"/>
    <mergeCell ref="BO15:BV16"/>
    <mergeCell ref="BW15:CF16"/>
    <mergeCell ref="CG15:CV16"/>
    <mergeCell ref="CE171:CF171"/>
    <mergeCell ref="BQ25:BV28"/>
    <mergeCell ref="BW25:CV28"/>
    <mergeCell ref="BQ46:BR50"/>
    <mergeCell ref="BS46:BT50"/>
    <mergeCell ref="CA46:CB50"/>
    <mergeCell ref="AB23:AE24"/>
    <mergeCell ref="AF23:AS24"/>
    <mergeCell ref="A29:AS33"/>
    <mergeCell ref="AW29:BF31"/>
    <mergeCell ref="BG29:CV31"/>
    <mergeCell ref="CQ36:CR36"/>
    <mergeCell ref="CS36:CT36"/>
    <mergeCell ref="CU36:CV36"/>
    <mergeCell ref="CE36:CF36"/>
    <mergeCell ref="CG36:CH36"/>
    <mergeCell ref="CI85:CJ85"/>
    <mergeCell ref="CI171:CJ171"/>
    <mergeCell ref="CK171:CL171"/>
    <mergeCell ref="CM171:CN171"/>
    <mergeCell ref="W55:Z55"/>
    <mergeCell ref="Z53:AJ53"/>
    <mergeCell ref="AK53:AO53"/>
    <mergeCell ref="W54:Y54"/>
    <mergeCell ref="Z54:AJ54"/>
    <mergeCell ref="AK54:AO54"/>
    <mergeCell ref="BS51:BT55"/>
    <mergeCell ref="BU51:BV55"/>
    <mergeCell ref="BW51:BX55"/>
    <mergeCell ref="BY51:BZ55"/>
    <mergeCell ref="CA51:CB55"/>
    <mergeCell ref="A66:CV66"/>
    <mergeCell ref="BO131:BP131"/>
    <mergeCell ref="BQ131:BR131"/>
    <mergeCell ref="AV133:AZ133"/>
    <mergeCell ref="F49:G51"/>
    <mergeCell ref="H49:Q51"/>
    <mergeCell ref="R49:S51"/>
    <mergeCell ref="W51:AO51"/>
    <mergeCell ref="W52:Y52"/>
    <mergeCell ref="D21:K23"/>
    <mergeCell ref="L21:AA23"/>
    <mergeCell ref="AB21:AE22"/>
    <mergeCell ref="AF21:AS22"/>
    <mergeCell ref="AW21:BF24"/>
    <mergeCell ref="AQ78:AU78"/>
    <mergeCell ref="AV78:AZ78"/>
    <mergeCell ref="AV80:AZ80"/>
    <mergeCell ref="BA80:BB80"/>
    <mergeCell ref="BC80:BL80"/>
    <mergeCell ref="A67:CV67"/>
    <mergeCell ref="CI114:CJ114"/>
    <mergeCell ref="CE51:CF55"/>
    <mergeCell ref="CG51:CH55"/>
    <mergeCell ref="BO81:BP81"/>
    <mergeCell ref="AK75:AM75"/>
    <mergeCell ref="AN75:AP75"/>
    <mergeCell ref="AQ75:AU75"/>
    <mergeCell ref="AV75:AZ75"/>
    <mergeCell ref="BA75:BB75"/>
    <mergeCell ref="CG74:CH74"/>
    <mergeCell ref="C75:R75"/>
    <mergeCell ref="S75:AJ75"/>
    <mergeCell ref="CQ73:CR73"/>
    <mergeCell ref="BQ81:BR81"/>
    <mergeCell ref="BA82:BB82"/>
    <mergeCell ref="A52:V57"/>
    <mergeCell ref="CU71:CV72"/>
    <mergeCell ref="A75:B75"/>
    <mergeCell ref="BC82:BL82"/>
    <mergeCell ref="BM82:BN82"/>
    <mergeCell ref="BO82:BP82"/>
    <mergeCell ref="BQ82:BR82"/>
    <mergeCell ref="BS82:BT82"/>
    <mergeCell ref="BO51:BP55"/>
    <mergeCell ref="BQ51:BR55"/>
    <mergeCell ref="A70:F70"/>
    <mergeCell ref="G70:R70"/>
    <mergeCell ref="CE71:CT72"/>
    <mergeCell ref="CI51:CJ55"/>
    <mergeCell ref="CK51:CL55"/>
    <mergeCell ref="CM51:CN55"/>
    <mergeCell ref="CO51:CP55"/>
    <mergeCell ref="CQ51:CR55"/>
    <mergeCell ref="CS51:CT55"/>
    <mergeCell ref="AA55:AO55"/>
    <mergeCell ref="CC51:CD55"/>
    <mergeCell ref="BA73:BB73"/>
    <mergeCell ref="BC73:BL73"/>
    <mergeCell ref="BM73:BN73"/>
    <mergeCell ref="CS73:CT73"/>
    <mergeCell ref="CU73:CV73"/>
    <mergeCell ref="A74:B74"/>
    <mergeCell ref="C74:R74"/>
    <mergeCell ref="S74:AJ74"/>
    <mergeCell ref="AK74:AM74"/>
    <mergeCell ref="AK78:AM78"/>
    <mergeCell ref="AN78:AP78"/>
    <mergeCell ref="CU132:CV132"/>
    <mergeCell ref="A133:B133"/>
    <mergeCell ref="C133:R133"/>
    <mergeCell ref="S133:AJ133"/>
    <mergeCell ref="AK133:AM133"/>
    <mergeCell ref="CS136:CT136"/>
    <mergeCell ref="CQ85:CR85"/>
    <mergeCell ref="CS85:CT85"/>
    <mergeCell ref="CE113:CF113"/>
    <mergeCell ref="CG113:CH113"/>
    <mergeCell ref="CI113:CJ113"/>
    <mergeCell ref="CK113:CL113"/>
    <mergeCell ref="CM113:CN113"/>
    <mergeCell ref="CO113:CP113"/>
    <mergeCell ref="CQ113:CR113"/>
    <mergeCell ref="CS113:CT113"/>
    <mergeCell ref="CS103:CT103"/>
    <mergeCell ref="CS107:CT107"/>
    <mergeCell ref="CS111:CT111"/>
    <mergeCell ref="CE114:CF114"/>
    <mergeCell ref="CG114:CH114"/>
    <mergeCell ref="CE129:CT130"/>
    <mergeCell ref="CE85:CF85"/>
    <mergeCell ref="CG85:CH85"/>
    <mergeCell ref="A102:B102"/>
    <mergeCell ref="C102:R102"/>
    <mergeCell ref="S102:AJ102"/>
    <mergeCell ref="CM85:CN85"/>
    <mergeCell ref="AN133:AP133"/>
    <mergeCell ref="AQ133:AU133"/>
    <mergeCell ref="AK102:AM102"/>
    <mergeCell ref="AN102:AP102"/>
    <mergeCell ref="AQ102:AU102"/>
    <mergeCell ref="BA100:BB101"/>
    <mergeCell ref="BC100:BL101"/>
    <mergeCell ref="BM100:CD101"/>
    <mergeCell ref="CE100:CT101"/>
    <mergeCell ref="CU100:CV101"/>
    <mergeCell ref="BO142:BP142"/>
    <mergeCell ref="BQ142:BR142"/>
    <mergeCell ref="BW142:BX142"/>
    <mergeCell ref="BY142:BZ142"/>
    <mergeCell ref="CA142:CB142"/>
    <mergeCell ref="CC142:CD142"/>
    <mergeCell ref="BU132:BV132"/>
    <mergeCell ref="BW132:BX132"/>
    <mergeCell ref="BY132:BZ132"/>
    <mergeCell ref="CA132:CB132"/>
    <mergeCell ref="CC132:CD132"/>
    <mergeCell ref="CE132:CF132"/>
    <mergeCell ref="BA132:BB132"/>
    <mergeCell ref="BC132:BL132"/>
    <mergeCell ref="BM132:BN132"/>
    <mergeCell ref="AW142:BB143"/>
    <mergeCell ref="CK131:CL131"/>
    <mergeCell ref="CM131:CN131"/>
    <mergeCell ref="CO131:CP131"/>
    <mergeCell ref="CQ132:CR132"/>
    <mergeCell ref="CM143:CN143"/>
    <mergeCell ref="BA133:BB133"/>
    <mergeCell ref="CG132:CH132"/>
    <mergeCell ref="BE143:BL143"/>
    <mergeCell ref="BE200:BL200"/>
    <mergeCell ref="CO172:CP172"/>
    <mergeCell ref="CQ172:CR172"/>
    <mergeCell ref="CS172:CT172"/>
    <mergeCell ref="BS142:BT142"/>
    <mergeCell ref="CE142:CF142"/>
    <mergeCell ref="CG142:CH142"/>
    <mergeCell ref="CI142:CJ142"/>
    <mergeCell ref="CK142:CL142"/>
    <mergeCell ref="CM142:CN142"/>
    <mergeCell ref="CO142:CP142"/>
    <mergeCell ref="CQ142:CR142"/>
    <mergeCell ref="BO132:BP132"/>
    <mergeCell ref="BQ132:BR132"/>
    <mergeCell ref="BS132:BT132"/>
    <mergeCell ref="BO139:BP139"/>
    <mergeCell ref="BQ139:BR139"/>
    <mergeCell ref="BO168:BP168"/>
    <mergeCell ref="BQ168:BR168"/>
    <mergeCell ref="BW171:BX171"/>
    <mergeCell ref="CS140:CT140"/>
    <mergeCell ref="CO143:CP143"/>
    <mergeCell ref="CQ143:CR143"/>
    <mergeCell ref="CS143:CT143"/>
    <mergeCell ref="BU143:BV143"/>
    <mergeCell ref="BW143:BX143"/>
    <mergeCell ref="BY143:BZ143"/>
    <mergeCell ref="CA143:CB143"/>
    <mergeCell ref="CC143:CD143"/>
    <mergeCell ref="A153:CV153"/>
    <mergeCell ref="BU142:BV142"/>
    <mergeCell ref="CG171:CH171"/>
    <mergeCell ref="CE316:CF316"/>
    <mergeCell ref="AW171:BB172"/>
    <mergeCell ref="CE172:CF172"/>
    <mergeCell ref="CS142:CT142"/>
    <mergeCell ref="CE143:CF143"/>
    <mergeCell ref="CG143:CH143"/>
    <mergeCell ref="CI143:CJ143"/>
    <mergeCell ref="CK143:CL143"/>
    <mergeCell ref="CS190:CT190"/>
    <mergeCell ref="CS194:CT194"/>
    <mergeCell ref="CS198:CT198"/>
    <mergeCell ref="CE200:CF200"/>
    <mergeCell ref="CG200:CH200"/>
    <mergeCell ref="CI200:CJ200"/>
    <mergeCell ref="CK200:CL200"/>
    <mergeCell ref="CM200:CN200"/>
    <mergeCell ref="CO200:CP200"/>
    <mergeCell ref="CQ200:CR200"/>
    <mergeCell ref="CS200:CT200"/>
    <mergeCell ref="CO171:CP171"/>
    <mergeCell ref="CQ171:CR171"/>
    <mergeCell ref="CS171:CT171"/>
    <mergeCell ref="BM143:BN143"/>
    <mergeCell ref="BO143:BP143"/>
    <mergeCell ref="BQ143:BR143"/>
    <mergeCell ref="BS143:BT143"/>
    <mergeCell ref="BE142:BL142"/>
    <mergeCell ref="BM142:BN142"/>
    <mergeCell ref="CS161:CT161"/>
    <mergeCell ref="CS165:CT165"/>
    <mergeCell ref="CG172:CH172"/>
    <mergeCell ref="AW200:BB201"/>
    <mergeCell ref="CG287:CH287"/>
    <mergeCell ref="CI287:CJ287"/>
    <mergeCell ref="CK287:CL287"/>
    <mergeCell ref="CM287:CN287"/>
    <mergeCell ref="CO287:CP287"/>
    <mergeCell ref="CQ287:CR287"/>
    <mergeCell ref="CS287:CT287"/>
    <mergeCell ref="CE288:CF288"/>
    <mergeCell ref="CM257:CN257"/>
    <mergeCell ref="CO257:CP257"/>
    <mergeCell ref="CQ257:CR257"/>
    <mergeCell ref="CS257:CT257"/>
    <mergeCell ref="CE222:CF222"/>
    <mergeCell ref="CG222:CH222"/>
    <mergeCell ref="CI222:CJ222"/>
    <mergeCell ref="CK222:CL222"/>
    <mergeCell ref="CS314:CT314"/>
    <mergeCell ref="CO288:CP288"/>
    <mergeCell ref="CQ288:CR288"/>
    <mergeCell ref="CS288:CT288"/>
    <mergeCell ref="CS248:CT248"/>
    <mergeCell ref="CE251:CF251"/>
    <mergeCell ref="CG251:CH251"/>
    <mergeCell ref="CI251:CJ251"/>
    <mergeCell ref="CK251:CL251"/>
    <mergeCell ref="CM251:CN251"/>
    <mergeCell ref="CO251:CP251"/>
    <mergeCell ref="CG252:CH252"/>
    <mergeCell ref="CI252:CJ252"/>
    <mergeCell ref="CK252:CL252"/>
    <mergeCell ref="CM252:CN252"/>
    <mergeCell ref="CO252:CP252"/>
    <mergeCell ref="AW229:BB230"/>
    <mergeCell ref="AW258:BB259"/>
    <mergeCell ref="AW287:BB288"/>
    <mergeCell ref="AW316:BB317"/>
    <mergeCell ref="CE201:CF201"/>
    <mergeCell ref="CG201:CH201"/>
    <mergeCell ref="CI201:CJ201"/>
    <mergeCell ref="CK201:CL201"/>
    <mergeCell ref="CM201:CN201"/>
    <mergeCell ref="CO201:CP201"/>
    <mergeCell ref="CQ201:CR201"/>
    <mergeCell ref="CS201:CT201"/>
    <mergeCell ref="BS201:BT201"/>
    <mergeCell ref="CA218:CB218"/>
    <mergeCell ref="CC218:CD218"/>
    <mergeCell ref="AV218:AZ218"/>
    <mergeCell ref="BA218:BB218"/>
    <mergeCell ref="BC218:BL218"/>
    <mergeCell ref="BM218:BN218"/>
    <mergeCell ref="BO218:BP218"/>
    <mergeCell ref="BQ218:BR218"/>
    <mergeCell ref="AV223:AZ223"/>
    <mergeCell ref="BQ201:BR201"/>
    <mergeCell ref="CE317:CF317"/>
    <mergeCell ref="CG288:CH288"/>
    <mergeCell ref="CI288:CJ288"/>
    <mergeCell ref="CK288:CL288"/>
    <mergeCell ref="CM288:CN288"/>
    <mergeCell ref="CS306:CT306"/>
    <mergeCell ref="CS310:CT310"/>
    <mergeCell ref="CS317:CT317"/>
    <mergeCell ref="CE287:CF287"/>
    <mergeCell ref="BM200:BN200"/>
    <mergeCell ref="BO200:BP200"/>
    <mergeCell ref="BQ200:BR200"/>
    <mergeCell ref="BS200:BT200"/>
    <mergeCell ref="CE257:CF257"/>
    <mergeCell ref="CG257:CH257"/>
    <mergeCell ref="CI257:CJ257"/>
    <mergeCell ref="CK257:CL257"/>
    <mergeCell ref="AW345:BB346"/>
    <mergeCell ref="CO316:CP316"/>
    <mergeCell ref="CQ316:CR316"/>
    <mergeCell ref="CS316:CT316"/>
    <mergeCell ref="CO229:CP229"/>
    <mergeCell ref="CQ229:CR229"/>
    <mergeCell ref="CS229:CT229"/>
    <mergeCell ref="A211:CV211"/>
    <mergeCell ref="BU200:BV200"/>
    <mergeCell ref="BW200:BX200"/>
    <mergeCell ref="BY200:BZ200"/>
    <mergeCell ref="CA200:CB200"/>
    <mergeCell ref="CC200:CD200"/>
    <mergeCell ref="BE201:BL201"/>
    <mergeCell ref="BM201:BN201"/>
    <mergeCell ref="A286:AO288"/>
    <mergeCell ref="CE229:CF229"/>
    <mergeCell ref="CG229:CH229"/>
    <mergeCell ref="CI229:CJ229"/>
    <mergeCell ref="CK229:CL229"/>
    <mergeCell ref="CM229:CN229"/>
    <mergeCell ref="A315:AO317"/>
    <mergeCell ref="A257:AO259"/>
    <mergeCell ref="BO201:BP201"/>
  </mergeCells>
  <phoneticPr fontId="2"/>
  <printOptions horizontalCentered="1"/>
  <pageMargins left="0.39370078740157483" right="0.70866141732283472" top="0.39370078740157483" bottom="0.74803149606299213" header="0.31496062992125984" footer="0.31496062992125984"/>
  <pageSetup paperSize="9" scale="97" fitToHeight="11" orientation="landscape" r:id="rId1"/>
  <headerFooter>
    <oddFooter>&amp;C&amp;P/&amp;N</oddFooter>
  </headerFooter>
  <rowBreaks count="5" manualBreakCount="5">
    <brk id="58" max="100" man="1"/>
    <brk id="87" max="101" man="1"/>
    <brk id="116" max="101" man="1"/>
    <brk id="145" max="101" man="1"/>
    <brk id="174" max="101" man="1"/>
  </rowBreaks>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rgb="FF008000"/>
    <pageSetUpPr fitToPage="1"/>
  </sheetPr>
  <dimension ref="A1:BN117"/>
  <sheetViews>
    <sheetView showGridLines="0" showZeros="0" topLeftCell="Z1" zoomScaleNormal="100" workbookViewId="0">
      <selection activeCell="BM7" sqref="BM7"/>
    </sheetView>
  </sheetViews>
  <sheetFormatPr defaultColWidth="1.25" defaultRowHeight="13.5" customHeight="1" zeroHeight="1" x14ac:dyDescent="0.15"/>
  <cols>
    <col min="1" max="1" width="8" hidden="1" customWidth="1"/>
    <col min="2" max="2" width="9.125" customWidth="1"/>
    <col min="3" max="3" width="11.25" style="69" customWidth="1"/>
    <col min="4" max="5" width="11.25" customWidth="1"/>
    <col min="6" max="7" width="8.5" bestFit="1" customWidth="1"/>
    <col min="8" max="8" width="11.25" customWidth="1"/>
    <col min="9" max="9" width="3.75" style="16" customWidth="1"/>
    <col min="10" max="10" width="4.125" style="16" customWidth="1"/>
    <col min="11" max="11" width="9.75" style="16" customWidth="1"/>
    <col min="12" max="13" width="7.75" style="16" customWidth="1"/>
    <col min="14" max="14" width="8.125" style="17" bestFit="1" customWidth="1"/>
    <col min="15" max="16" width="9" style="19" bestFit="1" customWidth="1"/>
    <col min="17" max="17" width="7.125" style="19" customWidth="1"/>
    <col min="18" max="18" width="8.75" style="19" customWidth="1"/>
    <col min="19" max="19" width="6.25" style="19" customWidth="1"/>
    <col min="20" max="20" width="9.375" style="19" customWidth="1"/>
    <col min="21" max="23" width="6.25" style="20" customWidth="1"/>
    <col min="24" max="28" width="6.25" customWidth="1"/>
    <col min="29" max="29" width="2" customWidth="1"/>
    <col min="30" max="30" width="4.25" customWidth="1"/>
    <col min="31" max="36" width="2.125" customWidth="1"/>
    <col min="37" max="37" width="31.75" customWidth="1"/>
    <col min="38" max="38" width="26.875" customWidth="1"/>
    <col min="39" max="40" width="5.625" customWidth="1"/>
    <col min="41" max="42" width="6.625" customWidth="1"/>
    <col min="43" max="44" width="3.625" customWidth="1"/>
    <col min="45" max="46" width="5.625" customWidth="1"/>
    <col min="47" max="47" width="3.5" bestFit="1" customWidth="1"/>
    <col min="62" max="62" width="5.875" customWidth="1"/>
    <col min="63" max="63" width="8.125" customWidth="1"/>
    <col min="64" max="64" width="6.75" customWidth="1"/>
    <col min="65" max="65" width="11.625" customWidth="1"/>
    <col min="66" max="66" width="4.375" customWidth="1"/>
  </cols>
  <sheetData>
    <row r="1" spans="1:66" ht="27" x14ac:dyDescent="0.15">
      <c r="B1" s="764" t="s">
        <v>79</v>
      </c>
      <c r="C1"/>
      <c r="D1" s="14"/>
      <c r="E1" s="14"/>
      <c r="F1" s="15"/>
      <c r="O1" s="18" t="s">
        <v>80</v>
      </c>
      <c r="P1" s="18"/>
      <c r="Q1" s="18"/>
      <c r="R1" s="18"/>
      <c r="T1" s="59" t="s">
        <v>126</v>
      </c>
      <c r="U1" s="56">
        <v>1</v>
      </c>
      <c r="V1" s="56">
        <f>IF(U1=1,0,IF(U1=2,1000,IF(U1=3,2000,IF(U1=4,3000))))</f>
        <v>0</v>
      </c>
      <c r="AB1" s="54"/>
      <c r="AC1" s="54"/>
      <c r="AD1" s="55"/>
      <c r="AU1" s="53" t="s">
        <v>127</v>
      </c>
      <c r="BJ1" t="s">
        <v>130</v>
      </c>
      <c r="BK1">
        <f>100-COUNTIF(収録楽曲情報!D2:D101,"")</f>
        <v>0</v>
      </c>
    </row>
    <row r="2" spans="1:66" ht="14.25" thickBot="1" x14ac:dyDescent="0.2">
      <c r="B2" s="765"/>
      <c r="C2"/>
      <c r="D2" s="21"/>
      <c r="E2" s="21"/>
      <c r="F2" s="22"/>
      <c r="O2" s="18"/>
      <c r="P2" s="18"/>
      <c r="Q2" s="18"/>
      <c r="R2" s="18"/>
      <c r="T2" s="57"/>
      <c r="U2" s="56"/>
      <c r="V2" s="56"/>
      <c r="BJ2" t="s">
        <v>131</v>
      </c>
      <c r="BK2">
        <f>ROUNDUP(1+(BK1-5)/10,0)</f>
        <v>1</v>
      </c>
    </row>
    <row r="3" spans="1:66" ht="14.25" thickBot="1" x14ac:dyDescent="0.2">
      <c r="B3" s="75" t="s">
        <v>81</v>
      </c>
      <c r="C3" s="126">
        <f>外国映画情報入力!C18</f>
        <v>0</v>
      </c>
      <c r="D3" s="96" t="s">
        <v>174</v>
      </c>
      <c r="E3" s="99">
        <f>0.1</f>
        <v>0.1</v>
      </c>
      <c r="O3" s="18"/>
      <c r="P3" s="18"/>
      <c r="Q3" s="18"/>
      <c r="R3" s="18"/>
      <c r="T3" s="57"/>
      <c r="U3" s="56"/>
      <c r="V3" s="56">
        <f>IF(C3&gt;5,1,2)</f>
        <v>2</v>
      </c>
      <c r="BJ3" s="23"/>
      <c r="BK3" s="23" t="s">
        <v>134</v>
      </c>
      <c r="BL3" s="23" t="s">
        <v>132</v>
      </c>
      <c r="BM3" s="23" t="s">
        <v>135</v>
      </c>
    </row>
    <row r="4" spans="1:66" x14ac:dyDescent="0.15">
      <c r="B4" s="75" t="s">
        <v>82</v>
      </c>
      <c r="C4" s="127"/>
      <c r="D4" s="97" t="s">
        <v>173</v>
      </c>
      <c r="E4" s="98">
        <f>IF(外国映画情報入力!C22&gt;43738,0.1,IF(外国映画情報入力!C22&lt;41730,0.05,0.08))</f>
        <v>0.05</v>
      </c>
      <c r="O4" s="18"/>
      <c r="P4" s="18"/>
      <c r="Q4" s="18"/>
      <c r="R4" s="18"/>
      <c r="T4" s="58"/>
      <c r="U4" s="56" t="b">
        <v>0</v>
      </c>
      <c r="V4" s="56">
        <f>IF(U4=TRUE,0.75,1)</f>
        <v>1</v>
      </c>
      <c r="BJ4" s="23">
        <v>1</v>
      </c>
      <c r="BK4" s="23" t="str">
        <f t="shared" ref="BK4:BK14" si="0">IF($BK$2=BJ4,"表示","")</f>
        <v>表示</v>
      </c>
      <c r="BL4" s="23" t="str">
        <f t="shared" ref="BL4:BL14" si="1">IF(BK4="","～","")</f>
        <v/>
      </c>
      <c r="BM4" s="23" t="str">
        <f>IF($BK$2=BJ4,"消費税相当額（"&amp;収録楽曲情報!$U$4*100&amp;"%）","消費税相当額")</f>
        <v>消費税相当額（5%）</v>
      </c>
      <c r="BN4" s="23" t="str">
        <f>IF(収録楽曲情報!$V$4=0,"",IF(BK4="","","（　　　　　　　　　　　）"))</f>
        <v>（　　　　　　　　　　　）</v>
      </c>
    </row>
    <row r="5" spans="1:66" x14ac:dyDescent="0.15">
      <c r="B5" s="7"/>
      <c r="C5" s="7" t="s">
        <v>83</v>
      </c>
      <c r="D5" s="7" t="s">
        <v>84</v>
      </c>
      <c r="E5" s="7" t="s">
        <v>85</v>
      </c>
      <c r="F5" s="7"/>
      <c r="G5" s="7"/>
      <c r="H5" s="7"/>
      <c r="I5" s="24"/>
      <c r="J5" s="24"/>
      <c r="K5" s="24"/>
      <c r="L5" s="24"/>
      <c r="M5" s="24"/>
      <c r="N5" s="25"/>
      <c r="O5" s="18"/>
      <c r="P5" s="18"/>
      <c r="Q5" s="18"/>
      <c r="R5" s="18"/>
      <c r="BJ5" s="23">
        <v>2</v>
      </c>
      <c r="BK5" s="23" t="str">
        <f t="shared" si="0"/>
        <v/>
      </c>
      <c r="BL5" s="23" t="str">
        <f t="shared" si="1"/>
        <v>～</v>
      </c>
      <c r="BM5" s="23" t="str">
        <f>IF($BK$2=BJ5,"消費税相当額（"&amp;収録楽曲情報!$U$4*100&amp;"%）","消費税相当額")</f>
        <v>消費税相当額</v>
      </c>
      <c r="BN5" s="23" t="str">
        <f>IF(収録楽曲情報!$V$4=0,"",IF(BK5="","","（　　　　　　　　　　　）"))</f>
        <v/>
      </c>
    </row>
    <row r="6" spans="1:66" x14ac:dyDescent="0.15">
      <c r="B6" s="64" t="s">
        <v>86</v>
      </c>
      <c r="C6" s="26">
        <f>SUMIF(P:P,"&lt;&gt;#N/A")</f>
        <v>0</v>
      </c>
      <c r="D6" s="45">
        <f>TRUNC(C6*E3,0)</f>
        <v>0</v>
      </c>
      <c r="E6" s="26">
        <f>C6+D6</f>
        <v>0</v>
      </c>
      <c r="F6" s="27"/>
      <c r="G6" s="19"/>
      <c r="H6" s="19"/>
      <c r="O6" s="18"/>
      <c r="P6" s="18"/>
      <c r="Q6" s="18"/>
      <c r="R6" s="18"/>
      <c r="AA6" s="53" t="s">
        <v>125</v>
      </c>
      <c r="AB6" s="54"/>
      <c r="AC6" s="54"/>
      <c r="AD6" s="55"/>
      <c r="BJ6" s="23">
        <v>3</v>
      </c>
      <c r="BK6" s="23" t="str">
        <f t="shared" si="0"/>
        <v/>
      </c>
      <c r="BL6" s="23" t="str">
        <f t="shared" si="1"/>
        <v>～</v>
      </c>
      <c r="BM6" s="23" t="str">
        <f>IF($BK$2=BJ6,"消費税相当額（"&amp;収録楽曲情報!$U$4*100&amp;"%）","消費税相当額")</f>
        <v>消費税相当額</v>
      </c>
      <c r="BN6" s="23" t="str">
        <f>IF(収録楽曲情報!$V$4=0,"",IF(BK6="","","（　　　　　　　　　　　）"))</f>
        <v/>
      </c>
    </row>
    <row r="7" spans="1:66" x14ac:dyDescent="0.15">
      <c r="B7" s="64" t="s">
        <v>87</v>
      </c>
      <c r="C7" s="93">
        <f>SUMIF(Q:Q,"&lt;&gt;#N/A")</f>
        <v>0</v>
      </c>
      <c r="D7" s="94">
        <f>TRUNC(C7*E4,0)</f>
        <v>0</v>
      </c>
      <c r="E7" s="93">
        <f>C7+D7</f>
        <v>0</v>
      </c>
      <c r="F7" s="27"/>
      <c r="G7" s="19"/>
      <c r="H7" s="19"/>
      <c r="O7" s="18"/>
      <c r="P7" s="18"/>
      <c r="Q7" s="18"/>
      <c r="R7" s="18"/>
      <c r="AA7" s="52" t="s">
        <v>9</v>
      </c>
      <c r="AB7" s="52" t="s">
        <v>10</v>
      </c>
      <c r="AC7" s="23"/>
      <c r="AD7" s="23"/>
      <c r="BJ7" s="23">
        <v>4</v>
      </c>
      <c r="BK7" s="23" t="str">
        <f t="shared" si="0"/>
        <v/>
      </c>
      <c r="BL7" s="23" t="str">
        <f t="shared" si="1"/>
        <v>～</v>
      </c>
      <c r="BM7" s="23" t="str">
        <f>IF($BK$2=BJ7,"消費税相当額（"&amp;収録楽曲情報!$U$4*100&amp;"%）","消費税相当額")</f>
        <v>消費税相当額</v>
      </c>
      <c r="BN7" s="23" t="str">
        <f>IF(収録楽曲情報!$V$4=0,"",IF(BK7="","","（　　　　　　　　　　　）"))</f>
        <v/>
      </c>
    </row>
    <row r="8" spans="1:66" x14ac:dyDescent="0.15">
      <c r="B8" s="64" t="s">
        <v>88</v>
      </c>
      <c r="C8" s="26">
        <f>SUM(C6:C7)</f>
        <v>0</v>
      </c>
      <c r="D8" s="45">
        <f>D6+D7</f>
        <v>0</v>
      </c>
      <c r="E8" s="26">
        <f>E6+E7</f>
        <v>0</v>
      </c>
      <c r="F8" s="27"/>
      <c r="G8" s="19"/>
      <c r="H8" s="19"/>
      <c r="O8" s="18"/>
      <c r="P8" s="18"/>
      <c r="Q8" s="18"/>
      <c r="R8" s="18"/>
      <c r="AA8" s="30">
        <f>AA9+AC9</f>
        <v>0</v>
      </c>
      <c r="AB8" s="30">
        <f>AD9</f>
        <v>0</v>
      </c>
      <c r="AC8" s="31"/>
      <c r="AD8" s="23"/>
      <c r="BJ8" s="23">
        <v>5</v>
      </c>
      <c r="BK8" s="23" t="str">
        <f t="shared" si="0"/>
        <v/>
      </c>
      <c r="BL8" s="23" t="str">
        <f t="shared" si="1"/>
        <v>～</v>
      </c>
      <c r="BM8" s="23" t="str">
        <f>IF($BK$2=BJ8,"消費税相当額（"&amp;収録楽曲情報!$U$4*100&amp;"%）","消費税相当額")</f>
        <v>消費税相当額</v>
      </c>
      <c r="BN8" s="23" t="str">
        <f>IF(収録楽曲情報!$V$4=0,"",IF(BK8="","","（　　　　　　　　　　　）"))</f>
        <v/>
      </c>
    </row>
    <row r="9" spans="1:66" x14ac:dyDescent="0.15">
      <c r="C9"/>
      <c r="F9" s="19"/>
      <c r="G9" s="19"/>
      <c r="H9" s="19"/>
      <c r="O9" s="18"/>
      <c r="P9" s="18"/>
      <c r="Q9" s="18"/>
      <c r="R9" s="18"/>
      <c r="AA9" s="31">
        <f>SUM(AA13:AA112)</f>
        <v>0</v>
      </c>
      <c r="AB9" s="31">
        <f>SUM(AB13:AB112)</f>
        <v>0</v>
      </c>
      <c r="AC9" s="23">
        <f>TRUNC(AB9/60)</f>
        <v>0</v>
      </c>
      <c r="AD9" s="72">
        <f>AB9-(AC9*60)</f>
        <v>0</v>
      </c>
      <c r="AJ9" t="str">
        <f>IF(AC20=0,"",RIGHT(AC20,1))</f>
        <v/>
      </c>
      <c r="BJ9" s="23">
        <v>6</v>
      </c>
      <c r="BK9" s="23" t="str">
        <f t="shared" si="0"/>
        <v/>
      </c>
      <c r="BL9" s="23" t="str">
        <f t="shared" si="1"/>
        <v>～</v>
      </c>
      <c r="BM9" s="23" t="str">
        <f>IF($BK$2=BJ9,"消費税相当額（"&amp;収録楽曲情報!$U$4*100&amp;"%）","消費税相当額")</f>
        <v>消費税相当額</v>
      </c>
      <c r="BN9" s="23" t="str">
        <f>IF(収録楽曲情報!$V$4=0,"",IF(BK9="","","（　　　　　　　　　　　）"))</f>
        <v/>
      </c>
    </row>
    <row r="10" spans="1:66" x14ac:dyDescent="0.15">
      <c r="B10" s="7" t="s">
        <v>89</v>
      </c>
      <c r="C10" s="68" t="str">
        <f>AA8&amp;"分"</f>
        <v>0分</v>
      </c>
      <c r="D10" s="28">
        <f>AB8</f>
        <v>0</v>
      </c>
      <c r="E10" s="21" t="s">
        <v>90</v>
      </c>
      <c r="F10" s="29">
        <f>AA8*60+AB8</f>
        <v>0</v>
      </c>
      <c r="G10" s="29" t="s">
        <v>91</v>
      </c>
      <c r="H10" s="29"/>
      <c r="BJ10" s="23">
        <v>7</v>
      </c>
      <c r="BK10" s="23" t="str">
        <f t="shared" si="0"/>
        <v/>
      </c>
      <c r="BL10" s="23" t="str">
        <f t="shared" si="1"/>
        <v>～</v>
      </c>
      <c r="BM10" s="23" t="str">
        <f>IF($BK$2=BJ10,"消費税相当額（"&amp;収録楽曲情報!$U$4*100&amp;"%）","消費税相当額")</f>
        <v>消費税相当額</v>
      </c>
      <c r="BN10" s="23" t="str">
        <f>IF(収録楽曲情報!$V$4=0,"",IF(BK10="","","（　　　　　　　　　　　）"))</f>
        <v/>
      </c>
    </row>
    <row r="11" spans="1:66" x14ac:dyDescent="0.15">
      <c r="C11"/>
      <c r="X11" s="70" t="s">
        <v>129</v>
      </c>
      <c r="Y11" s="54"/>
      <c r="Z11" s="55"/>
      <c r="AC11" s="53" t="s">
        <v>128</v>
      </c>
      <c r="AD11" s="54"/>
      <c r="AE11" s="54"/>
      <c r="AF11" s="54"/>
      <c r="AG11" s="54"/>
      <c r="AH11" s="54"/>
      <c r="AI11" s="54"/>
      <c r="AJ11" s="55"/>
      <c r="AK11" s="53" t="s">
        <v>92</v>
      </c>
      <c r="AL11" s="54"/>
      <c r="AM11" s="54"/>
      <c r="AN11" s="55"/>
      <c r="AO11" s="53" t="s">
        <v>137</v>
      </c>
      <c r="AP11" s="55"/>
      <c r="BJ11" s="23">
        <v>8</v>
      </c>
      <c r="BK11" s="23" t="str">
        <f t="shared" si="0"/>
        <v/>
      </c>
      <c r="BL11" s="23" t="str">
        <f t="shared" si="1"/>
        <v>～</v>
      </c>
      <c r="BM11" s="23" t="str">
        <f>IF($BK$2=BJ11,"消費税相当額（"&amp;収録楽曲情報!$U$4*100&amp;"%）","消費税相当額")</f>
        <v>消費税相当額</v>
      </c>
      <c r="BN11" s="23" t="str">
        <f>IF(収録楽曲情報!$V$4=0,"",IF(BK11="","","（　　　　　　　　　　　）"))</f>
        <v/>
      </c>
    </row>
    <row r="12" spans="1:66" s="32" customFormat="1" ht="33.75" x14ac:dyDescent="0.15">
      <c r="A12" s="32" t="s">
        <v>92</v>
      </c>
      <c r="B12" s="65" t="s">
        <v>93</v>
      </c>
      <c r="C12" s="60" t="s">
        <v>94</v>
      </c>
      <c r="D12" s="66" t="s">
        <v>95</v>
      </c>
      <c r="E12" s="33" t="s">
        <v>96</v>
      </c>
      <c r="F12" s="35" t="s">
        <v>97</v>
      </c>
      <c r="G12" s="35" t="s">
        <v>98</v>
      </c>
      <c r="H12" s="34" t="s">
        <v>99</v>
      </c>
      <c r="I12" s="62" t="s">
        <v>9</v>
      </c>
      <c r="J12" s="62" t="s">
        <v>10</v>
      </c>
      <c r="K12" s="62" t="s">
        <v>100</v>
      </c>
      <c r="L12" s="62" t="s">
        <v>101</v>
      </c>
      <c r="M12" s="62" t="s">
        <v>102</v>
      </c>
      <c r="N12" s="36" t="s">
        <v>103</v>
      </c>
      <c r="O12" s="37" t="s">
        <v>104</v>
      </c>
      <c r="P12" s="38" t="s">
        <v>86</v>
      </c>
      <c r="Q12" s="38" t="s">
        <v>87</v>
      </c>
      <c r="R12" s="39" t="s">
        <v>105</v>
      </c>
      <c r="S12" s="39" t="s">
        <v>106</v>
      </c>
      <c r="T12" s="39" t="s">
        <v>107</v>
      </c>
      <c r="U12" s="40" t="s">
        <v>9</v>
      </c>
      <c r="V12" s="40" t="s">
        <v>108</v>
      </c>
      <c r="W12" s="40" t="s">
        <v>109</v>
      </c>
      <c r="X12" s="71"/>
      <c r="Y12" s="71"/>
      <c r="Z12" s="71" t="s">
        <v>86</v>
      </c>
      <c r="AA12" s="41" t="s">
        <v>9</v>
      </c>
      <c r="AB12" s="32" t="s">
        <v>10</v>
      </c>
      <c r="AC12" s="71" t="s">
        <v>124</v>
      </c>
      <c r="AD12" s="71" t="s">
        <v>117</v>
      </c>
      <c r="AE12" s="71" t="s">
        <v>118</v>
      </c>
      <c r="AF12" s="71" t="s">
        <v>121</v>
      </c>
      <c r="AG12" s="71" t="s">
        <v>120</v>
      </c>
      <c r="AH12" s="71" t="s">
        <v>119</v>
      </c>
      <c r="AI12" s="71" t="s">
        <v>122</v>
      </c>
      <c r="AJ12" s="71" t="s">
        <v>123</v>
      </c>
      <c r="AK12" s="3" t="s">
        <v>113</v>
      </c>
      <c r="AL12" s="3" t="s">
        <v>114</v>
      </c>
      <c r="AM12" s="3" t="s">
        <v>115</v>
      </c>
      <c r="AN12" s="3" t="s">
        <v>116</v>
      </c>
      <c r="AO12" s="3" t="s">
        <v>138</v>
      </c>
      <c r="AP12" s="3" t="s">
        <v>139</v>
      </c>
      <c r="AQ12" s="2"/>
      <c r="AR12" s="2"/>
      <c r="AS12" s="2"/>
      <c r="AT12" s="2"/>
      <c r="BJ12" s="23">
        <v>9</v>
      </c>
      <c r="BK12" s="23" t="str">
        <f t="shared" si="0"/>
        <v/>
      </c>
      <c r="BL12" s="23" t="str">
        <f t="shared" si="1"/>
        <v>～</v>
      </c>
      <c r="BM12" s="23" t="str">
        <f>IF($BK$2=BJ12,"消費税相当額（"&amp;収録楽曲情報!$U$4*100&amp;"%）","消費税相当額")</f>
        <v>消費税相当額</v>
      </c>
      <c r="BN12" s="23" t="str">
        <f>IF(収録楽曲情報!$V$4=0,"",IF(BK12="","","（　　　　　　　　　　　）"))</f>
        <v/>
      </c>
    </row>
    <row r="13" spans="1:66" x14ac:dyDescent="0.15">
      <c r="A13">
        <f>IF(OR(C13="",C13=0),B13,C13)</f>
        <v>1</v>
      </c>
      <c r="B13" s="53">
        <v>1</v>
      </c>
      <c r="C13" s="95" t="str">
        <f>IF(算定シミュレーション!AN13="","",算定シミュレーション!AN13)</f>
        <v/>
      </c>
      <c r="D13" s="67" t="str">
        <f>IF(AND(C13&gt;0,K13&gt;0),"エラー","")</f>
        <v/>
      </c>
      <c r="E13" s="61">
        <f>収録楽曲情報!H2+収録楽曲情報!I2/100</f>
        <v>0</v>
      </c>
      <c r="F13" s="42">
        <f>IF(AND(収録楽曲情報!M2&lt;=100,収録楽曲情報!M2&gt;0),収録楽曲情報!M2,0)</f>
        <v>0</v>
      </c>
      <c r="G13" s="42">
        <f>IF(AND(収録楽曲情報!N2&lt;=100,収録楽曲情報!N2&gt;0),収録楽曲情報!N2,0)</f>
        <v>0</v>
      </c>
      <c r="H13" s="43"/>
      <c r="I13" s="63">
        <f>INT(E13)</f>
        <v>0</v>
      </c>
      <c r="J13" s="63">
        <f>ROUND(E13*100-I13*100,0)</f>
        <v>0</v>
      </c>
      <c r="K13" s="63">
        <f>COUNTIF($C$13:$C$112,B13)</f>
        <v>0</v>
      </c>
      <c r="L13" s="63">
        <f>SUMIF($A$13:$A$112,B13,$I$13:$I$112)</f>
        <v>0</v>
      </c>
      <c r="M13" s="63">
        <f>INT(SUMIF($A$13:$A$112,B13,$J$13:$J$112))</f>
        <v>0</v>
      </c>
      <c r="N13" s="44">
        <f>L13+TRUNC(M13/60)+(MOD(M13,60)/100)</f>
        <v>0</v>
      </c>
      <c r="O13" s="45">
        <f>IF($U$1=4,VLOOKUP(W13,Y:Z,2,FALSE),IF($U$1=3,VLOOKUP(W13,Y:Z,2,FALSE)*1.4,IF($U$1=2,VLOOKUP(W13,Y:Z,2,FALSE)*0.4,VLOOKUP(W13,Y:Z,2,FALSE))))</f>
        <v>0</v>
      </c>
      <c r="P13" s="26" t="str">
        <f>IF(ISERROR(収録楽曲情報!N2+1),"",IF(H13="",O13*F13/100,H13))</f>
        <v/>
      </c>
      <c r="Q13" s="26">
        <f>TRUNC(O13*G13/100*5/100*$C$3)</f>
        <v>0</v>
      </c>
      <c r="R13" s="46" t="e">
        <f>TRUNC(P13*1.08,0)</f>
        <v>#VALUE!</v>
      </c>
      <c r="S13" s="46">
        <f>TRUNC(Q13*1.08,0)</f>
        <v>0</v>
      </c>
      <c r="T13" s="46" t="e">
        <f>R13+S13</f>
        <v>#VALUE!</v>
      </c>
      <c r="U13" s="47">
        <f>ROUNDUP(N13,0)</f>
        <v>0</v>
      </c>
      <c r="V13" s="20">
        <f>IF(U13&lt;=10,U13,FLOOR(U13-1,10)+10)</f>
        <v>0</v>
      </c>
      <c r="W13" s="20">
        <f>IF(U13=0,0,V13)</f>
        <v>0</v>
      </c>
      <c r="X13" s="23" t="s">
        <v>110</v>
      </c>
      <c r="Y13" s="23">
        <v>1</v>
      </c>
      <c r="Z13" s="23">
        <v>12500</v>
      </c>
      <c r="AA13" s="48">
        <f>TRUNC(E13,0)</f>
        <v>0</v>
      </c>
      <c r="AB13" s="48">
        <f>(E13-AA13)*100</f>
        <v>0</v>
      </c>
      <c r="AC13" s="26">
        <f>IF(OR(C13="",C13=0),IF(ISERROR(FINDB("録音",収録楽曲情報!$S$2)),Q13,P13),C13&amp;"曲目に合算")</f>
        <v>0</v>
      </c>
      <c r="AD13" s="73" t="str">
        <f>IF(LEN(AC13)&lt;7,"",LEFT(RIGHT(AC13,7),1))</f>
        <v/>
      </c>
      <c r="AE13" s="73" t="str">
        <f>IF(LEN(AC13)&lt;6,"",LEFT(RIGHT(AC13,6),1))</f>
        <v/>
      </c>
      <c r="AF13" s="73" t="str">
        <f>IF(LEN(AC13)&lt;5,"",LEFT(RIGHT(AC13,5),1))</f>
        <v/>
      </c>
      <c r="AG13" s="73" t="str">
        <f>IF(LEN(AC13)&lt;4,"",LEFT(RIGHT(AC13,4),1))</f>
        <v/>
      </c>
      <c r="AH13" s="73" t="str">
        <f>IF(AC13&lt;100,"",LEFT(RIGHT(AC13,3),1))</f>
        <v/>
      </c>
      <c r="AI13" s="73" t="str">
        <f>IF(AC13&lt;10,"",LEFT(RIGHT(AC13,2),1))</f>
        <v/>
      </c>
      <c r="AJ13" s="73" t="str">
        <f>IF(AC13="","―",IF(AC13=0,"―",RIGHT(AC13,1)))</f>
        <v>―</v>
      </c>
      <c r="AK13" s="3" t="str">
        <f>ASC(SUBSTITUTE(収録楽曲情報!D2&amp;収録楽曲情報!E2&amp;収録楽曲情報!F2," ",""))</f>
        <v/>
      </c>
      <c r="AL13" s="3" t="str">
        <f>IF(ISNA(VLOOKUP(AK13,楽曲集約!D:D,1,FALSE))=TRUE,"",VLOOKUP(AK13,楽曲集約!D:D,1,FALSE))</f>
        <v/>
      </c>
      <c r="AM13" s="3">
        <v>1</v>
      </c>
      <c r="AN13" s="3" t="str">
        <f>IF(収録楽曲情報!N2="著作権消滅","",IF(収録楽曲情報!N2="非管理","",IF(AL13="","",IF(VLOOKUP(AL13,AL$12:AM$112,2,FALSE)=AM13,,VLOOKUP(AL13,AL$12:AM$112,2,FALSE)))))</f>
        <v/>
      </c>
      <c r="AO13" s="76">
        <f>IF(K13&gt;=1,L13+TRUNC(M13/60)&amp;"  ("&amp;I13,IF(C13&lt;100,"("&amp;I13,I13))</f>
        <v>0</v>
      </c>
      <c r="AP13" s="76" t="str">
        <f t="shared" ref="AP13:AP76" si="2">IF(I13+J13=0,"",IF(K13&gt;=1,MOD(M13,60)&amp;"  "&amp;IF(J13=0,"0",J13)&amp;")",IF(C13&lt;100,IF(J13=0,"0",J13)&amp;")",IF(J13=0,"0",J13))))</f>
        <v/>
      </c>
      <c r="AQ13" s="2">
        <f>IF(ISERROR(AN13+1),1,AN13+1-1)</f>
        <v>1</v>
      </c>
      <c r="AR13" s="2">
        <f>AQ13-1</f>
        <v>0</v>
      </c>
      <c r="AS13" s="2"/>
      <c r="AT13" s="2"/>
      <c r="BJ13" s="23">
        <v>10</v>
      </c>
      <c r="BK13" s="23" t="str">
        <f t="shared" si="0"/>
        <v/>
      </c>
      <c r="BL13" s="23" t="str">
        <f t="shared" si="1"/>
        <v>～</v>
      </c>
      <c r="BM13" s="23" t="str">
        <f>IF($BK$2=BJ13,"消費税相当額（"&amp;収録楽曲情報!$U$4*100&amp;"%）","消費税相当額")</f>
        <v>消費税相当額</v>
      </c>
      <c r="BN13" s="23" t="str">
        <f>IF(収録楽曲情報!$V$4=0,"",IF(BK13="","","（　　　　　　　　　　　）"))</f>
        <v/>
      </c>
    </row>
    <row r="14" spans="1:66" x14ac:dyDescent="0.15">
      <c r="A14">
        <f t="shared" ref="A14:A77" si="3">IF(OR(C14="",C14=0),B14,C14)</f>
        <v>2</v>
      </c>
      <c r="B14" s="53">
        <v>2</v>
      </c>
      <c r="C14" s="95" t="str">
        <f>IF(算定シミュレーション!AN14="","",算定シミュレーション!AN14)</f>
        <v/>
      </c>
      <c r="D14" s="67" t="str">
        <f>IF(AND(C14&gt;0,K14&gt;0),"エラー","")</f>
        <v/>
      </c>
      <c r="E14" s="61">
        <f>収録楽曲情報!H3+収録楽曲情報!I3/100</f>
        <v>0</v>
      </c>
      <c r="F14" s="42">
        <f>IF(AND(収録楽曲情報!M3&lt;=100,収録楽曲情報!M3&gt;0),収録楽曲情報!M3,0)</f>
        <v>0</v>
      </c>
      <c r="G14" s="42">
        <f>IF(AND(収録楽曲情報!N3&lt;=100,収録楽曲情報!N3&gt;0),収録楽曲情報!N3,0)</f>
        <v>0</v>
      </c>
      <c r="H14" s="43"/>
      <c r="I14" s="63">
        <f t="shared" ref="I14:I77" si="4">INT(E14)</f>
        <v>0</v>
      </c>
      <c r="J14" s="63">
        <f t="shared" ref="J14:J77" si="5">ROUND(E14*100-I14*100,0)</f>
        <v>0</v>
      </c>
      <c r="K14" s="63">
        <f t="shared" ref="K14:K77" si="6">COUNTIF($C$13:$C$112,B14)</f>
        <v>0</v>
      </c>
      <c r="L14" s="63">
        <f t="shared" ref="L14:L77" si="7">SUMIF($A$13:$A$112,B14,$I$13:$I$112)</f>
        <v>0</v>
      </c>
      <c r="M14" s="63">
        <f t="shared" ref="M14:M77" si="8">INT(SUMIF($A$13:$A$112,B14,$J$13:$J$112))</f>
        <v>0</v>
      </c>
      <c r="N14" s="44">
        <f t="shared" ref="N14:N77" si="9">L14+TRUNC(M14/60)+(MOD(M14,60)/100)</f>
        <v>0</v>
      </c>
      <c r="O14" s="45">
        <f t="shared" ref="O14:O77" si="10">IF($U$1=4,VLOOKUP(W14,Y:Z,2,FALSE),IF($U$1=3,VLOOKUP(W14,Y:Z,2,FALSE)*1.4,IF($U$1=2,VLOOKUP(W14,Y:Z,2,FALSE)*0.4,VLOOKUP(W14,Y:Z,2,FALSE))))</f>
        <v>0</v>
      </c>
      <c r="P14" s="26" t="str">
        <f>IF(ISERROR(収録楽曲情報!N3+1),"",IF(H14="",O14*F14/100,H14))</f>
        <v/>
      </c>
      <c r="Q14" s="26">
        <f t="shared" ref="Q14:Q77" si="11">TRUNC(O14*G14/100*5/100*$C$3)</f>
        <v>0</v>
      </c>
      <c r="R14" s="46" t="e">
        <f t="shared" ref="R14:S77" si="12">TRUNC(P14*1.08,0)</f>
        <v>#VALUE!</v>
      </c>
      <c r="S14" s="46">
        <f t="shared" si="12"/>
        <v>0</v>
      </c>
      <c r="T14" s="46" t="e">
        <f t="shared" ref="T14:T77" si="13">R14+S14</f>
        <v>#VALUE!</v>
      </c>
      <c r="U14" s="47">
        <f t="shared" ref="U14:U77" si="14">ROUNDUP(N14,0)</f>
        <v>0</v>
      </c>
      <c r="V14" s="20">
        <f t="shared" ref="V14:V77" si="15">IF(U14&lt;=10,U14,FLOOR(U14-1,10)+10)</f>
        <v>0</v>
      </c>
      <c r="W14" s="20">
        <f t="shared" ref="W14:W77" si="16">IF(U14=0,0,V14)</f>
        <v>0</v>
      </c>
      <c r="X14" s="23"/>
      <c r="Y14" s="23">
        <v>2</v>
      </c>
      <c r="Z14" s="23">
        <v>50000</v>
      </c>
      <c r="AA14" s="48">
        <f t="shared" ref="AA14:AA76" si="17">TRUNC(E14,0)</f>
        <v>0</v>
      </c>
      <c r="AB14" s="48">
        <f t="shared" ref="AB14:AB76" si="18">(E14-AA14)*100</f>
        <v>0</v>
      </c>
      <c r="AC14" s="26">
        <f>IF(OR(C14="",C14=0),IF(ISERROR(FINDB("録音",収録楽曲情報!$S$2)),Q14,P14),C14&amp;"曲目に合算")</f>
        <v>0</v>
      </c>
      <c r="AD14" s="73" t="str">
        <f t="shared" ref="AD14:AD77" si="19">IF(LEN(AC14)&lt;7,"",LEFT(RIGHT(AC14,7),1))</f>
        <v/>
      </c>
      <c r="AE14" s="73" t="str">
        <f t="shared" ref="AE14:AE77" si="20">IF(LEN(AC14)&lt;6,"",LEFT(RIGHT(AC14,6),1))</f>
        <v/>
      </c>
      <c r="AF14" s="73" t="str">
        <f t="shared" ref="AF14:AF77" si="21">IF(LEN(AC14)&lt;5,"",LEFT(RIGHT(AC14,5),1))</f>
        <v/>
      </c>
      <c r="AG14" s="73" t="str">
        <f t="shared" ref="AG14:AG77" si="22">IF(LEN(AC14)&lt;4,"",LEFT(RIGHT(AC14,4),1))</f>
        <v/>
      </c>
      <c r="AH14" s="73" t="str">
        <f t="shared" ref="AH14:AH77" si="23">IF(AC14&lt;100,"",LEFT(RIGHT(AC14,3),1))</f>
        <v/>
      </c>
      <c r="AI14" s="73" t="str">
        <f t="shared" ref="AI14:AI77" si="24">IF(AC14&lt;10,"",LEFT(RIGHT(AC14,2),1))</f>
        <v/>
      </c>
      <c r="AJ14" s="73" t="str">
        <f t="shared" ref="AJ14:AJ77" si="25">IF(AC14="","―",IF(AC14=0,"―",RIGHT(AC14,1)))</f>
        <v>―</v>
      </c>
      <c r="AK14" s="3" t="str">
        <f>ASC(SUBSTITUTE(収録楽曲情報!D3&amp;収録楽曲情報!E3&amp;収録楽曲情報!F3," ",""))</f>
        <v/>
      </c>
      <c r="AL14" s="3" t="str">
        <f>IF(ISNA(VLOOKUP(AK14,楽曲集約!D:D,1,FALSE))=TRUE,"",VLOOKUP(AK14,楽曲集約!D:D,1,FALSE))</f>
        <v/>
      </c>
      <c r="AM14" s="3">
        <v>2</v>
      </c>
      <c r="AN14" s="3" t="str">
        <f>IF(収録楽曲情報!N3="著作権消滅","",IF(収録楽曲情報!N3="非管理","",IF(AL14="","",IF(VLOOKUP(AL14,AL$12:AM$112,2,FALSE)=AM14,,VLOOKUP(AL14,AL$12:AM$112,2,FALSE)))))</f>
        <v/>
      </c>
      <c r="AO14" s="76">
        <f t="shared" ref="AO14:AO77" si="26">IF(K14&gt;=1,L14+TRUNC(M14/60)&amp;"  ("&amp;I14,IF(C14&lt;100,"("&amp;I14,I14))</f>
        <v>0</v>
      </c>
      <c r="AP14" s="76" t="str">
        <f t="shared" si="2"/>
        <v/>
      </c>
      <c r="AQ14" s="2">
        <f t="shared" ref="AQ14:AQ77" si="27">IF(ISERROR(AN14+1),1,AN14+1)</f>
        <v>1</v>
      </c>
      <c r="AR14" s="2">
        <f t="shared" ref="AR14:AR77" si="28">AQ14-1</f>
        <v>0</v>
      </c>
      <c r="AS14" s="2"/>
      <c r="AT14" s="2"/>
      <c r="BJ14" s="23">
        <v>11</v>
      </c>
      <c r="BK14" s="23" t="str">
        <f t="shared" si="0"/>
        <v/>
      </c>
      <c r="BL14" s="23" t="str">
        <f t="shared" si="1"/>
        <v>～</v>
      </c>
      <c r="BM14" s="23" t="str">
        <f>IF($BK$2=BJ14,"消費税相当額（"&amp;収録楽曲情報!$U$4*100&amp;"%）","消費税相当額")</f>
        <v>消費税相当額</v>
      </c>
      <c r="BN14" s="23" t="str">
        <f>IF(収録楽曲情報!$V$4=0,"",IF(BK14="","","（　　　　　　　　　　　）"))</f>
        <v/>
      </c>
    </row>
    <row r="15" spans="1:66" x14ac:dyDescent="0.15">
      <c r="A15">
        <f t="shared" si="3"/>
        <v>3</v>
      </c>
      <c r="B15" s="53">
        <v>3</v>
      </c>
      <c r="C15" s="95" t="str">
        <f>IF(算定シミュレーション!AN15="","",算定シミュレーション!AN15)</f>
        <v/>
      </c>
      <c r="D15" s="67" t="str">
        <f t="shared" ref="D15:D78" si="29">IF(AND(C15&gt;0,K15&gt;0),"エラー","")</f>
        <v/>
      </c>
      <c r="E15" s="61">
        <f>収録楽曲情報!H4+収録楽曲情報!I4/100</f>
        <v>0</v>
      </c>
      <c r="F15" s="42">
        <f>IF(AND(収録楽曲情報!M4&lt;=100,収録楽曲情報!M4&gt;0),収録楽曲情報!M4,0)</f>
        <v>0</v>
      </c>
      <c r="G15" s="42">
        <f>IF(AND(収録楽曲情報!N4&lt;=100,収録楽曲情報!N4&gt;0),収録楽曲情報!N4,0)</f>
        <v>0</v>
      </c>
      <c r="H15" s="43"/>
      <c r="I15" s="63">
        <f t="shared" si="4"/>
        <v>0</v>
      </c>
      <c r="J15" s="63">
        <f t="shared" si="5"/>
        <v>0</v>
      </c>
      <c r="K15" s="63">
        <f t="shared" si="6"/>
        <v>0</v>
      </c>
      <c r="L15" s="63">
        <f t="shared" si="7"/>
        <v>0</v>
      </c>
      <c r="M15" s="63">
        <f t="shared" si="8"/>
        <v>0</v>
      </c>
      <c r="N15" s="44">
        <f t="shared" si="9"/>
        <v>0</v>
      </c>
      <c r="O15" s="45">
        <f t="shared" si="10"/>
        <v>0</v>
      </c>
      <c r="P15" s="26" t="str">
        <f>IF(ISERROR(収録楽曲情報!N4+1),"",IF(H15="",O15*F15/100,H15))</f>
        <v/>
      </c>
      <c r="Q15" s="26">
        <f t="shared" si="11"/>
        <v>0</v>
      </c>
      <c r="R15" s="46" t="e">
        <f t="shared" si="12"/>
        <v>#VALUE!</v>
      </c>
      <c r="S15" s="46">
        <f t="shared" si="12"/>
        <v>0</v>
      </c>
      <c r="T15" s="46" t="e">
        <f t="shared" si="13"/>
        <v>#VALUE!</v>
      </c>
      <c r="U15" s="47">
        <f t="shared" si="14"/>
        <v>0</v>
      </c>
      <c r="V15" s="20">
        <f t="shared" si="15"/>
        <v>0</v>
      </c>
      <c r="W15" s="20">
        <f t="shared" si="16"/>
        <v>0</v>
      </c>
      <c r="X15" s="23"/>
      <c r="Y15" s="23">
        <v>3</v>
      </c>
      <c r="Z15" s="23">
        <v>50000</v>
      </c>
      <c r="AA15" s="48">
        <f t="shared" si="17"/>
        <v>0</v>
      </c>
      <c r="AB15" s="48">
        <f t="shared" si="18"/>
        <v>0</v>
      </c>
      <c r="AC15" s="26">
        <f>IF(OR(C15="",C15=0),IF(ISERROR(FINDB("録音",収録楽曲情報!$S$2)),Q15,P15),C15&amp;"曲目に合算")</f>
        <v>0</v>
      </c>
      <c r="AD15" s="73" t="str">
        <f t="shared" si="19"/>
        <v/>
      </c>
      <c r="AE15" s="73" t="str">
        <f t="shared" si="20"/>
        <v/>
      </c>
      <c r="AF15" s="73" t="str">
        <f t="shared" si="21"/>
        <v/>
      </c>
      <c r="AG15" s="73" t="str">
        <f t="shared" si="22"/>
        <v/>
      </c>
      <c r="AH15" s="73" t="str">
        <f t="shared" si="23"/>
        <v/>
      </c>
      <c r="AI15" s="73" t="str">
        <f t="shared" si="24"/>
        <v/>
      </c>
      <c r="AJ15" s="73" t="str">
        <f t="shared" si="25"/>
        <v>―</v>
      </c>
      <c r="AK15" s="3" t="str">
        <f>ASC(SUBSTITUTE(収録楽曲情報!D4&amp;収録楽曲情報!E4&amp;収録楽曲情報!F4," ",""))</f>
        <v/>
      </c>
      <c r="AL15" s="3" t="str">
        <f>IF(ISNA(VLOOKUP(AK15,楽曲集約!D:D,1,FALSE))=TRUE,"",VLOOKUP(AK15,楽曲集約!D:D,1,FALSE))</f>
        <v/>
      </c>
      <c r="AM15" s="3">
        <v>3</v>
      </c>
      <c r="AN15" s="3" t="str">
        <f>IF(収録楽曲情報!N4="著作権消滅","",IF(収録楽曲情報!N4="非管理","",IF(AL15="","",IF(VLOOKUP(AL15,AL$12:AM$112,2,FALSE)=AM15,,VLOOKUP(AL15,AL$12:AM$112,2,FALSE)))))</f>
        <v/>
      </c>
      <c r="AO15" s="76">
        <f t="shared" si="26"/>
        <v>0</v>
      </c>
      <c r="AP15" s="76" t="str">
        <f t="shared" si="2"/>
        <v/>
      </c>
      <c r="AQ15" s="2">
        <f t="shared" si="27"/>
        <v>1</v>
      </c>
      <c r="AR15" s="2">
        <f t="shared" si="28"/>
        <v>0</v>
      </c>
      <c r="AS15" s="2"/>
      <c r="AT15" s="2"/>
    </row>
    <row r="16" spans="1:66" x14ac:dyDescent="0.15">
      <c r="A16">
        <f t="shared" si="3"/>
        <v>4</v>
      </c>
      <c r="B16" s="53">
        <v>4</v>
      </c>
      <c r="C16" s="95" t="str">
        <f>IF(算定シミュレーション!AN16="","",算定シミュレーション!AN16)</f>
        <v/>
      </c>
      <c r="D16" s="67" t="str">
        <f t="shared" si="29"/>
        <v/>
      </c>
      <c r="E16" s="61">
        <f>収録楽曲情報!H5+収録楽曲情報!I5/100</f>
        <v>0</v>
      </c>
      <c r="F16" s="42">
        <f>IF(AND(収録楽曲情報!M5&lt;=100,収録楽曲情報!M5&gt;0),収録楽曲情報!M5,0)</f>
        <v>0</v>
      </c>
      <c r="G16" s="42">
        <f>IF(AND(収録楽曲情報!N5&lt;=100,収録楽曲情報!N5&gt;0),収録楽曲情報!N5,0)</f>
        <v>0</v>
      </c>
      <c r="H16" s="43"/>
      <c r="I16" s="63">
        <f t="shared" si="4"/>
        <v>0</v>
      </c>
      <c r="J16" s="63">
        <f t="shared" si="5"/>
        <v>0</v>
      </c>
      <c r="K16" s="63">
        <f t="shared" si="6"/>
        <v>0</v>
      </c>
      <c r="L16" s="63">
        <f t="shared" si="7"/>
        <v>0</v>
      </c>
      <c r="M16" s="63">
        <f t="shared" si="8"/>
        <v>0</v>
      </c>
      <c r="N16" s="44">
        <f t="shared" si="9"/>
        <v>0</v>
      </c>
      <c r="O16" s="45">
        <f t="shared" si="10"/>
        <v>0</v>
      </c>
      <c r="P16" s="26" t="str">
        <f>IF(ISERROR(収録楽曲情報!N5+1),"",IF(H16="",O16*F16/100,H16))</f>
        <v/>
      </c>
      <c r="Q16" s="26">
        <f t="shared" si="11"/>
        <v>0</v>
      </c>
      <c r="R16" s="46" t="e">
        <f t="shared" si="12"/>
        <v>#VALUE!</v>
      </c>
      <c r="S16" s="46">
        <f t="shared" si="12"/>
        <v>0</v>
      </c>
      <c r="T16" s="46" t="e">
        <f t="shared" si="13"/>
        <v>#VALUE!</v>
      </c>
      <c r="U16" s="47">
        <f t="shared" si="14"/>
        <v>0</v>
      </c>
      <c r="V16" s="20">
        <f t="shared" si="15"/>
        <v>0</v>
      </c>
      <c r="W16" s="20">
        <f t="shared" si="16"/>
        <v>0</v>
      </c>
      <c r="X16" s="23"/>
      <c r="Y16" s="23">
        <v>4</v>
      </c>
      <c r="Z16" s="23">
        <v>50000</v>
      </c>
      <c r="AA16" s="48">
        <f t="shared" si="17"/>
        <v>0</v>
      </c>
      <c r="AB16" s="48">
        <f t="shared" si="18"/>
        <v>0</v>
      </c>
      <c r="AC16" s="26">
        <f>IF(OR(C16="",C16=0),IF(ISERROR(FINDB("録音",収録楽曲情報!$S$2)),Q16,P16),C16&amp;"曲目に合算")</f>
        <v>0</v>
      </c>
      <c r="AD16" s="73" t="str">
        <f t="shared" si="19"/>
        <v/>
      </c>
      <c r="AE16" s="73" t="str">
        <f t="shared" si="20"/>
        <v/>
      </c>
      <c r="AF16" s="73" t="str">
        <f t="shared" si="21"/>
        <v/>
      </c>
      <c r="AG16" s="73" t="str">
        <f t="shared" si="22"/>
        <v/>
      </c>
      <c r="AH16" s="73" t="str">
        <f t="shared" si="23"/>
        <v/>
      </c>
      <c r="AI16" s="73" t="str">
        <f t="shared" si="24"/>
        <v/>
      </c>
      <c r="AJ16" s="73" t="str">
        <f t="shared" si="25"/>
        <v>―</v>
      </c>
      <c r="AK16" s="3" t="str">
        <f>ASC(SUBSTITUTE(収録楽曲情報!D5&amp;収録楽曲情報!E5&amp;収録楽曲情報!F5," ",""))</f>
        <v/>
      </c>
      <c r="AL16" s="3" t="str">
        <f>IF(ISNA(VLOOKUP(AK16,楽曲集約!D:D,1,FALSE))=TRUE,"",VLOOKUP(AK16,楽曲集約!D:D,1,FALSE))</f>
        <v/>
      </c>
      <c r="AM16" s="3">
        <v>4</v>
      </c>
      <c r="AN16" s="3" t="str">
        <f>IF(収録楽曲情報!N5="著作権消滅","",IF(収録楽曲情報!N5="非管理","",IF(AL16="","",IF(VLOOKUP(AL16,AL$12:AM$112,2,FALSE)=AM16,,VLOOKUP(AL16,AL$12:AM$112,2,FALSE)))))</f>
        <v/>
      </c>
      <c r="AO16" s="76">
        <f t="shared" si="26"/>
        <v>0</v>
      </c>
      <c r="AP16" s="76" t="str">
        <f t="shared" si="2"/>
        <v/>
      </c>
      <c r="AQ16" s="2">
        <f t="shared" si="27"/>
        <v>1</v>
      </c>
      <c r="AR16" s="2">
        <f t="shared" si="28"/>
        <v>0</v>
      </c>
      <c r="AS16" s="2"/>
      <c r="AT16" s="2"/>
    </row>
    <row r="17" spans="1:44" x14ac:dyDescent="0.15">
      <c r="A17">
        <f t="shared" si="3"/>
        <v>5</v>
      </c>
      <c r="B17" s="53">
        <v>5</v>
      </c>
      <c r="C17" s="95" t="str">
        <f>IF(算定シミュレーション!AN17="","",算定シミュレーション!AN17)</f>
        <v/>
      </c>
      <c r="D17" s="67" t="str">
        <f t="shared" si="29"/>
        <v/>
      </c>
      <c r="E17" s="61">
        <f>収録楽曲情報!H6+収録楽曲情報!I6/100</f>
        <v>0</v>
      </c>
      <c r="F17" s="42">
        <f>IF(AND(収録楽曲情報!M6&lt;=100,収録楽曲情報!M6&gt;0),収録楽曲情報!M6,0)</f>
        <v>0</v>
      </c>
      <c r="G17" s="42">
        <f>IF(AND(収録楽曲情報!N6&lt;=100,収録楽曲情報!N6&gt;0),収録楽曲情報!N6,0)</f>
        <v>0</v>
      </c>
      <c r="H17" s="43"/>
      <c r="I17" s="63">
        <f t="shared" si="4"/>
        <v>0</v>
      </c>
      <c r="J17" s="63">
        <f t="shared" si="5"/>
        <v>0</v>
      </c>
      <c r="K17" s="63">
        <f t="shared" si="6"/>
        <v>0</v>
      </c>
      <c r="L17" s="63">
        <f t="shared" si="7"/>
        <v>0</v>
      </c>
      <c r="M17" s="63">
        <f t="shared" si="8"/>
        <v>0</v>
      </c>
      <c r="N17" s="44">
        <f t="shared" si="9"/>
        <v>0</v>
      </c>
      <c r="O17" s="45">
        <f t="shared" si="10"/>
        <v>0</v>
      </c>
      <c r="P17" s="26" t="str">
        <f>IF(ISERROR(収録楽曲情報!N6+1),"",IF(H17="",O17*F17/100,H17))</f>
        <v/>
      </c>
      <c r="Q17" s="26">
        <f t="shared" si="11"/>
        <v>0</v>
      </c>
      <c r="R17" s="46" t="e">
        <f t="shared" si="12"/>
        <v>#VALUE!</v>
      </c>
      <c r="S17" s="46">
        <f t="shared" si="12"/>
        <v>0</v>
      </c>
      <c r="T17" s="46" t="e">
        <f t="shared" si="13"/>
        <v>#VALUE!</v>
      </c>
      <c r="U17" s="47">
        <f t="shared" si="14"/>
        <v>0</v>
      </c>
      <c r="V17" s="20">
        <f t="shared" si="15"/>
        <v>0</v>
      </c>
      <c r="W17" s="20">
        <f t="shared" si="16"/>
        <v>0</v>
      </c>
      <c r="X17" s="23"/>
      <c r="Y17" s="23">
        <v>5</v>
      </c>
      <c r="Z17" s="23">
        <v>50000</v>
      </c>
      <c r="AA17" s="48">
        <f t="shared" si="17"/>
        <v>0</v>
      </c>
      <c r="AB17" s="48">
        <f t="shared" si="18"/>
        <v>0</v>
      </c>
      <c r="AC17" s="26">
        <f>IF(OR(C17="",C17=0),IF(ISERROR(FINDB("録音",収録楽曲情報!$S$2)),Q17,P17),C17&amp;"曲目に合算")</f>
        <v>0</v>
      </c>
      <c r="AD17" s="73" t="str">
        <f t="shared" si="19"/>
        <v/>
      </c>
      <c r="AE17" s="73" t="str">
        <f t="shared" si="20"/>
        <v/>
      </c>
      <c r="AF17" s="73" t="str">
        <f t="shared" si="21"/>
        <v/>
      </c>
      <c r="AG17" s="73" t="str">
        <f t="shared" si="22"/>
        <v/>
      </c>
      <c r="AH17" s="73" t="str">
        <f t="shared" si="23"/>
        <v/>
      </c>
      <c r="AI17" s="73" t="str">
        <f t="shared" si="24"/>
        <v/>
      </c>
      <c r="AJ17" s="73" t="str">
        <f t="shared" si="25"/>
        <v>―</v>
      </c>
      <c r="AK17" s="3" t="str">
        <f>ASC(SUBSTITUTE(収録楽曲情報!D6&amp;収録楽曲情報!E6&amp;収録楽曲情報!F6," ",""))</f>
        <v/>
      </c>
      <c r="AL17" s="3" t="str">
        <f>IF(ISNA(VLOOKUP(AK17,楽曲集約!D:D,1,FALSE))=TRUE,"",VLOOKUP(AK17,楽曲集約!D:D,1,FALSE))</f>
        <v/>
      </c>
      <c r="AM17" s="3">
        <v>5</v>
      </c>
      <c r="AN17" s="3" t="str">
        <f>IF(収録楽曲情報!N6="著作権消滅","",IF(収録楽曲情報!N6="非管理","",IF(AL17="","",IF(VLOOKUP(AL17,AL$12:AM$112,2,FALSE)=AM17,,VLOOKUP(AL17,AL$12:AM$112,2,FALSE)))))</f>
        <v/>
      </c>
      <c r="AO17" s="76">
        <f t="shared" si="26"/>
        <v>0</v>
      </c>
      <c r="AP17" s="76" t="str">
        <f t="shared" si="2"/>
        <v/>
      </c>
      <c r="AQ17" s="2">
        <f t="shared" si="27"/>
        <v>1</v>
      </c>
      <c r="AR17" s="2">
        <f t="shared" si="28"/>
        <v>0</v>
      </c>
    </row>
    <row r="18" spans="1:44" x14ac:dyDescent="0.15">
      <c r="A18">
        <f t="shared" si="3"/>
        <v>6</v>
      </c>
      <c r="B18" s="53">
        <v>6</v>
      </c>
      <c r="C18" s="95" t="str">
        <f>IF(算定シミュレーション!AN18="","",算定シミュレーション!AN18)</f>
        <v/>
      </c>
      <c r="D18" s="67" t="str">
        <f t="shared" si="29"/>
        <v/>
      </c>
      <c r="E18" s="61">
        <f>収録楽曲情報!H7+収録楽曲情報!I7/100</f>
        <v>0</v>
      </c>
      <c r="F18" s="42">
        <f>IF(AND(収録楽曲情報!M7&lt;=100,収録楽曲情報!M7&gt;0),収録楽曲情報!M7,0)</f>
        <v>0</v>
      </c>
      <c r="G18" s="42">
        <f>IF(AND(収録楽曲情報!N7&lt;=100,収録楽曲情報!N7&gt;0),収録楽曲情報!N7,0)</f>
        <v>0</v>
      </c>
      <c r="H18" s="43"/>
      <c r="I18" s="63">
        <f t="shared" si="4"/>
        <v>0</v>
      </c>
      <c r="J18" s="63">
        <f t="shared" si="5"/>
        <v>0</v>
      </c>
      <c r="K18" s="63">
        <f t="shared" si="6"/>
        <v>0</v>
      </c>
      <c r="L18" s="63">
        <f t="shared" si="7"/>
        <v>0</v>
      </c>
      <c r="M18" s="63">
        <f t="shared" si="8"/>
        <v>0</v>
      </c>
      <c r="N18" s="44">
        <f t="shared" si="9"/>
        <v>0</v>
      </c>
      <c r="O18" s="45">
        <f t="shared" si="10"/>
        <v>0</v>
      </c>
      <c r="P18" s="26" t="str">
        <f>IF(ISERROR(収録楽曲情報!N7+1),"",IF(H18="",O18*F18/100,H18))</f>
        <v/>
      </c>
      <c r="Q18" s="26">
        <f t="shared" si="11"/>
        <v>0</v>
      </c>
      <c r="R18" s="46" t="e">
        <f t="shared" si="12"/>
        <v>#VALUE!</v>
      </c>
      <c r="S18" s="46">
        <f t="shared" si="12"/>
        <v>0</v>
      </c>
      <c r="T18" s="46" t="e">
        <f t="shared" si="13"/>
        <v>#VALUE!</v>
      </c>
      <c r="U18" s="47">
        <f t="shared" si="14"/>
        <v>0</v>
      </c>
      <c r="V18" s="20">
        <f t="shared" si="15"/>
        <v>0</v>
      </c>
      <c r="W18" s="20">
        <f t="shared" si="16"/>
        <v>0</v>
      </c>
      <c r="X18" s="23"/>
      <c r="Y18" s="23">
        <v>6</v>
      </c>
      <c r="Z18" s="23">
        <v>75000</v>
      </c>
      <c r="AA18" s="48">
        <f t="shared" si="17"/>
        <v>0</v>
      </c>
      <c r="AB18" s="48">
        <f t="shared" si="18"/>
        <v>0</v>
      </c>
      <c r="AC18" s="26">
        <f>IF(OR(C18="",C18=0),IF(ISERROR(FINDB("録音",収録楽曲情報!$S$2)),Q18,P18),C18&amp;"曲目に合算")</f>
        <v>0</v>
      </c>
      <c r="AD18" s="73" t="str">
        <f t="shared" si="19"/>
        <v/>
      </c>
      <c r="AE18" s="73" t="str">
        <f t="shared" si="20"/>
        <v/>
      </c>
      <c r="AF18" s="73" t="str">
        <f t="shared" si="21"/>
        <v/>
      </c>
      <c r="AG18" s="73" t="str">
        <f t="shared" si="22"/>
        <v/>
      </c>
      <c r="AH18" s="73" t="str">
        <f t="shared" si="23"/>
        <v/>
      </c>
      <c r="AI18" s="73" t="str">
        <f t="shared" si="24"/>
        <v/>
      </c>
      <c r="AJ18" s="73" t="str">
        <f t="shared" si="25"/>
        <v>―</v>
      </c>
      <c r="AK18" s="3" t="str">
        <f>ASC(SUBSTITUTE(収録楽曲情報!D7&amp;収録楽曲情報!E7&amp;収録楽曲情報!F7," ",""))</f>
        <v/>
      </c>
      <c r="AL18" s="3" t="str">
        <f>IF(ISNA(VLOOKUP(AK18,楽曲集約!D:D,1,FALSE))=TRUE,"",VLOOKUP(AK18,楽曲集約!D:D,1,FALSE))</f>
        <v/>
      </c>
      <c r="AM18" s="3">
        <v>6</v>
      </c>
      <c r="AN18" s="3" t="str">
        <f>IF(収録楽曲情報!N7="著作権消滅","",IF(収録楽曲情報!N7="非管理","",IF(AL18="","",IF(VLOOKUP(AL18,AL$12:AM$112,2,FALSE)=AM18,,VLOOKUP(AL18,AL$12:AM$112,2,FALSE)))))</f>
        <v/>
      </c>
      <c r="AO18" s="76">
        <f t="shared" si="26"/>
        <v>0</v>
      </c>
      <c r="AP18" s="76" t="str">
        <f t="shared" si="2"/>
        <v/>
      </c>
      <c r="AQ18" s="2">
        <f t="shared" si="27"/>
        <v>1</v>
      </c>
      <c r="AR18" s="2">
        <f t="shared" si="28"/>
        <v>0</v>
      </c>
    </row>
    <row r="19" spans="1:44" x14ac:dyDescent="0.15">
      <c r="A19">
        <f t="shared" si="3"/>
        <v>7</v>
      </c>
      <c r="B19" s="53">
        <v>7</v>
      </c>
      <c r="C19" s="95" t="str">
        <f>IF(算定シミュレーション!AN19="","",算定シミュレーション!AN19)</f>
        <v/>
      </c>
      <c r="D19" s="67" t="str">
        <f t="shared" si="29"/>
        <v/>
      </c>
      <c r="E19" s="61">
        <f>収録楽曲情報!H8+収録楽曲情報!I8/100</f>
        <v>0</v>
      </c>
      <c r="F19" s="42">
        <f>IF(AND(収録楽曲情報!M8&lt;=100,収録楽曲情報!M8&gt;0),収録楽曲情報!M8,0)</f>
        <v>0</v>
      </c>
      <c r="G19" s="42">
        <f>IF(AND(収録楽曲情報!N8&lt;=100,収録楽曲情報!N8&gt;0),収録楽曲情報!N8,0)</f>
        <v>0</v>
      </c>
      <c r="H19" s="43"/>
      <c r="I19" s="63">
        <f t="shared" si="4"/>
        <v>0</v>
      </c>
      <c r="J19" s="63">
        <f t="shared" si="5"/>
        <v>0</v>
      </c>
      <c r="K19" s="63">
        <f t="shared" si="6"/>
        <v>0</v>
      </c>
      <c r="L19" s="63">
        <f t="shared" si="7"/>
        <v>0</v>
      </c>
      <c r="M19" s="63">
        <f t="shared" si="8"/>
        <v>0</v>
      </c>
      <c r="N19" s="44">
        <f t="shared" si="9"/>
        <v>0</v>
      </c>
      <c r="O19" s="45">
        <f t="shared" si="10"/>
        <v>0</v>
      </c>
      <c r="P19" s="26" t="str">
        <f>IF(ISERROR(収録楽曲情報!N8+1),"",IF(H19="",O19*F19/100,H19))</f>
        <v/>
      </c>
      <c r="Q19" s="26">
        <f t="shared" si="11"/>
        <v>0</v>
      </c>
      <c r="R19" s="46" t="e">
        <f t="shared" si="12"/>
        <v>#VALUE!</v>
      </c>
      <c r="S19" s="46">
        <f t="shared" si="12"/>
        <v>0</v>
      </c>
      <c r="T19" s="46" t="e">
        <f t="shared" si="13"/>
        <v>#VALUE!</v>
      </c>
      <c r="U19" s="47">
        <f t="shared" si="14"/>
        <v>0</v>
      </c>
      <c r="V19" s="20">
        <f t="shared" si="15"/>
        <v>0</v>
      </c>
      <c r="W19" s="20">
        <f t="shared" si="16"/>
        <v>0</v>
      </c>
      <c r="X19" s="23"/>
      <c r="Y19" s="23">
        <v>7</v>
      </c>
      <c r="Z19" s="23">
        <v>75000</v>
      </c>
      <c r="AA19" s="48">
        <f t="shared" si="17"/>
        <v>0</v>
      </c>
      <c r="AB19" s="48">
        <f t="shared" si="18"/>
        <v>0</v>
      </c>
      <c r="AC19" s="26">
        <f>IF(OR(C19="",C19=0),IF(ISERROR(FINDB("録音",収録楽曲情報!$S$2)),Q19,P19),C19&amp;"曲目に合算")</f>
        <v>0</v>
      </c>
      <c r="AD19" s="73" t="str">
        <f t="shared" si="19"/>
        <v/>
      </c>
      <c r="AE19" s="73" t="str">
        <f t="shared" si="20"/>
        <v/>
      </c>
      <c r="AF19" s="73" t="str">
        <f t="shared" si="21"/>
        <v/>
      </c>
      <c r="AG19" s="73" t="str">
        <f t="shared" si="22"/>
        <v/>
      </c>
      <c r="AH19" s="73" t="str">
        <f t="shared" si="23"/>
        <v/>
      </c>
      <c r="AI19" s="73" t="str">
        <f t="shared" si="24"/>
        <v/>
      </c>
      <c r="AJ19" s="73" t="str">
        <f t="shared" si="25"/>
        <v>―</v>
      </c>
      <c r="AK19" s="3" t="str">
        <f>ASC(SUBSTITUTE(収録楽曲情報!D8&amp;収録楽曲情報!E8&amp;収録楽曲情報!F8," ",""))</f>
        <v/>
      </c>
      <c r="AL19" s="3" t="str">
        <f>IF(ISNA(VLOOKUP(AK19,楽曲集約!D:D,1,FALSE))=TRUE,"",VLOOKUP(AK19,楽曲集約!D:D,1,FALSE))</f>
        <v/>
      </c>
      <c r="AM19" s="3">
        <v>7</v>
      </c>
      <c r="AN19" s="3" t="str">
        <f>IF(収録楽曲情報!N8="著作権消滅","",IF(収録楽曲情報!N8="非管理","",IF(AL19="","",IF(VLOOKUP(AL19,AL$12:AM$112,2,FALSE)=AM19,,VLOOKUP(AL19,AL$12:AM$112,2,FALSE)))))</f>
        <v/>
      </c>
      <c r="AO19" s="76">
        <f t="shared" si="26"/>
        <v>0</v>
      </c>
      <c r="AP19" s="76" t="str">
        <f t="shared" si="2"/>
        <v/>
      </c>
      <c r="AQ19" s="2">
        <f t="shared" si="27"/>
        <v>1</v>
      </c>
      <c r="AR19" s="2">
        <f t="shared" si="28"/>
        <v>0</v>
      </c>
    </row>
    <row r="20" spans="1:44" x14ac:dyDescent="0.15">
      <c r="A20">
        <f t="shared" si="3"/>
        <v>8</v>
      </c>
      <c r="B20" s="53">
        <v>8</v>
      </c>
      <c r="C20" s="95" t="str">
        <f>IF(算定シミュレーション!AN20="","",算定シミュレーション!AN20)</f>
        <v/>
      </c>
      <c r="D20" s="67" t="str">
        <f t="shared" si="29"/>
        <v/>
      </c>
      <c r="E20" s="61">
        <f>収録楽曲情報!H9+収録楽曲情報!I9/100</f>
        <v>0</v>
      </c>
      <c r="F20" s="42">
        <f>IF(AND(収録楽曲情報!M9&lt;=100,収録楽曲情報!M9&gt;0),収録楽曲情報!M9,0)</f>
        <v>0</v>
      </c>
      <c r="G20" s="42">
        <f>IF(AND(収録楽曲情報!N9&lt;=100,収録楽曲情報!N9&gt;0),収録楽曲情報!N9,0)</f>
        <v>0</v>
      </c>
      <c r="H20" s="43"/>
      <c r="I20" s="63">
        <f t="shared" si="4"/>
        <v>0</v>
      </c>
      <c r="J20" s="63">
        <f t="shared" si="5"/>
        <v>0</v>
      </c>
      <c r="K20" s="63">
        <f t="shared" si="6"/>
        <v>0</v>
      </c>
      <c r="L20" s="63">
        <f t="shared" si="7"/>
        <v>0</v>
      </c>
      <c r="M20" s="63">
        <f t="shared" si="8"/>
        <v>0</v>
      </c>
      <c r="N20" s="44">
        <f t="shared" si="9"/>
        <v>0</v>
      </c>
      <c r="O20" s="45">
        <f t="shared" si="10"/>
        <v>0</v>
      </c>
      <c r="P20" s="26" t="str">
        <f>IF(ISERROR(収録楽曲情報!N9+1),"",IF(H20="",O20*F20/100,H20))</f>
        <v/>
      </c>
      <c r="Q20" s="26">
        <f t="shared" si="11"/>
        <v>0</v>
      </c>
      <c r="R20" s="46" t="e">
        <f t="shared" si="12"/>
        <v>#VALUE!</v>
      </c>
      <c r="S20" s="46">
        <f t="shared" si="12"/>
        <v>0</v>
      </c>
      <c r="T20" s="46" t="e">
        <f t="shared" si="13"/>
        <v>#VALUE!</v>
      </c>
      <c r="U20" s="47">
        <f t="shared" si="14"/>
        <v>0</v>
      </c>
      <c r="V20" s="20">
        <f t="shared" si="15"/>
        <v>0</v>
      </c>
      <c r="W20" s="20">
        <f t="shared" si="16"/>
        <v>0</v>
      </c>
      <c r="X20" s="23"/>
      <c r="Y20" s="23">
        <v>8</v>
      </c>
      <c r="Z20" s="23">
        <v>75000</v>
      </c>
      <c r="AA20" s="48">
        <f t="shared" si="17"/>
        <v>0</v>
      </c>
      <c r="AB20" s="48">
        <f t="shared" si="18"/>
        <v>0</v>
      </c>
      <c r="AC20" s="26">
        <f>IF(OR(C20="",C20=0),IF(ISERROR(FINDB("録音",収録楽曲情報!$S$2)),Q20,P20),C20&amp;"曲目に合算")</f>
        <v>0</v>
      </c>
      <c r="AD20" s="73" t="str">
        <f t="shared" si="19"/>
        <v/>
      </c>
      <c r="AE20" s="73" t="str">
        <f t="shared" si="20"/>
        <v/>
      </c>
      <c r="AF20" s="73" t="str">
        <f t="shared" si="21"/>
        <v/>
      </c>
      <c r="AG20" s="73" t="str">
        <f t="shared" si="22"/>
        <v/>
      </c>
      <c r="AH20" s="73" t="str">
        <f t="shared" si="23"/>
        <v/>
      </c>
      <c r="AI20" s="73" t="str">
        <f t="shared" si="24"/>
        <v/>
      </c>
      <c r="AJ20" s="73" t="str">
        <f t="shared" si="25"/>
        <v>―</v>
      </c>
      <c r="AK20" s="3" t="str">
        <f>ASC(SUBSTITUTE(収録楽曲情報!D9&amp;収録楽曲情報!E9&amp;収録楽曲情報!F9," ",""))</f>
        <v/>
      </c>
      <c r="AL20" s="3" t="str">
        <f>IF(ISNA(VLOOKUP(AK20,楽曲集約!D:D,1,FALSE))=TRUE,"",VLOOKUP(AK20,楽曲集約!D:D,1,FALSE))</f>
        <v/>
      </c>
      <c r="AM20" s="3">
        <v>8</v>
      </c>
      <c r="AN20" s="3" t="str">
        <f>IF(収録楽曲情報!N9="著作権消滅","",IF(収録楽曲情報!N9="非管理","",IF(AL20="","",IF(VLOOKUP(AL20,AL$12:AM$112,2,FALSE)=AM20,,VLOOKUP(AL20,AL$12:AM$112,2,FALSE)))))</f>
        <v/>
      </c>
      <c r="AO20" s="76">
        <f t="shared" si="26"/>
        <v>0</v>
      </c>
      <c r="AP20" s="76" t="str">
        <f t="shared" si="2"/>
        <v/>
      </c>
      <c r="AQ20" s="2">
        <f t="shared" si="27"/>
        <v>1</v>
      </c>
      <c r="AR20" s="2">
        <f t="shared" si="28"/>
        <v>0</v>
      </c>
    </row>
    <row r="21" spans="1:44" x14ac:dyDescent="0.15">
      <c r="A21">
        <f t="shared" si="3"/>
        <v>9</v>
      </c>
      <c r="B21" s="53">
        <v>9</v>
      </c>
      <c r="C21" s="95" t="str">
        <f>IF(算定シミュレーション!AN21="","",算定シミュレーション!AN21)</f>
        <v/>
      </c>
      <c r="D21" s="67" t="str">
        <f t="shared" si="29"/>
        <v/>
      </c>
      <c r="E21" s="61">
        <f>収録楽曲情報!H10+収録楽曲情報!I10/100</f>
        <v>0</v>
      </c>
      <c r="F21" s="42">
        <f>IF(AND(収録楽曲情報!M10&lt;=100,収録楽曲情報!M10&gt;0),収録楽曲情報!M10,0)</f>
        <v>0</v>
      </c>
      <c r="G21" s="42">
        <f>IF(AND(収録楽曲情報!N10&lt;=100,収録楽曲情報!N10&gt;0),収録楽曲情報!N10,0)</f>
        <v>0</v>
      </c>
      <c r="H21" s="43"/>
      <c r="I21" s="63">
        <f t="shared" si="4"/>
        <v>0</v>
      </c>
      <c r="J21" s="63">
        <f t="shared" si="5"/>
        <v>0</v>
      </c>
      <c r="K21" s="63">
        <f t="shared" si="6"/>
        <v>0</v>
      </c>
      <c r="L21" s="63">
        <f t="shared" si="7"/>
        <v>0</v>
      </c>
      <c r="M21" s="63">
        <f t="shared" si="8"/>
        <v>0</v>
      </c>
      <c r="N21" s="44">
        <f t="shared" si="9"/>
        <v>0</v>
      </c>
      <c r="O21" s="45">
        <f t="shared" si="10"/>
        <v>0</v>
      </c>
      <c r="P21" s="26" t="str">
        <f>IF(ISERROR(収録楽曲情報!N10+1),"",IF(H21="",O21*F21/100,H21))</f>
        <v/>
      </c>
      <c r="Q21" s="26">
        <f t="shared" si="11"/>
        <v>0</v>
      </c>
      <c r="R21" s="46" t="e">
        <f t="shared" si="12"/>
        <v>#VALUE!</v>
      </c>
      <c r="S21" s="46">
        <f t="shared" si="12"/>
        <v>0</v>
      </c>
      <c r="T21" s="46" t="e">
        <f t="shared" si="13"/>
        <v>#VALUE!</v>
      </c>
      <c r="U21" s="47">
        <f t="shared" si="14"/>
        <v>0</v>
      </c>
      <c r="V21" s="20">
        <f t="shared" si="15"/>
        <v>0</v>
      </c>
      <c r="W21" s="20">
        <f t="shared" si="16"/>
        <v>0</v>
      </c>
      <c r="X21" s="23"/>
      <c r="Y21" s="23">
        <v>9</v>
      </c>
      <c r="Z21" s="23">
        <v>75000</v>
      </c>
      <c r="AA21" s="48">
        <f t="shared" si="17"/>
        <v>0</v>
      </c>
      <c r="AB21" s="48">
        <f t="shared" si="18"/>
        <v>0</v>
      </c>
      <c r="AC21" s="26">
        <f>IF(OR(C21="",C21=0),IF(ISERROR(FINDB("録音",収録楽曲情報!$S$2)),Q21,P21),C21&amp;"曲目に合算")</f>
        <v>0</v>
      </c>
      <c r="AD21" s="73" t="str">
        <f t="shared" si="19"/>
        <v/>
      </c>
      <c r="AE21" s="73" t="str">
        <f t="shared" si="20"/>
        <v/>
      </c>
      <c r="AF21" s="73" t="str">
        <f t="shared" si="21"/>
        <v/>
      </c>
      <c r="AG21" s="73" t="str">
        <f t="shared" si="22"/>
        <v/>
      </c>
      <c r="AH21" s="73" t="str">
        <f t="shared" si="23"/>
        <v/>
      </c>
      <c r="AI21" s="73" t="str">
        <f t="shared" si="24"/>
        <v/>
      </c>
      <c r="AJ21" s="73" t="str">
        <f t="shared" si="25"/>
        <v>―</v>
      </c>
      <c r="AK21" s="3" t="str">
        <f>ASC(SUBSTITUTE(収録楽曲情報!D10&amp;収録楽曲情報!E10&amp;収録楽曲情報!F10," ",""))</f>
        <v/>
      </c>
      <c r="AL21" s="3" t="str">
        <f>IF(ISNA(VLOOKUP(AK21,楽曲集約!D:D,1,FALSE))=TRUE,"",VLOOKUP(AK21,楽曲集約!D:D,1,FALSE))</f>
        <v/>
      </c>
      <c r="AM21" s="3">
        <v>9</v>
      </c>
      <c r="AN21" s="3" t="str">
        <f>IF(収録楽曲情報!N10="著作権消滅","",IF(収録楽曲情報!N10="非管理","",IF(AL21="","",IF(VLOOKUP(AL21,AL$12:AM$112,2,FALSE)=AM21,,VLOOKUP(AL21,AL$12:AM$112,2,FALSE)))))</f>
        <v/>
      </c>
      <c r="AO21" s="76">
        <f t="shared" si="26"/>
        <v>0</v>
      </c>
      <c r="AP21" s="76" t="str">
        <f t="shared" si="2"/>
        <v/>
      </c>
      <c r="AQ21" s="2">
        <f t="shared" si="27"/>
        <v>1</v>
      </c>
      <c r="AR21" s="2">
        <f t="shared" si="28"/>
        <v>0</v>
      </c>
    </row>
    <row r="22" spans="1:44" x14ac:dyDescent="0.15">
      <c r="A22">
        <f t="shared" si="3"/>
        <v>10</v>
      </c>
      <c r="B22" s="53">
        <v>10</v>
      </c>
      <c r="C22" s="95" t="str">
        <f>IF(算定シミュレーション!AN22="","",算定シミュレーション!AN22)</f>
        <v/>
      </c>
      <c r="D22" s="67" t="str">
        <f>IF(AND(C22&gt;0,K22&gt;0),"エラー","")</f>
        <v/>
      </c>
      <c r="E22" s="61">
        <f>収録楽曲情報!H11+収録楽曲情報!I11/100</f>
        <v>0</v>
      </c>
      <c r="F22" s="42">
        <f>IF(AND(収録楽曲情報!M11&lt;=100,収録楽曲情報!M11&gt;0),収録楽曲情報!M11,0)</f>
        <v>0</v>
      </c>
      <c r="G22" s="42">
        <f>IF(AND(収録楽曲情報!N11&lt;=100,収録楽曲情報!N11&gt;0),収録楽曲情報!N11,0)</f>
        <v>0</v>
      </c>
      <c r="H22" s="43"/>
      <c r="I22" s="63">
        <f t="shared" si="4"/>
        <v>0</v>
      </c>
      <c r="J22" s="63">
        <f t="shared" si="5"/>
        <v>0</v>
      </c>
      <c r="K22" s="63">
        <f>COUNTIF($C$13:$C$112,B22)</f>
        <v>0</v>
      </c>
      <c r="L22" s="63">
        <f>SUMIF($A$13:$A$112,B22,$I$13:$I$112)</f>
        <v>0</v>
      </c>
      <c r="M22" s="63">
        <f>INT(SUMIF($A$13:$A$112,B22,$J$13:$J$112))</f>
        <v>0</v>
      </c>
      <c r="N22" s="44">
        <f t="shared" si="9"/>
        <v>0</v>
      </c>
      <c r="O22" s="45">
        <f t="shared" si="10"/>
        <v>0</v>
      </c>
      <c r="P22" s="26" t="str">
        <f>IF(ISERROR(収録楽曲情報!N11+1),"",IF(H22="",O22*F22/100,H22))</f>
        <v/>
      </c>
      <c r="Q22" s="26">
        <f t="shared" si="11"/>
        <v>0</v>
      </c>
      <c r="R22" s="46" t="e">
        <f t="shared" si="12"/>
        <v>#VALUE!</v>
      </c>
      <c r="S22" s="46">
        <f t="shared" si="12"/>
        <v>0</v>
      </c>
      <c r="T22" s="46" t="e">
        <f t="shared" si="13"/>
        <v>#VALUE!</v>
      </c>
      <c r="U22" s="47">
        <f t="shared" si="14"/>
        <v>0</v>
      </c>
      <c r="V22" s="20">
        <f t="shared" si="15"/>
        <v>0</v>
      </c>
      <c r="W22" s="20">
        <f t="shared" si="16"/>
        <v>0</v>
      </c>
      <c r="X22" s="23"/>
      <c r="Y22" s="23">
        <v>10</v>
      </c>
      <c r="Z22" s="23">
        <v>75000</v>
      </c>
      <c r="AA22" s="48">
        <f t="shared" si="17"/>
        <v>0</v>
      </c>
      <c r="AB22" s="48">
        <f t="shared" si="18"/>
        <v>0</v>
      </c>
      <c r="AC22" s="26">
        <f>IF(OR(C22="",C22=0),IF(ISERROR(FINDB("録音",収録楽曲情報!$S$2)),Q22,P22),C22&amp;"曲目に合算")</f>
        <v>0</v>
      </c>
      <c r="AD22" s="73" t="str">
        <f t="shared" si="19"/>
        <v/>
      </c>
      <c r="AE22" s="73" t="str">
        <f t="shared" si="20"/>
        <v/>
      </c>
      <c r="AF22" s="73" t="str">
        <f t="shared" si="21"/>
        <v/>
      </c>
      <c r="AG22" s="73" t="str">
        <f t="shared" si="22"/>
        <v/>
      </c>
      <c r="AH22" s="73" t="str">
        <f t="shared" si="23"/>
        <v/>
      </c>
      <c r="AI22" s="73" t="str">
        <f t="shared" si="24"/>
        <v/>
      </c>
      <c r="AJ22" s="73" t="str">
        <f t="shared" si="25"/>
        <v>―</v>
      </c>
      <c r="AK22" s="3" t="str">
        <f>ASC(SUBSTITUTE(収録楽曲情報!D11&amp;収録楽曲情報!E11&amp;収録楽曲情報!F11," ",""))</f>
        <v/>
      </c>
      <c r="AL22" s="3" t="str">
        <f>IF(ISNA(VLOOKUP(AK22,楽曲集約!D:D,1,FALSE))=TRUE,"",VLOOKUP(AK22,楽曲集約!D:D,1,FALSE))</f>
        <v/>
      </c>
      <c r="AM22" s="3">
        <v>10</v>
      </c>
      <c r="AN22" s="3" t="str">
        <f>IF(収録楽曲情報!N11="著作権消滅","",IF(収録楽曲情報!N11="非管理","",IF(AL22="","",IF(VLOOKUP(AL22,AL$12:AM$112,2,FALSE)=AM22,,VLOOKUP(AL22,AL$12:AM$112,2,FALSE)))))</f>
        <v/>
      </c>
      <c r="AO22" s="76">
        <f t="shared" si="26"/>
        <v>0</v>
      </c>
      <c r="AP22" s="76" t="str">
        <f t="shared" si="2"/>
        <v/>
      </c>
      <c r="AQ22" s="2">
        <f t="shared" si="27"/>
        <v>1</v>
      </c>
      <c r="AR22" s="2">
        <f t="shared" si="28"/>
        <v>0</v>
      </c>
    </row>
    <row r="23" spans="1:44" x14ac:dyDescent="0.15">
      <c r="A23">
        <f t="shared" si="3"/>
        <v>11</v>
      </c>
      <c r="B23" s="53">
        <v>11</v>
      </c>
      <c r="C23" s="95" t="str">
        <f>IF(算定シミュレーション!AN23="","",算定シミュレーション!AN23)</f>
        <v/>
      </c>
      <c r="D23" s="67" t="str">
        <f t="shared" si="29"/>
        <v/>
      </c>
      <c r="E23" s="61">
        <f>収録楽曲情報!H12+収録楽曲情報!I12/100</f>
        <v>0</v>
      </c>
      <c r="F23" s="42">
        <f>IF(AND(収録楽曲情報!M12&lt;=100,収録楽曲情報!M12&gt;0),収録楽曲情報!M12,0)</f>
        <v>0</v>
      </c>
      <c r="G23" s="42">
        <f>IF(AND(収録楽曲情報!N12&lt;=100,収録楽曲情報!N12&gt;0),収録楽曲情報!N12,0)</f>
        <v>0</v>
      </c>
      <c r="H23" s="43"/>
      <c r="I23" s="63">
        <f t="shared" si="4"/>
        <v>0</v>
      </c>
      <c r="J23" s="63">
        <f t="shared" si="5"/>
        <v>0</v>
      </c>
      <c r="K23" s="63">
        <f t="shared" si="6"/>
        <v>0</v>
      </c>
      <c r="L23" s="63">
        <f t="shared" si="7"/>
        <v>0</v>
      </c>
      <c r="M23" s="63">
        <f t="shared" si="8"/>
        <v>0</v>
      </c>
      <c r="N23" s="44">
        <f t="shared" si="9"/>
        <v>0</v>
      </c>
      <c r="O23" s="45">
        <f t="shared" si="10"/>
        <v>0</v>
      </c>
      <c r="P23" s="26" t="str">
        <f>IF(ISERROR(収録楽曲情報!N12+1),"",IF(H23="",O23*F23/100,H23))</f>
        <v/>
      </c>
      <c r="Q23" s="26">
        <f t="shared" si="11"/>
        <v>0</v>
      </c>
      <c r="R23" s="46" t="e">
        <f t="shared" si="12"/>
        <v>#VALUE!</v>
      </c>
      <c r="S23" s="46">
        <f t="shared" si="12"/>
        <v>0</v>
      </c>
      <c r="T23" s="46" t="e">
        <f t="shared" si="13"/>
        <v>#VALUE!</v>
      </c>
      <c r="U23" s="47">
        <f t="shared" si="14"/>
        <v>0</v>
      </c>
      <c r="V23" s="20">
        <f t="shared" si="15"/>
        <v>0</v>
      </c>
      <c r="W23" s="20">
        <f t="shared" si="16"/>
        <v>0</v>
      </c>
      <c r="X23" s="23"/>
      <c r="Y23" s="23">
        <v>20</v>
      </c>
      <c r="Z23" s="23">
        <v>100000</v>
      </c>
      <c r="AA23" s="48">
        <f t="shared" si="17"/>
        <v>0</v>
      </c>
      <c r="AB23" s="48">
        <f t="shared" si="18"/>
        <v>0</v>
      </c>
      <c r="AC23" s="26">
        <f>IF(OR(C23="",C23=0),IF(ISERROR(FINDB("録音",収録楽曲情報!$S$2)),Q23,P23),C23&amp;"曲目に合算")</f>
        <v>0</v>
      </c>
      <c r="AD23" s="73" t="str">
        <f t="shared" si="19"/>
        <v/>
      </c>
      <c r="AE23" s="73" t="str">
        <f t="shared" si="20"/>
        <v/>
      </c>
      <c r="AF23" s="73" t="str">
        <f t="shared" si="21"/>
        <v/>
      </c>
      <c r="AG23" s="73" t="str">
        <f t="shared" si="22"/>
        <v/>
      </c>
      <c r="AH23" s="73" t="str">
        <f t="shared" si="23"/>
        <v/>
      </c>
      <c r="AI23" s="73" t="str">
        <f t="shared" si="24"/>
        <v/>
      </c>
      <c r="AJ23" s="73" t="str">
        <f t="shared" si="25"/>
        <v>―</v>
      </c>
      <c r="AK23" s="3" t="str">
        <f>ASC(SUBSTITUTE(収録楽曲情報!D12&amp;収録楽曲情報!E12&amp;収録楽曲情報!F12," ",""))</f>
        <v/>
      </c>
      <c r="AL23" s="3" t="str">
        <f>IF(ISNA(VLOOKUP(AK23,楽曲集約!D:D,1,FALSE))=TRUE,"",VLOOKUP(AK23,楽曲集約!D:D,1,FALSE))</f>
        <v/>
      </c>
      <c r="AM23" s="3">
        <v>11</v>
      </c>
      <c r="AN23" s="3" t="str">
        <f>IF(収録楽曲情報!N12="著作権消滅","",IF(収録楽曲情報!N12="非管理","",IF(AL23="","",IF(VLOOKUP(AL23,AL$12:AM$112,2,FALSE)=AM23,,VLOOKUP(AL23,AL$12:AM$112,2,FALSE)))))</f>
        <v/>
      </c>
      <c r="AO23" s="76">
        <f t="shared" si="26"/>
        <v>0</v>
      </c>
      <c r="AP23" s="76" t="str">
        <f t="shared" si="2"/>
        <v/>
      </c>
      <c r="AQ23" s="2">
        <f t="shared" si="27"/>
        <v>1</v>
      </c>
      <c r="AR23" s="2">
        <f t="shared" si="28"/>
        <v>0</v>
      </c>
    </row>
    <row r="24" spans="1:44" x14ac:dyDescent="0.15">
      <c r="A24">
        <f t="shared" si="3"/>
        <v>12</v>
      </c>
      <c r="B24" s="53">
        <v>12</v>
      </c>
      <c r="C24" s="95" t="str">
        <f>IF(算定シミュレーション!AN24="","",算定シミュレーション!AN24)</f>
        <v/>
      </c>
      <c r="D24" s="67" t="str">
        <f t="shared" si="29"/>
        <v/>
      </c>
      <c r="E24" s="61">
        <f>収録楽曲情報!H13+収録楽曲情報!I13/100</f>
        <v>0</v>
      </c>
      <c r="F24" s="42">
        <f>IF(AND(収録楽曲情報!M13&lt;=100,収録楽曲情報!M13&gt;0),収録楽曲情報!M13,0)</f>
        <v>0</v>
      </c>
      <c r="G24" s="42">
        <f>IF(AND(収録楽曲情報!N13&lt;=100,収録楽曲情報!N13&gt;0),収録楽曲情報!N13,0)</f>
        <v>0</v>
      </c>
      <c r="H24" s="43"/>
      <c r="I24" s="63">
        <f t="shared" si="4"/>
        <v>0</v>
      </c>
      <c r="J24" s="63">
        <f t="shared" si="5"/>
        <v>0</v>
      </c>
      <c r="K24" s="63">
        <f t="shared" si="6"/>
        <v>0</v>
      </c>
      <c r="L24" s="63">
        <f t="shared" si="7"/>
        <v>0</v>
      </c>
      <c r="M24" s="63">
        <f t="shared" si="8"/>
        <v>0</v>
      </c>
      <c r="N24" s="44">
        <f t="shared" si="9"/>
        <v>0</v>
      </c>
      <c r="O24" s="45">
        <f t="shared" si="10"/>
        <v>0</v>
      </c>
      <c r="P24" s="26" t="str">
        <f>IF(ISERROR(収録楽曲情報!N13+1),"",IF(H24="",O24*F24/100,H24))</f>
        <v/>
      </c>
      <c r="Q24" s="26">
        <f t="shared" si="11"/>
        <v>0</v>
      </c>
      <c r="R24" s="46" t="e">
        <f t="shared" si="12"/>
        <v>#VALUE!</v>
      </c>
      <c r="S24" s="46">
        <f t="shared" si="12"/>
        <v>0</v>
      </c>
      <c r="T24" s="46" t="e">
        <f t="shared" si="13"/>
        <v>#VALUE!</v>
      </c>
      <c r="U24" s="47">
        <f t="shared" si="14"/>
        <v>0</v>
      </c>
      <c r="V24" s="20">
        <f t="shared" si="15"/>
        <v>0</v>
      </c>
      <c r="W24" s="20">
        <f t="shared" si="16"/>
        <v>0</v>
      </c>
      <c r="X24" s="23"/>
      <c r="Y24" s="23">
        <v>30</v>
      </c>
      <c r="Z24" s="23">
        <v>125000</v>
      </c>
      <c r="AA24" s="48">
        <f t="shared" si="17"/>
        <v>0</v>
      </c>
      <c r="AB24" s="48">
        <f t="shared" si="18"/>
        <v>0</v>
      </c>
      <c r="AC24" s="26">
        <f>IF(OR(C24="",C24=0),IF(ISERROR(FINDB("録音",収録楽曲情報!$S$2)),Q24,P24),C24&amp;"曲目に合算")</f>
        <v>0</v>
      </c>
      <c r="AD24" s="73" t="str">
        <f t="shared" si="19"/>
        <v/>
      </c>
      <c r="AE24" s="73" t="str">
        <f t="shared" si="20"/>
        <v/>
      </c>
      <c r="AF24" s="73" t="str">
        <f t="shared" si="21"/>
        <v/>
      </c>
      <c r="AG24" s="73" t="str">
        <f t="shared" si="22"/>
        <v/>
      </c>
      <c r="AH24" s="73" t="str">
        <f t="shared" si="23"/>
        <v/>
      </c>
      <c r="AI24" s="73" t="str">
        <f t="shared" si="24"/>
        <v/>
      </c>
      <c r="AJ24" s="73" t="str">
        <f t="shared" si="25"/>
        <v>―</v>
      </c>
      <c r="AK24" s="3" t="str">
        <f>ASC(SUBSTITUTE(収録楽曲情報!D13&amp;収録楽曲情報!E13&amp;収録楽曲情報!F13," ",""))</f>
        <v/>
      </c>
      <c r="AL24" s="3" t="str">
        <f>IF(ISNA(VLOOKUP(AK24,楽曲集約!D:D,1,FALSE))=TRUE,"",VLOOKUP(AK24,楽曲集約!D:D,1,FALSE))</f>
        <v/>
      </c>
      <c r="AM24" s="3">
        <v>12</v>
      </c>
      <c r="AN24" s="3" t="str">
        <f>IF(収録楽曲情報!N13="著作権消滅","",IF(収録楽曲情報!N13="非管理","",IF(AL24="","",IF(VLOOKUP(AL24,AL$12:AM$112,2,FALSE)=AM24,,VLOOKUP(AL24,AL$12:AM$112,2,FALSE)))))</f>
        <v/>
      </c>
      <c r="AO24" s="76">
        <f t="shared" si="26"/>
        <v>0</v>
      </c>
      <c r="AP24" s="76" t="str">
        <f t="shared" si="2"/>
        <v/>
      </c>
      <c r="AQ24" s="2">
        <f t="shared" si="27"/>
        <v>1</v>
      </c>
      <c r="AR24" s="2">
        <f t="shared" si="28"/>
        <v>0</v>
      </c>
    </row>
    <row r="25" spans="1:44" x14ac:dyDescent="0.15">
      <c r="A25">
        <f t="shared" si="3"/>
        <v>13</v>
      </c>
      <c r="B25" s="53">
        <v>13</v>
      </c>
      <c r="C25" s="95" t="str">
        <f>IF(算定シミュレーション!AN25="","",算定シミュレーション!AN25)</f>
        <v/>
      </c>
      <c r="D25" s="67" t="str">
        <f t="shared" si="29"/>
        <v/>
      </c>
      <c r="E25" s="61">
        <f>収録楽曲情報!H14+収録楽曲情報!I14/100</f>
        <v>0</v>
      </c>
      <c r="F25" s="42">
        <f>IF(AND(収録楽曲情報!M14&lt;=100,収録楽曲情報!M14&gt;0),収録楽曲情報!M14,0)</f>
        <v>0</v>
      </c>
      <c r="G25" s="42">
        <f>IF(AND(収録楽曲情報!N14&lt;=100,収録楽曲情報!N14&gt;0),収録楽曲情報!N14,0)</f>
        <v>0</v>
      </c>
      <c r="H25" s="43"/>
      <c r="I25" s="63">
        <f t="shared" si="4"/>
        <v>0</v>
      </c>
      <c r="J25" s="63">
        <f t="shared" si="5"/>
        <v>0</v>
      </c>
      <c r="K25" s="63">
        <f t="shared" si="6"/>
        <v>0</v>
      </c>
      <c r="L25" s="63">
        <f t="shared" si="7"/>
        <v>0</v>
      </c>
      <c r="M25" s="63">
        <f t="shared" si="8"/>
        <v>0</v>
      </c>
      <c r="N25" s="44">
        <f t="shared" si="9"/>
        <v>0</v>
      </c>
      <c r="O25" s="45">
        <f t="shared" si="10"/>
        <v>0</v>
      </c>
      <c r="P25" s="26" t="str">
        <f>IF(ISERROR(収録楽曲情報!N14+1),"",IF(H25="",O25*F25/100,H25))</f>
        <v/>
      </c>
      <c r="Q25" s="26">
        <f t="shared" si="11"/>
        <v>0</v>
      </c>
      <c r="R25" s="46" t="e">
        <f t="shared" si="12"/>
        <v>#VALUE!</v>
      </c>
      <c r="S25" s="46">
        <f t="shared" si="12"/>
        <v>0</v>
      </c>
      <c r="T25" s="46" t="e">
        <f t="shared" si="13"/>
        <v>#VALUE!</v>
      </c>
      <c r="U25" s="47">
        <f t="shared" si="14"/>
        <v>0</v>
      </c>
      <c r="V25" s="20">
        <f t="shared" si="15"/>
        <v>0</v>
      </c>
      <c r="W25" s="20">
        <f t="shared" si="16"/>
        <v>0</v>
      </c>
      <c r="X25" s="23"/>
      <c r="Y25" s="23">
        <v>40</v>
      </c>
      <c r="Z25" s="23">
        <v>150000</v>
      </c>
      <c r="AA25" s="48">
        <f t="shared" si="17"/>
        <v>0</v>
      </c>
      <c r="AB25" s="48">
        <f t="shared" si="18"/>
        <v>0</v>
      </c>
      <c r="AC25" s="26">
        <f>IF(OR(C25="",C25=0),IF(ISERROR(FINDB("録音",収録楽曲情報!$S$2)),Q25,P25),C25&amp;"曲目に合算")</f>
        <v>0</v>
      </c>
      <c r="AD25" s="73" t="str">
        <f t="shared" si="19"/>
        <v/>
      </c>
      <c r="AE25" s="73" t="str">
        <f t="shared" si="20"/>
        <v/>
      </c>
      <c r="AF25" s="73" t="str">
        <f t="shared" si="21"/>
        <v/>
      </c>
      <c r="AG25" s="73" t="str">
        <f t="shared" si="22"/>
        <v/>
      </c>
      <c r="AH25" s="73" t="str">
        <f t="shared" si="23"/>
        <v/>
      </c>
      <c r="AI25" s="73" t="str">
        <f t="shared" si="24"/>
        <v/>
      </c>
      <c r="AJ25" s="73" t="str">
        <f t="shared" si="25"/>
        <v>―</v>
      </c>
      <c r="AK25" s="3" t="str">
        <f>ASC(SUBSTITUTE(収録楽曲情報!D14&amp;収録楽曲情報!E14&amp;収録楽曲情報!F14," ",""))</f>
        <v/>
      </c>
      <c r="AL25" s="3" t="str">
        <f>IF(ISNA(VLOOKUP(AK25,楽曲集約!D:D,1,FALSE))=TRUE,"",VLOOKUP(AK25,楽曲集約!D:D,1,FALSE))</f>
        <v/>
      </c>
      <c r="AM25" s="3">
        <v>13</v>
      </c>
      <c r="AN25" s="3" t="str">
        <f>IF(収録楽曲情報!N14="著作権消滅","",IF(収録楽曲情報!N14="非管理","",IF(AL25="","",IF(VLOOKUP(AL25,AL$12:AM$112,2,FALSE)=AM25,,VLOOKUP(AL25,AL$12:AM$112,2,FALSE)))))</f>
        <v/>
      </c>
      <c r="AO25" s="76">
        <f t="shared" si="26"/>
        <v>0</v>
      </c>
      <c r="AP25" s="76" t="str">
        <f t="shared" si="2"/>
        <v/>
      </c>
      <c r="AQ25" s="2">
        <f t="shared" si="27"/>
        <v>1</v>
      </c>
      <c r="AR25" s="2">
        <f t="shared" si="28"/>
        <v>0</v>
      </c>
    </row>
    <row r="26" spans="1:44" x14ac:dyDescent="0.15">
      <c r="A26">
        <f t="shared" si="3"/>
        <v>14</v>
      </c>
      <c r="B26" s="53">
        <v>14</v>
      </c>
      <c r="C26" s="95" t="str">
        <f>IF(算定シミュレーション!AN26="","",算定シミュレーション!AN26)</f>
        <v/>
      </c>
      <c r="D26" s="67" t="str">
        <f t="shared" si="29"/>
        <v/>
      </c>
      <c r="E26" s="61">
        <f>収録楽曲情報!H15+収録楽曲情報!I15/100</f>
        <v>0</v>
      </c>
      <c r="F26" s="42">
        <f>IF(AND(収録楽曲情報!M15&lt;=100,収録楽曲情報!M15&gt;0),収録楽曲情報!M15,0)</f>
        <v>0</v>
      </c>
      <c r="G26" s="42">
        <f>IF(AND(収録楽曲情報!N15&lt;=100,収録楽曲情報!N15&gt;0),収録楽曲情報!N15,0)</f>
        <v>0</v>
      </c>
      <c r="H26" s="43"/>
      <c r="I26" s="63">
        <f t="shared" si="4"/>
        <v>0</v>
      </c>
      <c r="J26" s="63">
        <f t="shared" si="5"/>
        <v>0</v>
      </c>
      <c r="K26" s="63">
        <f t="shared" si="6"/>
        <v>0</v>
      </c>
      <c r="L26" s="63">
        <f t="shared" si="7"/>
        <v>0</v>
      </c>
      <c r="M26" s="63">
        <f t="shared" si="8"/>
        <v>0</v>
      </c>
      <c r="N26" s="44">
        <f t="shared" si="9"/>
        <v>0</v>
      </c>
      <c r="O26" s="45">
        <f t="shared" si="10"/>
        <v>0</v>
      </c>
      <c r="P26" s="26" t="str">
        <f>IF(ISERROR(収録楽曲情報!N15+1),"",IF(H26="",O26*F26/100,H26))</f>
        <v/>
      </c>
      <c r="Q26" s="26">
        <f t="shared" si="11"/>
        <v>0</v>
      </c>
      <c r="R26" s="46" t="e">
        <f t="shared" si="12"/>
        <v>#VALUE!</v>
      </c>
      <c r="S26" s="46">
        <f t="shared" si="12"/>
        <v>0</v>
      </c>
      <c r="T26" s="46" t="e">
        <f t="shared" si="13"/>
        <v>#VALUE!</v>
      </c>
      <c r="U26" s="47">
        <f t="shared" si="14"/>
        <v>0</v>
      </c>
      <c r="V26" s="20">
        <f t="shared" si="15"/>
        <v>0</v>
      </c>
      <c r="W26" s="20">
        <f t="shared" si="16"/>
        <v>0</v>
      </c>
      <c r="X26" s="23"/>
      <c r="Y26" s="23">
        <v>50</v>
      </c>
      <c r="Z26" s="23">
        <v>175000</v>
      </c>
      <c r="AA26" s="48">
        <f t="shared" si="17"/>
        <v>0</v>
      </c>
      <c r="AB26" s="48">
        <f t="shared" si="18"/>
        <v>0</v>
      </c>
      <c r="AC26" s="26">
        <f>IF(OR(C26="",C26=0),IF(ISERROR(FINDB("録音",収録楽曲情報!$S$2)),Q26,P26),C26&amp;"曲目に合算")</f>
        <v>0</v>
      </c>
      <c r="AD26" s="73" t="str">
        <f t="shared" si="19"/>
        <v/>
      </c>
      <c r="AE26" s="73" t="str">
        <f t="shared" si="20"/>
        <v/>
      </c>
      <c r="AF26" s="73" t="str">
        <f t="shared" si="21"/>
        <v/>
      </c>
      <c r="AG26" s="73" t="str">
        <f t="shared" si="22"/>
        <v/>
      </c>
      <c r="AH26" s="73" t="str">
        <f t="shared" si="23"/>
        <v/>
      </c>
      <c r="AI26" s="73" t="str">
        <f t="shared" si="24"/>
        <v/>
      </c>
      <c r="AJ26" s="73" t="str">
        <f t="shared" si="25"/>
        <v>―</v>
      </c>
      <c r="AK26" s="3" t="str">
        <f>ASC(SUBSTITUTE(収録楽曲情報!D15&amp;収録楽曲情報!E15&amp;収録楽曲情報!F15," ",""))</f>
        <v/>
      </c>
      <c r="AL26" s="3" t="str">
        <f>IF(ISNA(VLOOKUP(AK26,楽曲集約!D:D,1,FALSE))=TRUE,"",VLOOKUP(AK26,楽曲集約!D:D,1,FALSE))</f>
        <v/>
      </c>
      <c r="AM26" s="3">
        <v>14</v>
      </c>
      <c r="AN26" s="3" t="str">
        <f>IF(収録楽曲情報!N15="著作権消滅","",IF(収録楽曲情報!N15="非管理","",IF(AL26="","",IF(VLOOKUP(AL26,AL$12:AM$112,2,FALSE)=AM26,,VLOOKUP(AL26,AL$12:AM$112,2,FALSE)))))</f>
        <v/>
      </c>
      <c r="AO26" s="76">
        <f t="shared" si="26"/>
        <v>0</v>
      </c>
      <c r="AP26" s="76" t="str">
        <f t="shared" si="2"/>
        <v/>
      </c>
      <c r="AQ26" s="2">
        <f t="shared" si="27"/>
        <v>1</v>
      </c>
      <c r="AR26" s="2">
        <f t="shared" si="28"/>
        <v>0</v>
      </c>
    </row>
    <row r="27" spans="1:44" x14ac:dyDescent="0.15">
      <c r="A27">
        <f t="shared" si="3"/>
        <v>15</v>
      </c>
      <c r="B27" s="53">
        <v>15</v>
      </c>
      <c r="C27" s="95" t="str">
        <f>IF(算定シミュレーション!AN27="","",算定シミュレーション!AN27)</f>
        <v/>
      </c>
      <c r="D27" s="67" t="str">
        <f t="shared" si="29"/>
        <v/>
      </c>
      <c r="E27" s="61">
        <f>収録楽曲情報!H16+収録楽曲情報!I16/100</f>
        <v>0</v>
      </c>
      <c r="F27" s="42">
        <f>IF(AND(収録楽曲情報!M16&lt;=100,収録楽曲情報!M16&gt;0),収録楽曲情報!M16,0)</f>
        <v>0</v>
      </c>
      <c r="G27" s="42">
        <f>IF(AND(収録楽曲情報!N16&lt;=100,収録楽曲情報!N16&gt;0),収録楽曲情報!N16,0)</f>
        <v>0</v>
      </c>
      <c r="H27" s="43"/>
      <c r="I27" s="63">
        <f t="shared" si="4"/>
        <v>0</v>
      </c>
      <c r="J27" s="63">
        <f t="shared" si="5"/>
        <v>0</v>
      </c>
      <c r="K27" s="63">
        <f t="shared" si="6"/>
        <v>0</v>
      </c>
      <c r="L27" s="63">
        <f t="shared" si="7"/>
        <v>0</v>
      </c>
      <c r="M27" s="63">
        <f t="shared" si="8"/>
        <v>0</v>
      </c>
      <c r="N27" s="44">
        <f t="shared" si="9"/>
        <v>0</v>
      </c>
      <c r="O27" s="45">
        <f t="shared" si="10"/>
        <v>0</v>
      </c>
      <c r="P27" s="26" t="str">
        <f>IF(ISERROR(収録楽曲情報!N16+1),"",IF(H27="",O27*F27/100,H27))</f>
        <v/>
      </c>
      <c r="Q27" s="26">
        <f t="shared" si="11"/>
        <v>0</v>
      </c>
      <c r="R27" s="46" t="e">
        <f t="shared" si="12"/>
        <v>#VALUE!</v>
      </c>
      <c r="S27" s="46">
        <f t="shared" si="12"/>
        <v>0</v>
      </c>
      <c r="T27" s="46" t="e">
        <f t="shared" si="13"/>
        <v>#VALUE!</v>
      </c>
      <c r="U27" s="47">
        <f t="shared" si="14"/>
        <v>0</v>
      </c>
      <c r="V27" s="20">
        <f t="shared" si="15"/>
        <v>0</v>
      </c>
      <c r="W27" s="20">
        <f t="shared" si="16"/>
        <v>0</v>
      </c>
      <c r="X27" s="23"/>
      <c r="Y27" s="23">
        <v>60</v>
      </c>
      <c r="Z27" s="23">
        <v>200000</v>
      </c>
      <c r="AA27" s="48">
        <f t="shared" si="17"/>
        <v>0</v>
      </c>
      <c r="AB27" s="48">
        <f t="shared" si="18"/>
        <v>0</v>
      </c>
      <c r="AC27" s="26">
        <f>IF(OR(C27="",C27=0),IF(ISERROR(FINDB("録音",収録楽曲情報!$S$2)),Q27,P27),C27&amp;"曲目に合算")</f>
        <v>0</v>
      </c>
      <c r="AD27" s="73" t="str">
        <f t="shared" si="19"/>
        <v/>
      </c>
      <c r="AE27" s="73" t="str">
        <f t="shared" si="20"/>
        <v/>
      </c>
      <c r="AF27" s="73" t="str">
        <f t="shared" si="21"/>
        <v/>
      </c>
      <c r="AG27" s="73" t="str">
        <f t="shared" si="22"/>
        <v/>
      </c>
      <c r="AH27" s="73" t="str">
        <f t="shared" si="23"/>
        <v/>
      </c>
      <c r="AI27" s="73" t="str">
        <f t="shared" si="24"/>
        <v/>
      </c>
      <c r="AJ27" s="73" t="str">
        <f t="shared" si="25"/>
        <v>―</v>
      </c>
      <c r="AK27" s="3" t="str">
        <f>ASC(SUBSTITUTE(収録楽曲情報!D16&amp;収録楽曲情報!E16&amp;収録楽曲情報!F16," ",""))</f>
        <v/>
      </c>
      <c r="AL27" s="3" t="str">
        <f>IF(ISNA(VLOOKUP(AK27,楽曲集約!D:D,1,FALSE))=TRUE,"",VLOOKUP(AK27,楽曲集約!D:D,1,FALSE))</f>
        <v/>
      </c>
      <c r="AM27" s="3">
        <v>15</v>
      </c>
      <c r="AN27" s="3" t="str">
        <f>IF(収録楽曲情報!N16="著作権消滅","",IF(収録楽曲情報!N16="非管理","",IF(AL27="","",IF(VLOOKUP(AL27,AL$12:AM$112,2,FALSE)=AM27,,VLOOKUP(AL27,AL$12:AM$112,2,FALSE)))))</f>
        <v/>
      </c>
      <c r="AO27" s="76">
        <f t="shared" si="26"/>
        <v>0</v>
      </c>
      <c r="AP27" s="76" t="str">
        <f t="shared" si="2"/>
        <v/>
      </c>
      <c r="AQ27" s="2">
        <f t="shared" si="27"/>
        <v>1</v>
      </c>
      <c r="AR27" s="2">
        <f t="shared" si="28"/>
        <v>0</v>
      </c>
    </row>
    <row r="28" spans="1:44" x14ac:dyDescent="0.15">
      <c r="A28">
        <f t="shared" si="3"/>
        <v>16</v>
      </c>
      <c r="B28" s="53">
        <v>16</v>
      </c>
      <c r="C28" s="95" t="str">
        <f>IF(算定シミュレーション!AN28="","",算定シミュレーション!AN28)</f>
        <v/>
      </c>
      <c r="D28" s="67" t="str">
        <f t="shared" si="29"/>
        <v/>
      </c>
      <c r="E28" s="61">
        <f>収録楽曲情報!H17+収録楽曲情報!I17/100</f>
        <v>0</v>
      </c>
      <c r="F28" s="42">
        <f>IF(AND(収録楽曲情報!M17&lt;=100,収録楽曲情報!M17&gt;0),収録楽曲情報!M17,0)</f>
        <v>0</v>
      </c>
      <c r="G28" s="42">
        <f>IF(AND(収録楽曲情報!N17&lt;=100,収録楽曲情報!N17&gt;0),収録楽曲情報!N17,0)</f>
        <v>0</v>
      </c>
      <c r="H28" s="43"/>
      <c r="I28" s="63">
        <f t="shared" si="4"/>
        <v>0</v>
      </c>
      <c r="J28" s="63">
        <f t="shared" si="5"/>
        <v>0</v>
      </c>
      <c r="K28" s="63">
        <f t="shared" si="6"/>
        <v>0</v>
      </c>
      <c r="L28" s="63">
        <f t="shared" si="7"/>
        <v>0</v>
      </c>
      <c r="M28" s="63">
        <f t="shared" si="8"/>
        <v>0</v>
      </c>
      <c r="N28" s="44">
        <f t="shared" si="9"/>
        <v>0</v>
      </c>
      <c r="O28" s="45">
        <f t="shared" si="10"/>
        <v>0</v>
      </c>
      <c r="P28" s="26" t="str">
        <f>IF(ISERROR(収録楽曲情報!N17+1),"",IF(H28="",O28*F28/100,H28))</f>
        <v/>
      </c>
      <c r="Q28" s="26">
        <f t="shared" si="11"/>
        <v>0</v>
      </c>
      <c r="R28" s="46" t="e">
        <f t="shared" si="12"/>
        <v>#VALUE!</v>
      </c>
      <c r="S28" s="46">
        <f t="shared" si="12"/>
        <v>0</v>
      </c>
      <c r="T28" s="46" t="e">
        <f t="shared" si="13"/>
        <v>#VALUE!</v>
      </c>
      <c r="U28" s="47">
        <f t="shared" si="14"/>
        <v>0</v>
      </c>
      <c r="V28" s="20">
        <f t="shared" si="15"/>
        <v>0</v>
      </c>
      <c r="W28" s="20">
        <f t="shared" si="16"/>
        <v>0</v>
      </c>
      <c r="X28" s="23"/>
      <c r="Y28" s="23">
        <v>70</v>
      </c>
      <c r="Z28" s="23">
        <v>225000</v>
      </c>
      <c r="AA28" s="48">
        <f t="shared" si="17"/>
        <v>0</v>
      </c>
      <c r="AB28" s="48">
        <f t="shared" si="18"/>
        <v>0</v>
      </c>
      <c r="AC28" s="26">
        <f>IF(OR(C28="",C28=0),IF(ISERROR(FINDB("録音",収録楽曲情報!$S$2)),Q28,P28),C28&amp;"曲目に合算")</f>
        <v>0</v>
      </c>
      <c r="AD28" s="73" t="str">
        <f t="shared" si="19"/>
        <v/>
      </c>
      <c r="AE28" s="73" t="str">
        <f t="shared" si="20"/>
        <v/>
      </c>
      <c r="AF28" s="73" t="str">
        <f t="shared" si="21"/>
        <v/>
      </c>
      <c r="AG28" s="73" t="str">
        <f t="shared" si="22"/>
        <v/>
      </c>
      <c r="AH28" s="73" t="str">
        <f t="shared" si="23"/>
        <v/>
      </c>
      <c r="AI28" s="73" t="str">
        <f t="shared" si="24"/>
        <v/>
      </c>
      <c r="AJ28" s="73" t="str">
        <f t="shared" si="25"/>
        <v>―</v>
      </c>
      <c r="AK28" s="3" t="str">
        <f>ASC(SUBSTITUTE(収録楽曲情報!D17&amp;収録楽曲情報!E17&amp;収録楽曲情報!F17," ",""))</f>
        <v/>
      </c>
      <c r="AL28" s="3" t="str">
        <f>IF(ISNA(VLOOKUP(AK28,楽曲集約!D:D,1,FALSE))=TRUE,"",VLOOKUP(AK28,楽曲集約!D:D,1,FALSE))</f>
        <v/>
      </c>
      <c r="AM28" s="3">
        <v>16</v>
      </c>
      <c r="AN28" s="3" t="str">
        <f>IF(収録楽曲情報!N17="著作権消滅","",IF(収録楽曲情報!N17="非管理","",IF(AL28="","",IF(VLOOKUP(AL28,AL$12:AM$112,2,FALSE)=AM28,,VLOOKUP(AL28,AL$12:AM$112,2,FALSE)))))</f>
        <v/>
      </c>
      <c r="AO28" s="76">
        <f t="shared" si="26"/>
        <v>0</v>
      </c>
      <c r="AP28" s="76" t="str">
        <f t="shared" si="2"/>
        <v/>
      </c>
      <c r="AQ28" s="2">
        <f t="shared" si="27"/>
        <v>1</v>
      </c>
      <c r="AR28" s="2">
        <f t="shared" si="28"/>
        <v>0</v>
      </c>
    </row>
    <row r="29" spans="1:44" x14ac:dyDescent="0.15">
      <c r="A29">
        <f t="shared" si="3"/>
        <v>17</v>
      </c>
      <c r="B29" s="53">
        <v>17</v>
      </c>
      <c r="C29" s="95" t="str">
        <f>IF(算定シミュレーション!AN29="","",算定シミュレーション!AN29)</f>
        <v/>
      </c>
      <c r="D29" s="67" t="str">
        <f t="shared" si="29"/>
        <v/>
      </c>
      <c r="E29" s="61">
        <f>収録楽曲情報!H18+収録楽曲情報!I18/100</f>
        <v>0</v>
      </c>
      <c r="F29" s="42">
        <f>IF(AND(収録楽曲情報!M18&lt;=100,収録楽曲情報!M18&gt;0),収録楽曲情報!M18,0)</f>
        <v>0</v>
      </c>
      <c r="G29" s="42">
        <f>IF(AND(収録楽曲情報!N18&lt;=100,収録楽曲情報!N18&gt;0),収録楽曲情報!N18,0)</f>
        <v>0</v>
      </c>
      <c r="H29" s="43"/>
      <c r="I29" s="63">
        <f t="shared" si="4"/>
        <v>0</v>
      </c>
      <c r="J29" s="63">
        <f t="shared" si="5"/>
        <v>0</v>
      </c>
      <c r="K29" s="63">
        <f t="shared" si="6"/>
        <v>0</v>
      </c>
      <c r="L29" s="63">
        <f t="shared" si="7"/>
        <v>0</v>
      </c>
      <c r="M29" s="63">
        <f t="shared" si="8"/>
        <v>0</v>
      </c>
      <c r="N29" s="44">
        <f t="shared" si="9"/>
        <v>0</v>
      </c>
      <c r="O29" s="45">
        <f t="shared" si="10"/>
        <v>0</v>
      </c>
      <c r="P29" s="26" t="str">
        <f>IF(ISERROR(収録楽曲情報!N18+1),"",IF(H29="",O29*F29/100,H29))</f>
        <v/>
      </c>
      <c r="Q29" s="26">
        <f t="shared" si="11"/>
        <v>0</v>
      </c>
      <c r="R29" s="46" t="e">
        <f t="shared" si="12"/>
        <v>#VALUE!</v>
      </c>
      <c r="S29" s="46">
        <f t="shared" si="12"/>
        <v>0</v>
      </c>
      <c r="T29" s="46" t="e">
        <f t="shared" si="13"/>
        <v>#VALUE!</v>
      </c>
      <c r="U29" s="47">
        <f t="shared" si="14"/>
        <v>0</v>
      </c>
      <c r="V29" s="20">
        <f t="shared" si="15"/>
        <v>0</v>
      </c>
      <c r="W29" s="20">
        <f t="shared" si="16"/>
        <v>0</v>
      </c>
      <c r="X29" s="23"/>
      <c r="Y29" s="23">
        <v>80</v>
      </c>
      <c r="Z29" s="23">
        <v>250000</v>
      </c>
      <c r="AA29" s="48">
        <f t="shared" si="17"/>
        <v>0</v>
      </c>
      <c r="AB29" s="48">
        <f t="shared" si="18"/>
        <v>0</v>
      </c>
      <c r="AC29" s="26">
        <f>IF(OR(C29="",C29=0),IF(ISERROR(FINDB("録音",収録楽曲情報!$S$2)),Q29,P29),C29&amp;"曲目に合算")</f>
        <v>0</v>
      </c>
      <c r="AD29" s="73" t="str">
        <f t="shared" si="19"/>
        <v/>
      </c>
      <c r="AE29" s="73" t="str">
        <f t="shared" si="20"/>
        <v/>
      </c>
      <c r="AF29" s="73" t="str">
        <f t="shared" si="21"/>
        <v/>
      </c>
      <c r="AG29" s="73" t="str">
        <f t="shared" si="22"/>
        <v/>
      </c>
      <c r="AH29" s="73" t="str">
        <f t="shared" si="23"/>
        <v/>
      </c>
      <c r="AI29" s="73" t="str">
        <f t="shared" si="24"/>
        <v/>
      </c>
      <c r="AJ29" s="73" t="str">
        <f t="shared" si="25"/>
        <v>―</v>
      </c>
      <c r="AK29" s="3" t="str">
        <f>ASC(SUBSTITUTE(収録楽曲情報!D18&amp;収録楽曲情報!E18&amp;収録楽曲情報!F18," ",""))</f>
        <v/>
      </c>
      <c r="AL29" s="3" t="str">
        <f>IF(ISNA(VLOOKUP(AK29,楽曲集約!D:D,1,FALSE))=TRUE,"",VLOOKUP(AK29,楽曲集約!D:D,1,FALSE))</f>
        <v/>
      </c>
      <c r="AM29" s="3">
        <v>17</v>
      </c>
      <c r="AN29" s="3" t="str">
        <f>IF(収録楽曲情報!N18="著作権消滅","",IF(収録楽曲情報!N18="非管理","",IF(AL29="","",IF(VLOOKUP(AL29,AL$12:AM$112,2,FALSE)=AM29,,VLOOKUP(AL29,AL$12:AM$112,2,FALSE)))))</f>
        <v/>
      </c>
      <c r="AO29" s="76">
        <f t="shared" si="26"/>
        <v>0</v>
      </c>
      <c r="AP29" s="76" t="str">
        <f t="shared" si="2"/>
        <v/>
      </c>
      <c r="AQ29" s="2">
        <f t="shared" si="27"/>
        <v>1</v>
      </c>
      <c r="AR29" s="2">
        <f t="shared" si="28"/>
        <v>0</v>
      </c>
    </row>
    <row r="30" spans="1:44" x14ac:dyDescent="0.15">
      <c r="A30">
        <f t="shared" si="3"/>
        <v>18</v>
      </c>
      <c r="B30" s="53">
        <v>18</v>
      </c>
      <c r="C30" s="95" t="str">
        <f>IF(算定シミュレーション!AN30="","",算定シミュレーション!AN30)</f>
        <v/>
      </c>
      <c r="D30" s="67" t="str">
        <f t="shared" si="29"/>
        <v/>
      </c>
      <c r="E30" s="61">
        <f>収録楽曲情報!H19+収録楽曲情報!I19/100</f>
        <v>0</v>
      </c>
      <c r="F30" s="42">
        <f>IF(AND(収録楽曲情報!M19&lt;=100,収録楽曲情報!M19&gt;0),収録楽曲情報!M19,0)</f>
        <v>0</v>
      </c>
      <c r="G30" s="42">
        <f>IF(AND(収録楽曲情報!N19&lt;=100,収録楽曲情報!N19&gt;0),収録楽曲情報!N19,0)</f>
        <v>0</v>
      </c>
      <c r="H30" s="43"/>
      <c r="I30" s="63">
        <f t="shared" si="4"/>
        <v>0</v>
      </c>
      <c r="J30" s="63">
        <f t="shared" si="5"/>
        <v>0</v>
      </c>
      <c r="K30" s="63">
        <f t="shared" si="6"/>
        <v>0</v>
      </c>
      <c r="L30" s="63">
        <f t="shared" si="7"/>
        <v>0</v>
      </c>
      <c r="M30" s="63">
        <f t="shared" si="8"/>
        <v>0</v>
      </c>
      <c r="N30" s="44">
        <f t="shared" si="9"/>
        <v>0</v>
      </c>
      <c r="O30" s="45">
        <f t="shared" si="10"/>
        <v>0</v>
      </c>
      <c r="P30" s="26" t="str">
        <f>IF(ISERROR(収録楽曲情報!N19+1),"",IF(H30="",O30*F30/100,H30))</f>
        <v/>
      </c>
      <c r="Q30" s="26">
        <f t="shared" si="11"/>
        <v>0</v>
      </c>
      <c r="R30" s="46" t="e">
        <f t="shared" si="12"/>
        <v>#VALUE!</v>
      </c>
      <c r="S30" s="46">
        <f t="shared" si="12"/>
        <v>0</v>
      </c>
      <c r="T30" s="46" t="e">
        <f t="shared" si="13"/>
        <v>#VALUE!</v>
      </c>
      <c r="U30" s="47">
        <f t="shared" si="14"/>
        <v>0</v>
      </c>
      <c r="V30" s="20">
        <f t="shared" si="15"/>
        <v>0</v>
      </c>
      <c r="W30" s="20">
        <f t="shared" si="16"/>
        <v>0</v>
      </c>
      <c r="X30" s="23"/>
      <c r="Y30" s="23">
        <v>90</v>
      </c>
      <c r="Z30" s="23">
        <v>275000</v>
      </c>
      <c r="AA30" s="48">
        <f t="shared" si="17"/>
        <v>0</v>
      </c>
      <c r="AB30" s="48">
        <f t="shared" si="18"/>
        <v>0</v>
      </c>
      <c r="AC30" s="26">
        <f>IF(OR(C30="",C30=0),IF(ISERROR(FINDB("録音",収録楽曲情報!$S$2)),Q30,P30),C30&amp;"曲目に合算")</f>
        <v>0</v>
      </c>
      <c r="AD30" s="73" t="str">
        <f t="shared" si="19"/>
        <v/>
      </c>
      <c r="AE30" s="73" t="str">
        <f t="shared" si="20"/>
        <v/>
      </c>
      <c r="AF30" s="73" t="str">
        <f t="shared" si="21"/>
        <v/>
      </c>
      <c r="AG30" s="73" t="str">
        <f t="shared" si="22"/>
        <v/>
      </c>
      <c r="AH30" s="73" t="str">
        <f t="shared" si="23"/>
        <v/>
      </c>
      <c r="AI30" s="73" t="str">
        <f t="shared" si="24"/>
        <v/>
      </c>
      <c r="AJ30" s="73" t="str">
        <f t="shared" si="25"/>
        <v>―</v>
      </c>
      <c r="AK30" s="3" t="str">
        <f>ASC(SUBSTITUTE(収録楽曲情報!D19&amp;収録楽曲情報!E19&amp;収録楽曲情報!F19," ",""))</f>
        <v/>
      </c>
      <c r="AL30" s="3" t="str">
        <f>IF(ISNA(VLOOKUP(AK30,楽曲集約!D:D,1,FALSE))=TRUE,"",VLOOKUP(AK30,楽曲集約!D:D,1,FALSE))</f>
        <v/>
      </c>
      <c r="AM30" s="3">
        <v>18</v>
      </c>
      <c r="AN30" s="3" t="str">
        <f>IF(収録楽曲情報!N19="著作権消滅","",IF(収録楽曲情報!N19="非管理","",IF(AL30="","",IF(VLOOKUP(AL30,AL$12:AM$112,2,FALSE)=AM30,,VLOOKUP(AL30,AL$12:AM$112,2,FALSE)))))</f>
        <v/>
      </c>
      <c r="AO30" s="76">
        <f t="shared" si="26"/>
        <v>0</v>
      </c>
      <c r="AP30" s="76" t="str">
        <f t="shared" si="2"/>
        <v/>
      </c>
      <c r="AQ30" s="2">
        <f t="shared" si="27"/>
        <v>1</v>
      </c>
      <c r="AR30" s="2">
        <f t="shared" si="28"/>
        <v>0</v>
      </c>
    </row>
    <row r="31" spans="1:44" x14ac:dyDescent="0.15">
      <c r="A31">
        <f t="shared" si="3"/>
        <v>19</v>
      </c>
      <c r="B31" s="53">
        <v>19</v>
      </c>
      <c r="C31" s="95" t="str">
        <f>IF(算定シミュレーション!AN31="","",算定シミュレーション!AN31)</f>
        <v/>
      </c>
      <c r="D31" s="67" t="str">
        <f t="shared" si="29"/>
        <v/>
      </c>
      <c r="E31" s="61">
        <f>収録楽曲情報!H20+収録楽曲情報!I20/100</f>
        <v>0</v>
      </c>
      <c r="F31" s="42">
        <f>IF(AND(収録楽曲情報!M20&lt;=100,収録楽曲情報!M20&gt;0),収録楽曲情報!M20,0)</f>
        <v>0</v>
      </c>
      <c r="G31" s="42">
        <f>IF(AND(収録楽曲情報!N20&lt;=100,収録楽曲情報!N20&gt;0),収録楽曲情報!N20,0)</f>
        <v>0</v>
      </c>
      <c r="H31" s="43"/>
      <c r="I31" s="63">
        <f t="shared" si="4"/>
        <v>0</v>
      </c>
      <c r="J31" s="63">
        <f t="shared" si="5"/>
        <v>0</v>
      </c>
      <c r="K31" s="63">
        <f t="shared" si="6"/>
        <v>0</v>
      </c>
      <c r="L31" s="63">
        <f t="shared" si="7"/>
        <v>0</v>
      </c>
      <c r="M31" s="63">
        <f t="shared" si="8"/>
        <v>0</v>
      </c>
      <c r="N31" s="44">
        <f t="shared" si="9"/>
        <v>0</v>
      </c>
      <c r="O31" s="45">
        <f t="shared" si="10"/>
        <v>0</v>
      </c>
      <c r="P31" s="26" t="str">
        <f>IF(ISERROR(収録楽曲情報!N20+1),"",IF(H31="",O31*F31/100,H31))</f>
        <v/>
      </c>
      <c r="Q31" s="26">
        <f t="shared" si="11"/>
        <v>0</v>
      </c>
      <c r="R31" s="46" t="e">
        <f t="shared" si="12"/>
        <v>#VALUE!</v>
      </c>
      <c r="S31" s="46">
        <f t="shared" si="12"/>
        <v>0</v>
      </c>
      <c r="T31" s="46" t="e">
        <f t="shared" si="13"/>
        <v>#VALUE!</v>
      </c>
      <c r="U31" s="47">
        <f t="shared" si="14"/>
        <v>0</v>
      </c>
      <c r="V31" s="20">
        <f t="shared" si="15"/>
        <v>0</v>
      </c>
      <c r="W31" s="20">
        <f t="shared" si="16"/>
        <v>0</v>
      </c>
      <c r="X31" s="23"/>
      <c r="Y31" s="23">
        <v>100</v>
      </c>
      <c r="Z31" s="23">
        <v>300000</v>
      </c>
      <c r="AA31" s="48">
        <f t="shared" si="17"/>
        <v>0</v>
      </c>
      <c r="AB31" s="48">
        <f t="shared" si="18"/>
        <v>0</v>
      </c>
      <c r="AC31" s="26">
        <f>IF(OR(C31="",C31=0),IF(ISERROR(FINDB("録音",収録楽曲情報!$S$2)),Q31,P31),C31&amp;"曲目に合算")</f>
        <v>0</v>
      </c>
      <c r="AD31" s="73" t="str">
        <f t="shared" si="19"/>
        <v/>
      </c>
      <c r="AE31" s="73" t="str">
        <f t="shared" si="20"/>
        <v/>
      </c>
      <c r="AF31" s="73" t="str">
        <f t="shared" si="21"/>
        <v/>
      </c>
      <c r="AG31" s="73" t="str">
        <f t="shared" si="22"/>
        <v/>
      </c>
      <c r="AH31" s="73" t="str">
        <f t="shared" si="23"/>
        <v/>
      </c>
      <c r="AI31" s="73" t="str">
        <f t="shared" si="24"/>
        <v/>
      </c>
      <c r="AJ31" s="73" t="str">
        <f t="shared" si="25"/>
        <v>―</v>
      </c>
      <c r="AK31" s="3" t="str">
        <f>ASC(SUBSTITUTE(収録楽曲情報!D20&amp;収録楽曲情報!E20&amp;収録楽曲情報!F20," ",""))</f>
        <v/>
      </c>
      <c r="AL31" s="3" t="str">
        <f>IF(ISNA(VLOOKUP(AK31,楽曲集約!D:D,1,FALSE))=TRUE,"",VLOOKUP(AK31,楽曲集約!D:D,1,FALSE))</f>
        <v/>
      </c>
      <c r="AM31" s="3">
        <v>19</v>
      </c>
      <c r="AN31" s="3" t="str">
        <f>IF(収録楽曲情報!N20="著作権消滅","",IF(収録楽曲情報!N20="非管理","",IF(AL31="","",IF(VLOOKUP(AL31,AL$12:AM$112,2,FALSE)=AM31,,VLOOKUP(AL31,AL$12:AM$112,2,FALSE)))))</f>
        <v/>
      </c>
      <c r="AO31" s="76">
        <f t="shared" si="26"/>
        <v>0</v>
      </c>
      <c r="AP31" s="76" t="str">
        <f t="shared" si="2"/>
        <v/>
      </c>
      <c r="AQ31" s="2">
        <f t="shared" si="27"/>
        <v>1</v>
      </c>
      <c r="AR31" s="2">
        <f t="shared" si="28"/>
        <v>0</v>
      </c>
    </row>
    <row r="32" spans="1:44" x14ac:dyDescent="0.15">
      <c r="A32">
        <f t="shared" si="3"/>
        <v>20</v>
      </c>
      <c r="B32" s="53">
        <v>20</v>
      </c>
      <c r="C32" s="95" t="str">
        <f>IF(算定シミュレーション!AN32="","",算定シミュレーション!AN32)</f>
        <v/>
      </c>
      <c r="D32" s="67" t="str">
        <f t="shared" si="29"/>
        <v/>
      </c>
      <c r="E32" s="61">
        <f>収録楽曲情報!H21+収録楽曲情報!I21/100</f>
        <v>0</v>
      </c>
      <c r="F32" s="42">
        <f>IF(AND(収録楽曲情報!M21&lt;=100,収録楽曲情報!M21&gt;0),収録楽曲情報!M21,0)</f>
        <v>0</v>
      </c>
      <c r="G32" s="42">
        <f>IF(AND(収録楽曲情報!N21&lt;=100,収録楽曲情報!N21&gt;0),収録楽曲情報!N21,0)</f>
        <v>0</v>
      </c>
      <c r="H32" s="43"/>
      <c r="I32" s="63">
        <f t="shared" si="4"/>
        <v>0</v>
      </c>
      <c r="J32" s="63">
        <f t="shared" si="5"/>
        <v>0</v>
      </c>
      <c r="K32" s="63">
        <f t="shared" si="6"/>
        <v>0</v>
      </c>
      <c r="L32" s="63">
        <f t="shared" si="7"/>
        <v>0</v>
      </c>
      <c r="M32" s="63">
        <f t="shared" si="8"/>
        <v>0</v>
      </c>
      <c r="N32" s="44">
        <f t="shared" si="9"/>
        <v>0</v>
      </c>
      <c r="O32" s="45">
        <f t="shared" si="10"/>
        <v>0</v>
      </c>
      <c r="P32" s="26" t="str">
        <f>IF(ISERROR(収録楽曲情報!N21+1),"",IF(H32="",O32*F32/100,H32))</f>
        <v/>
      </c>
      <c r="Q32" s="26">
        <f t="shared" si="11"/>
        <v>0</v>
      </c>
      <c r="R32" s="46" t="e">
        <f t="shared" si="12"/>
        <v>#VALUE!</v>
      </c>
      <c r="S32" s="46">
        <f t="shared" si="12"/>
        <v>0</v>
      </c>
      <c r="T32" s="46" t="e">
        <f t="shared" si="13"/>
        <v>#VALUE!</v>
      </c>
      <c r="U32" s="47">
        <f t="shared" si="14"/>
        <v>0</v>
      </c>
      <c r="V32" s="20">
        <f t="shared" si="15"/>
        <v>0</v>
      </c>
      <c r="W32" s="20">
        <f t="shared" si="16"/>
        <v>0</v>
      </c>
      <c r="X32" s="23"/>
      <c r="Y32" s="23">
        <v>110</v>
      </c>
      <c r="Z32" s="23">
        <v>325000</v>
      </c>
      <c r="AA32" s="48">
        <f t="shared" si="17"/>
        <v>0</v>
      </c>
      <c r="AB32" s="48">
        <f t="shared" si="18"/>
        <v>0</v>
      </c>
      <c r="AC32" s="26">
        <f>IF(OR(C32="",C32=0),IF(ISERROR(FINDB("録音",収録楽曲情報!$S$2)),Q32,P32),C32&amp;"曲目に合算")</f>
        <v>0</v>
      </c>
      <c r="AD32" s="73" t="str">
        <f t="shared" si="19"/>
        <v/>
      </c>
      <c r="AE32" s="73" t="str">
        <f t="shared" si="20"/>
        <v/>
      </c>
      <c r="AF32" s="73" t="str">
        <f t="shared" si="21"/>
        <v/>
      </c>
      <c r="AG32" s="73" t="str">
        <f t="shared" si="22"/>
        <v/>
      </c>
      <c r="AH32" s="73" t="str">
        <f t="shared" si="23"/>
        <v/>
      </c>
      <c r="AI32" s="73" t="str">
        <f t="shared" si="24"/>
        <v/>
      </c>
      <c r="AJ32" s="73" t="str">
        <f t="shared" si="25"/>
        <v>―</v>
      </c>
      <c r="AK32" s="3" t="str">
        <f>ASC(SUBSTITUTE(収録楽曲情報!D21&amp;収録楽曲情報!E21&amp;収録楽曲情報!F21," ",""))</f>
        <v/>
      </c>
      <c r="AL32" s="3" t="str">
        <f>IF(ISNA(VLOOKUP(AK32,楽曲集約!D:D,1,FALSE))=TRUE,"",VLOOKUP(AK32,楽曲集約!D:D,1,FALSE))</f>
        <v/>
      </c>
      <c r="AM32" s="3">
        <v>20</v>
      </c>
      <c r="AN32" s="3" t="str">
        <f>IF(収録楽曲情報!N21="著作権消滅","",IF(収録楽曲情報!N21="非管理","",IF(AL32="","",IF(VLOOKUP(AL32,AL$12:AM$112,2,FALSE)=AM32,,VLOOKUP(AL32,AL$12:AM$112,2,FALSE)))))</f>
        <v/>
      </c>
      <c r="AO32" s="76">
        <f t="shared" si="26"/>
        <v>0</v>
      </c>
      <c r="AP32" s="76" t="str">
        <f t="shared" si="2"/>
        <v/>
      </c>
      <c r="AQ32" s="2">
        <f t="shared" si="27"/>
        <v>1</v>
      </c>
      <c r="AR32" s="2">
        <f t="shared" si="28"/>
        <v>0</v>
      </c>
    </row>
    <row r="33" spans="1:44" x14ac:dyDescent="0.15">
      <c r="A33">
        <f t="shared" si="3"/>
        <v>21</v>
      </c>
      <c r="B33" s="53">
        <v>21</v>
      </c>
      <c r="C33" s="95" t="str">
        <f>IF(算定シミュレーション!AN33="","",算定シミュレーション!AN33)</f>
        <v/>
      </c>
      <c r="D33" s="67" t="str">
        <f t="shared" si="29"/>
        <v/>
      </c>
      <c r="E33" s="61">
        <f>収録楽曲情報!H22+収録楽曲情報!I22/100</f>
        <v>0</v>
      </c>
      <c r="F33" s="42">
        <f>IF(AND(収録楽曲情報!M22&lt;=100,収録楽曲情報!M22&gt;0),収録楽曲情報!M22,0)</f>
        <v>0</v>
      </c>
      <c r="G33" s="42">
        <f>IF(AND(収録楽曲情報!N22&lt;=100,収録楽曲情報!N22&gt;0),収録楽曲情報!N22,0)</f>
        <v>0</v>
      </c>
      <c r="H33" s="43"/>
      <c r="I33" s="63">
        <f t="shared" si="4"/>
        <v>0</v>
      </c>
      <c r="J33" s="63">
        <f t="shared" si="5"/>
        <v>0</v>
      </c>
      <c r="K33" s="63">
        <f t="shared" si="6"/>
        <v>0</v>
      </c>
      <c r="L33" s="63">
        <f t="shared" si="7"/>
        <v>0</v>
      </c>
      <c r="M33" s="63">
        <f t="shared" si="8"/>
        <v>0</v>
      </c>
      <c r="N33" s="44">
        <f t="shared" si="9"/>
        <v>0</v>
      </c>
      <c r="O33" s="45">
        <f t="shared" si="10"/>
        <v>0</v>
      </c>
      <c r="P33" s="26" t="str">
        <f>IF(ISERROR(収録楽曲情報!N22+1),"",IF(H33="",O33*F33/100,H33))</f>
        <v/>
      </c>
      <c r="Q33" s="26">
        <f t="shared" si="11"/>
        <v>0</v>
      </c>
      <c r="R33" s="46" t="e">
        <f t="shared" si="12"/>
        <v>#VALUE!</v>
      </c>
      <c r="S33" s="46">
        <f t="shared" si="12"/>
        <v>0</v>
      </c>
      <c r="T33" s="46" t="e">
        <f t="shared" si="13"/>
        <v>#VALUE!</v>
      </c>
      <c r="U33" s="47">
        <f t="shared" si="14"/>
        <v>0</v>
      </c>
      <c r="V33" s="20">
        <f t="shared" si="15"/>
        <v>0</v>
      </c>
      <c r="W33" s="20">
        <f t="shared" si="16"/>
        <v>0</v>
      </c>
      <c r="X33" s="23"/>
      <c r="Y33" s="23">
        <v>120</v>
      </c>
      <c r="Z33" s="23">
        <v>350000</v>
      </c>
      <c r="AA33" s="48">
        <f t="shared" si="17"/>
        <v>0</v>
      </c>
      <c r="AB33" s="48">
        <f t="shared" si="18"/>
        <v>0</v>
      </c>
      <c r="AC33" s="26">
        <f>IF(OR(C33="",C33=0),IF(ISERROR(FINDB("録音",収録楽曲情報!$S$2)),Q33,P33),C33&amp;"曲目に合算")</f>
        <v>0</v>
      </c>
      <c r="AD33" s="73" t="str">
        <f t="shared" si="19"/>
        <v/>
      </c>
      <c r="AE33" s="73" t="str">
        <f t="shared" si="20"/>
        <v/>
      </c>
      <c r="AF33" s="73" t="str">
        <f t="shared" si="21"/>
        <v/>
      </c>
      <c r="AG33" s="73" t="str">
        <f t="shared" si="22"/>
        <v/>
      </c>
      <c r="AH33" s="73" t="str">
        <f t="shared" si="23"/>
        <v/>
      </c>
      <c r="AI33" s="73" t="str">
        <f t="shared" si="24"/>
        <v/>
      </c>
      <c r="AJ33" s="73" t="str">
        <f t="shared" si="25"/>
        <v>―</v>
      </c>
      <c r="AK33" s="3" t="str">
        <f>ASC(SUBSTITUTE(収録楽曲情報!D22&amp;収録楽曲情報!E22&amp;収録楽曲情報!F22," ",""))</f>
        <v/>
      </c>
      <c r="AL33" s="3" t="str">
        <f>IF(ISNA(VLOOKUP(AK33,楽曲集約!D:D,1,FALSE))=TRUE,"",VLOOKUP(AK33,楽曲集約!D:D,1,FALSE))</f>
        <v/>
      </c>
      <c r="AM33" s="3">
        <v>21</v>
      </c>
      <c r="AN33" s="3" t="str">
        <f>IF(収録楽曲情報!N22="著作権消滅","",IF(収録楽曲情報!N22="非管理","",IF(AL33="","",IF(VLOOKUP(AL33,AL$12:AM$112,2,FALSE)=AM33,,VLOOKUP(AL33,AL$12:AM$112,2,FALSE)))))</f>
        <v/>
      </c>
      <c r="AO33" s="76">
        <f t="shared" si="26"/>
        <v>0</v>
      </c>
      <c r="AP33" s="76" t="str">
        <f t="shared" si="2"/>
        <v/>
      </c>
      <c r="AQ33" s="2">
        <f t="shared" si="27"/>
        <v>1</v>
      </c>
      <c r="AR33" s="2">
        <f t="shared" si="28"/>
        <v>0</v>
      </c>
    </row>
    <row r="34" spans="1:44" x14ac:dyDescent="0.15">
      <c r="A34">
        <f t="shared" si="3"/>
        <v>22</v>
      </c>
      <c r="B34" s="53">
        <v>22</v>
      </c>
      <c r="C34" s="95" t="str">
        <f>IF(算定シミュレーション!AN34="","",算定シミュレーション!AN34)</f>
        <v/>
      </c>
      <c r="D34" s="67" t="str">
        <f t="shared" si="29"/>
        <v/>
      </c>
      <c r="E34" s="61">
        <f>収録楽曲情報!H23+収録楽曲情報!I23/100</f>
        <v>0</v>
      </c>
      <c r="F34" s="42">
        <f>IF(AND(収録楽曲情報!M23&lt;=100,収録楽曲情報!M23&gt;0),収録楽曲情報!M23,0)</f>
        <v>0</v>
      </c>
      <c r="G34" s="42">
        <f>IF(AND(収録楽曲情報!N23&lt;=100,収録楽曲情報!N23&gt;0),収録楽曲情報!N23,0)</f>
        <v>0</v>
      </c>
      <c r="H34" s="43"/>
      <c r="I34" s="63">
        <f t="shared" si="4"/>
        <v>0</v>
      </c>
      <c r="J34" s="63">
        <f t="shared" si="5"/>
        <v>0</v>
      </c>
      <c r="K34" s="63">
        <f t="shared" si="6"/>
        <v>0</v>
      </c>
      <c r="L34" s="63">
        <f t="shared" si="7"/>
        <v>0</v>
      </c>
      <c r="M34" s="63">
        <f t="shared" si="8"/>
        <v>0</v>
      </c>
      <c r="N34" s="44">
        <f t="shared" si="9"/>
        <v>0</v>
      </c>
      <c r="O34" s="45">
        <f t="shared" si="10"/>
        <v>0</v>
      </c>
      <c r="P34" s="26" t="str">
        <f>IF(ISERROR(収録楽曲情報!N23+1),"",IF(H34="",O34*F34/100,H34))</f>
        <v/>
      </c>
      <c r="Q34" s="26">
        <f t="shared" si="11"/>
        <v>0</v>
      </c>
      <c r="R34" s="46" t="e">
        <f t="shared" si="12"/>
        <v>#VALUE!</v>
      </c>
      <c r="S34" s="46">
        <f t="shared" si="12"/>
        <v>0</v>
      </c>
      <c r="T34" s="46" t="e">
        <f t="shared" si="13"/>
        <v>#VALUE!</v>
      </c>
      <c r="U34" s="47">
        <f t="shared" si="14"/>
        <v>0</v>
      </c>
      <c r="V34" s="20">
        <f t="shared" si="15"/>
        <v>0</v>
      </c>
      <c r="W34" s="20">
        <f t="shared" si="16"/>
        <v>0</v>
      </c>
      <c r="X34" s="23"/>
      <c r="Y34" s="23">
        <v>130</v>
      </c>
      <c r="Z34" s="23">
        <v>375000</v>
      </c>
      <c r="AA34" s="48">
        <f t="shared" si="17"/>
        <v>0</v>
      </c>
      <c r="AB34" s="48">
        <f t="shared" si="18"/>
        <v>0</v>
      </c>
      <c r="AC34" s="26">
        <f>IF(OR(C34="",C34=0),IF(ISERROR(FINDB("録音",収録楽曲情報!$S$2)),Q34,P34),C34&amp;"曲目に合算")</f>
        <v>0</v>
      </c>
      <c r="AD34" s="73" t="str">
        <f t="shared" si="19"/>
        <v/>
      </c>
      <c r="AE34" s="73" t="str">
        <f t="shared" si="20"/>
        <v/>
      </c>
      <c r="AF34" s="73" t="str">
        <f t="shared" si="21"/>
        <v/>
      </c>
      <c r="AG34" s="73" t="str">
        <f t="shared" si="22"/>
        <v/>
      </c>
      <c r="AH34" s="73" t="str">
        <f t="shared" si="23"/>
        <v/>
      </c>
      <c r="AI34" s="73" t="str">
        <f t="shared" si="24"/>
        <v/>
      </c>
      <c r="AJ34" s="73" t="str">
        <f t="shared" si="25"/>
        <v>―</v>
      </c>
      <c r="AK34" s="3" t="str">
        <f>ASC(SUBSTITUTE(収録楽曲情報!D23&amp;収録楽曲情報!E23&amp;収録楽曲情報!F23," ",""))</f>
        <v/>
      </c>
      <c r="AL34" s="3" t="str">
        <f>IF(ISNA(VLOOKUP(AK34,楽曲集約!D:D,1,FALSE))=TRUE,"",VLOOKUP(AK34,楽曲集約!D:D,1,FALSE))</f>
        <v/>
      </c>
      <c r="AM34" s="3">
        <v>22</v>
      </c>
      <c r="AN34" s="3" t="str">
        <f>IF(収録楽曲情報!N23="著作権消滅","",IF(収録楽曲情報!N23="非管理","",IF(AL34="","",IF(VLOOKUP(AL34,AL$12:AM$112,2,FALSE)=AM34,,VLOOKUP(AL34,AL$12:AM$112,2,FALSE)))))</f>
        <v/>
      </c>
      <c r="AO34" s="76">
        <f t="shared" si="26"/>
        <v>0</v>
      </c>
      <c r="AP34" s="76" t="str">
        <f t="shared" si="2"/>
        <v/>
      </c>
      <c r="AQ34" s="2">
        <f t="shared" si="27"/>
        <v>1</v>
      </c>
      <c r="AR34" s="2">
        <f t="shared" si="28"/>
        <v>0</v>
      </c>
    </row>
    <row r="35" spans="1:44" x14ac:dyDescent="0.15">
      <c r="A35">
        <f t="shared" si="3"/>
        <v>23</v>
      </c>
      <c r="B35" s="53">
        <v>23</v>
      </c>
      <c r="C35" s="95" t="str">
        <f>IF(算定シミュレーション!AN35="","",算定シミュレーション!AN35)</f>
        <v/>
      </c>
      <c r="D35" s="67" t="str">
        <f t="shared" si="29"/>
        <v/>
      </c>
      <c r="E35" s="61">
        <f>収録楽曲情報!H24+収録楽曲情報!I24/100</f>
        <v>0</v>
      </c>
      <c r="F35" s="42">
        <f>IF(AND(収録楽曲情報!M24&lt;=100,収録楽曲情報!M24&gt;0),収録楽曲情報!M24,0)</f>
        <v>0</v>
      </c>
      <c r="G35" s="42">
        <f>IF(AND(収録楽曲情報!N24&lt;=100,収録楽曲情報!N24&gt;0),収録楽曲情報!N24,0)</f>
        <v>0</v>
      </c>
      <c r="H35" s="43"/>
      <c r="I35" s="63">
        <f t="shared" si="4"/>
        <v>0</v>
      </c>
      <c r="J35" s="63">
        <f t="shared" si="5"/>
        <v>0</v>
      </c>
      <c r="K35" s="63">
        <f t="shared" si="6"/>
        <v>0</v>
      </c>
      <c r="L35" s="63">
        <f t="shared" si="7"/>
        <v>0</v>
      </c>
      <c r="M35" s="63">
        <f t="shared" si="8"/>
        <v>0</v>
      </c>
      <c r="N35" s="44">
        <f t="shared" si="9"/>
        <v>0</v>
      </c>
      <c r="O35" s="45">
        <f t="shared" si="10"/>
        <v>0</v>
      </c>
      <c r="P35" s="26" t="str">
        <f>IF(ISERROR(収録楽曲情報!N24+1),"",IF(H35="",O35*F35/100,H35))</f>
        <v/>
      </c>
      <c r="Q35" s="26">
        <f t="shared" si="11"/>
        <v>0</v>
      </c>
      <c r="R35" s="46" t="e">
        <f t="shared" si="12"/>
        <v>#VALUE!</v>
      </c>
      <c r="S35" s="46">
        <f t="shared" si="12"/>
        <v>0</v>
      </c>
      <c r="T35" s="46" t="e">
        <f t="shared" si="13"/>
        <v>#VALUE!</v>
      </c>
      <c r="U35" s="47">
        <f t="shared" si="14"/>
        <v>0</v>
      </c>
      <c r="V35" s="20">
        <f t="shared" si="15"/>
        <v>0</v>
      </c>
      <c r="W35" s="20">
        <f t="shared" si="16"/>
        <v>0</v>
      </c>
      <c r="X35" s="23"/>
      <c r="Y35" s="23">
        <v>140</v>
      </c>
      <c r="Z35" s="23">
        <v>400000</v>
      </c>
      <c r="AA35" s="48">
        <f t="shared" si="17"/>
        <v>0</v>
      </c>
      <c r="AB35" s="48">
        <f t="shared" si="18"/>
        <v>0</v>
      </c>
      <c r="AC35" s="26">
        <f>IF(OR(C35="",C35=0),IF(ISERROR(FINDB("録音",収録楽曲情報!$S$2)),Q35,P35),C35&amp;"曲目に合算")</f>
        <v>0</v>
      </c>
      <c r="AD35" s="73" t="str">
        <f t="shared" si="19"/>
        <v/>
      </c>
      <c r="AE35" s="73" t="str">
        <f t="shared" si="20"/>
        <v/>
      </c>
      <c r="AF35" s="73" t="str">
        <f t="shared" si="21"/>
        <v/>
      </c>
      <c r="AG35" s="73" t="str">
        <f t="shared" si="22"/>
        <v/>
      </c>
      <c r="AH35" s="73" t="str">
        <f t="shared" si="23"/>
        <v/>
      </c>
      <c r="AI35" s="73" t="str">
        <f t="shared" si="24"/>
        <v/>
      </c>
      <c r="AJ35" s="73" t="str">
        <f t="shared" si="25"/>
        <v>―</v>
      </c>
      <c r="AK35" s="3" t="str">
        <f>ASC(SUBSTITUTE(収録楽曲情報!D24&amp;収録楽曲情報!E24&amp;収録楽曲情報!F24," ",""))</f>
        <v/>
      </c>
      <c r="AL35" s="3" t="str">
        <f>IF(ISNA(VLOOKUP(AK35,楽曲集約!D:D,1,FALSE))=TRUE,"",VLOOKUP(AK35,楽曲集約!D:D,1,FALSE))</f>
        <v/>
      </c>
      <c r="AM35" s="3">
        <v>23</v>
      </c>
      <c r="AN35" s="3" t="str">
        <f>IF(収録楽曲情報!N24="著作権消滅","",IF(収録楽曲情報!N24="非管理","",IF(AL35="","",IF(VLOOKUP(AL35,AL$12:AM$112,2,FALSE)=AM35,,VLOOKUP(AL35,AL$12:AM$112,2,FALSE)))))</f>
        <v/>
      </c>
      <c r="AO35" s="76">
        <f t="shared" si="26"/>
        <v>0</v>
      </c>
      <c r="AP35" s="76" t="str">
        <f t="shared" si="2"/>
        <v/>
      </c>
      <c r="AQ35" s="2">
        <f t="shared" si="27"/>
        <v>1</v>
      </c>
      <c r="AR35" s="2">
        <f t="shared" si="28"/>
        <v>0</v>
      </c>
    </row>
    <row r="36" spans="1:44" x14ac:dyDescent="0.15">
      <c r="A36">
        <f t="shared" si="3"/>
        <v>24</v>
      </c>
      <c r="B36" s="53">
        <v>24</v>
      </c>
      <c r="C36" s="95" t="str">
        <f>IF(算定シミュレーション!AN36="","",算定シミュレーション!AN36)</f>
        <v/>
      </c>
      <c r="D36" s="67" t="str">
        <f t="shared" si="29"/>
        <v/>
      </c>
      <c r="E36" s="61">
        <f>収録楽曲情報!H25+収録楽曲情報!I25/100</f>
        <v>0</v>
      </c>
      <c r="F36" s="42">
        <f>IF(AND(収録楽曲情報!M25&lt;=100,収録楽曲情報!M25&gt;0),収録楽曲情報!M25,0)</f>
        <v>0</v>
      </c>
      <c r="G36" s="42">
        <f>IF(AND(収録楽曲情報!N25&lt;=100,収録楽曲情報!N25&gt;0),収録楽曲情報!N25,0)</f>
        <v>0</v>
      </c>
      <c r="H36" s="43"/>
      <c r="I36" s="63">
        <f t="shared" si="4"/>
        <v>0</v>
      </c>
      <c r="J36" s="63">
        <f t="shared" si="5"/>
        <v>0</v>
      </c>
      <c r="K36" s="63">
        <f t="shared" si="6"/>
        <v>0</v>
      </c>
      <c r="L36" s="63">
        <f t="shared" si="7"/>
        <v>0</v>
      </c>
      <c r="M36" s="63">
        <f t="shared" si="8"/>
        <v>0</v>
      </c>
      <c r="N36" s="44">
        <f t="shared" si="9"/>
        <v>0</v>
      </c>
      <c r="O36" s="45">
        <f t="shared" si="10"/>
        <v>0</v>
      </c>
      <c r="P36" s="26" t="str">
        <f>IF(ISERROR(収録楽曲情報!N25+1),"",IF(H36="",O36*F36/100,H36))</f>
        <v/>
      </c>
      <c r="Q36" s="26">
        <f t="shared" si="11"/>
        <v>0</v>
      </c>
      <c r="R36" s="46" t="e">
        <f t="shared" si="12"/>
        <v>#VALUE!</v>
      </c>
      <c r="S36" s="46">
        <f t="shared" si="12"/>
        <v>0</v>
      </c>
      <c r="T36" s="46" t="e">
        <f t="shared" si="13"/>
        <v>#VALUE!</v>
      </c>
      <c r="U36" s="47">
        <f t="shared" si="14"/>
        <v>0</v>
      </c>
      <c r="V36" s="20">
        <f t="shared" si="15"/>
        <v>0</v>
      </c>
      <c r="W36" s="20">
        <f t="shared" si="16"/>
        <v>0</v>
      </c>
      <c r="X36" s="23"/>
      <c r="Y36" s="23">
        <v>150</v>
      </c>
      <c r="Z36" s="23">
        <v>425000</v>
      </c>
      <c r="AA36" s="48">
        <f t="shared" si="17"/>
        <v>0</v>
      </c>
      <c r="AB36" s="48">
        <f t="shared" si="18"/>
        <v>0</v>
      </c>
      <c r="AC36" s="26">
        <f>IF(OR(C36="",C36=0),IF(ISERROR(FINDB("録音",収録楽曲情報!$S$2)),Q36,P36),C36&amp;"曲目に合算")</f>
        <v>0</v>
      </c>
      <c r="AD36" s="73" t="str">
        <f t="shared" si="19"/>
        <v/>
      </c>
      <c r="AE36" s="73" t="str">
        <f t="shared" si="20"/>
        <v/>
      </c>
      <c r="AF36" s="73" t="str">
        <f t="shared" si="21"/>
        <v/>
      </c>
      <c r="AG36" s="73" t="str">
        <f t="shared" si="22"/>
        <v/>
      </c>
      <c r="AH36" s="73" t="str">
        <f t="shared" si="23"/>
        <v/>
      </c>
      <c r="AI36" s="73" t="str">
        <f t="shared" si="24"/>
        <v/>
      </c>
      <c r="AJ36" s="73" t="str">
        <f t="shared" si="25"/>
        <v>―</v>
      </c>
      <c r="AK36" s="3" t="str">
        <f>ASC(SUBSTITUTE(収録楽曲情報!D25&amp;収録楽曲情報!E25&amp;収録楽曲情報!F25," ",""))</f>
        <v/>
      </c>
      <c r="AL36" s="3" t="str">
        <f>IF(ISNA(VLOOKUP(AK36,楽曲集約!D:D,1,FALSE))=TRUE,"",VLOOKUP(AK36,楽曲集約!D:D,1,FALSE))</f>
        <v/>
      </c>
      <c r="AM36" s="3">
        <v>24</v>
      </c>
      <c r="AN36" s="3" t="str">
        <f>IF(収録楽曲情報!N25="著作権消滅","",IF(収録楽曲情報!N25="非管理","",IF(AL36="","",IF(VLOOKUP(AL36,AL$12:AM$112,2,FALSE)=AM36,,VLOOKUP(AL36,AL$12:AM$112,2,FALSE)))))</f>
        <v/>
      </c>
      <c r="AO36" s="76">
        <f t="shared" si="26"/>
        <v>0</v>
      </c>
      <c r="AP36" s="76" t="str">
        <f t="shared" si="2"/>
        <v/>
      </c>
      <c r="AQ36" s="2">
        <f t="shared" si="27"/>
        <v>1</v>
      </c>
      <c r="AR36" s="2">
        <f t="shared" si="28"/>
        <v>0</v>
      </c>
    </row>
    <row r="37" spans="1:44" x14ac:dyDescent="0.15">
      <c r="A37">
        <f t="shared" si="3"/>
        <v>25</v>
      </c>
      <c r="B37" s="53">
        <v>25</v>
      </c>
      <c r="C37" s="95" t="str">
        <f>IF(算定シミュレーション!AN37="","",算定シミュレーション!AN37)</f>
        <v/>
      </c>
      <c r="D37" s="67" t="str">
        <f t="shared" si="29"/>
        <v/>
      </c>
      <c r="E37" s="61">
        <f>収録楽曲情報!H26+収録楽曲情報!I26/100</f>
        <v>0</v>
      </c>
      <c r="F37" s="42">
        <f>IF(AND(収録楽曲情報!M26&lt;=100,収録楽曲情報!M26&gt;0),収録楽曲情報!M26,0)</f>
        <v>0</v>
      </c>
      <c r="G37" s="42">
        <f>IF(AND(収録楽曲情報!N26&lt;=100,収録楽曲情報!N26&gt;0),収録楽曲情報!N26,0)</f>
        <v>0</v>
      </c>
      <c r="H37" s="43"/>
      <c r="I37" s="63">
        <f t="shared" si="4"/>
        <v>0</v>
      </c>
      <c r="J37" s="63">
        <f t="shared" si="5"/>
        <v>0</v>
      </c>
      <c r="K37" s="63">
        <f t="shared" si="6"/>
        <v>0</v>
      </c>
      <c r="L37" s="63">
        <f t="shared" si="7"/>
        <v>0</v>
      </c>
      <c r="M37" s="63">
        <f t="shared" si="8"/>
        <v>0</v>
      </c>
      <c r="N37" s="44">
        <f t="shared" si="9"/>
        <v>0</v>
      </c>
      <c r="O37" s="45">
        <f t="shared" si="10"/>
        <v>0</v>
      </c>
      <c r="P37" s="26" t="str">
        <f>IF(ISERROR(収録楽曲情報!N26+1),"",IF(H37="",O37*F37/100,H37))</f>
        <v/>
      </c>
      <c r="Q37" s="26">
        <f t="shared" si="11"/>
        <v>0</v>
      </c>
      <c r="R37" s="46" t="e">
        <f t="shared" si="12"/>
        <v>#VALUE!</v>
      </c>
      <c r="S37" s="46">
        <f t="shared" si="12"/>
        <v>0</v>
      </c>
      <c r="T37" s="46" t="e">
        <f t="shared" si="13"/>
        <v>#VALUE!</v>
      </c>
      <c r="U37" s="47">
        <f t="shared" si="14"/>
        <v>0</v>
      </c>
      <c r="V37" s="20">
        <f t="shared" si="15"/>
        <v>0</v>
      </c>
      <c r="W37" s="20">
        <f t="shared" si="16"/>
        <v>0</v>
      </c>
      <c r="X37" s="23"/>
      <c r="Y37" s="23">
        <v>160</v>
      </c>
      <c r="Z37" s="23">
        <v>450000</v>
      </c>
      <c r="AA37" s="48">
        <f t="shared" si="17"/>
        <v>0</v>
      </c>
      <c r="AB37" s="48">
        <f t="shared" si="18"/>
        <v>0</v>
      </c>
      <c r="AC37" s="26">
        <f>IF(OR(C37="",C37=0),IF(ISERROR(FINDB("録音",収録楽曲情報!$S$2)),Q37,P37),C37&amp;"曲目に合算")</f>
        <v>0</v>
      </c>
      <c r="AD37" s="73" t="str">
        <f t="shared" si="19"/>
        <v/>
      </c>
      <c r="AE37" s="73" t="str">
        <f t="shared" si="20"/>
        <v/>
      </c>
      <c r="AF37" s="73" t="str">
        <f t="shared" si="21"/>
        <v/>
      </c>
      <c r="AG37" s="73" t="str">
        <f t="shared" si="22"/>
        <v/>
      </c>
      <c r="AH37" s="73" t="str">
        <f t="shared" si="23"/>
        <v/>
      </c>
      <c r="AI37" s="73" t="str">
        <f t="shared" si="24"/>
        <v/>
      </c>
      <c r="AJ37" s="73" t="str">
        <f t="shared" si="25"/>
        <v>―</v>
      </c>
      <c r="AK37" s="3" t="str">
        <f>ASC(SUBSTITUTE(収録楽曲情報!D26&amp;収録楽曲情報!E26&amp;収録楽曲情報!F26," ",""))</f>
        <v/>
      </c>
      <c r="AL37" s="3" t="str">
        <f>IF(ISNA(VLOOKUP(AK37,楽曲集約!D:D,1,FALSE))=TRUE,"",VLOOKUP(AK37,楽曲集約!D:D,1,FALSE))</f>
        <v/>
      </c>
      <c r="AM37" s="3">
        <v>25</v>
      </c>
      <c r="AN37" s="3" t="str">
        <f>IF(収録楽曲情報!N26="著作権消滅","",IF(収録楽曲情報!N26="非管理","",IF(AL37="","",IF(VLOOKUP(AL37,AL$12:AM$112,2,FALSE)=AM37,,VLOOKUP(AL37,AL$12:AM$112,2,FALSE)))))</f>
        <v/>
      </c>
      <c r="AO37" s="76">
        <f t="shared" si="26"/>
        <v>0</v>
      </c>
      <c r="AP37" s="76" t="str">
        <f t="shared" si="2"/>
        <v/>
      </c>
      <c r="AQ37" s="2">
        <f t="shared" si="27"/>
        <v>1</v>
      </c>
      <c r="AR37" s="2">
        <f t="shared" si="28"/>
        <v>0</v>
      </c>
    </row>
    <row r="38" spans="1:44" x14ac:dyDescent="0.15">
      <c r="A38">
        <f t="shared" si="3"/>
        <v>26</v>
      </c>
      <c r="B38" s="53">
        <v>26</v>
      </c>
      <c r="C38" s="95" t="str">
        <f>IF(算定シミュレーション!AN38="","",算定シミュレーション!AN38)</f>
        <v/>
      </c>
      <c r="D38" s="67" t="str">
        <f t="shared" si="29"/>
        <v/>
      </c>
      <c r="E38" s="61">
        <f>収録楽曲情報!H27+収録楽曲情報!I27/100</f>
        <v>0</v>
      </c>
      <c r="F38" s="42">
        <f>IF(AND(収録楽曲情報!M27&lt;=100,収録楽曲情報!M27&gt;0),収録楽曲情報!M27,0)</f>
        <v>0</v>
      </c>
      <c r="G38" s="42">
        <f>IF(AND(収録楽曲情報!N27&lt;=100,収録楽曲情報!N27&gt;0),収録楽曲情報!N27,0)</f>
        <v>0</v>
      </c>
      <c r="H38" s="43"/>
      <c r="I38" s="63">
        <f t="shared" si="4"/>
        <v>0</v>
      </c>
      <c r="J38" s="63">
        <f t="shared" si="5"/>
        <v>0</v>
      </c>
      <c r="K38" s="63">
        <f t="shared" si="6"/>
        <v>0</v>
      </c>
      <c r="L38" s="63">
        <f t="shared" si="7"/>
        <v>0</v>
      </c>
      <c r="M38" s="63">
        <f t="shared" si="8"/>
        <v>0</v>
      </c>
      <c r="N38" s="44">
        <f t="shared" si="9"/>
        <v>0</v>
      </c>
      <c r="O38" s="45">
        <f t="shared" si="10"/>
        <v>0</v>
      </c>
      <c r="P38" s="26" t="str">
        <f>IF(ISERROR(収録楽曲情報!N27+1),"",IF(H38="",O38*F38/100,H38))</f>
        <v/>
      </c>
      <c r="Q38" s="26">
        <f t="shared" si="11"/>
        <v>0</v>
      </c>
      <c r="R38" s="46" t="e">
        <f t="shared" si="12"/>
        <v>#VALUE!</v>
      </c>
      <c r="S38" s="46">
        <f t="shared" si="12"/>
        <v>0</v>
      </c>
      <c r="T38" s="46" t="e">
        <f t="shared" si="13"/>
        <v>#VALUE!</v>
      </c>
      <c r="U38" s="47">
        <f t="shared" si="14"/>
        <v>0</v>
      </c>
      <c r="V38" s="20">
        <f t="shared" si="15"/>
        <v>0</v>
      </c>
      <c r="W38" s="20">
        <f t="shared" si="16"/>
        <v>0</v>
      </c>
      <c r="X38" s="23"/>
      <c r="Y38" s="23">
        <v>170</v>
      </c>
      <c r="Z38" s="23">
        <v>475000</v>
      </c>
      <c r="AA38" s="48">
        <f t="shared" si="17"/>
        <v>0</v>
      </c>
      <c r="AB38" s="48">
        <f t="shared" si="18"/>
        <v>0</v>
      </c>
      <c r="AC38" s="26">
        <f>IF(OR(C38="",C38=0),IF(ISERROR(FINDB("録音",収録楽曲情報!$S$2)),Q38,P38),C38&amp;"曲目に合算")</f>
        <v>0</v>
      </c>
      <c r="AD38" s="73" t="str">
        <f t="shared" si="19"/>
        <v/>
      </c>
      <c r="AE38" s="73" t="str">
        <f t="shared" si="20"/>
        <v/>
      </c>
      <c r="AF38" s="73" t="str">
        <f t="shared" si="21"/>
        <v/>
      </c>
      <c r="AG38" s="73" t="str">
        <f t="shared" si="22"/>
        <v/>
      </c>
      <c r="AH38" s="73" t="str">
        <f t="shared" si="23"/>
        <v/>
      </c>
      <c r="AI38" s="73" t="str">
        <f t="shared" si="24"/>
        <v/>
      </c>
      <c r="AJ38" s="73" t="str">
        <f t="shared" si="25"/>
        <v>―</v>
      </c>
      <c r="AK38" s="3" t="str">
        <f>ASC(SUBSTITUTE(収録楽曲情報!D27&amp;収録楽曲情報!E27&amp;収録楽曲情報!F27," ",""))</f>
        <v/>
      </c>
      <c r="AL38" s="3" t="str">
        <f>IF(ISNA(VLOOKUP(AK38,楽曲集約!D:D,1,FALSE))=TRUE,"",VLOOKUP(AK38,楽曲集約!D:D,1,FALSE))</f>
        <v/>
      </c>
      <c r="AM38" s="3">
        <v>26</v>
      </c>
      <c r="AN38" s="3" t="str">
        <f>IF(収録楽曲情報!N27="著作権消滅","",IF(収録楽曲情報!N27="非管理","",IF(AL38="","",IF(VLOOKUP(AL38,AL$12:AM$112,2,FALSE)=AM38,,VLOOKUP(AL38,AL$12:AM$112,2,FALSE)))))</f>
        <v/>
      </c>
      <c r="AO38" s="76">
        <f t="shared" si="26"/>
        <v>0</v>
      </c>
      <c r="AP38" s="76" t="str">
        <f t="shared" si="2"/>
        <v/>
      </c>
      <c r="AQ38" s="2">
        <f t="shared" si="27"/>
        <v>1</v>
      </c>
      <c r="AR38" s="2">
        <f t="shared" si="28"/>
        <v>0</v>
      </c>
    </row>
    <row r="39" spans="1:44" x14ac:dyDescent="0.15">
      <c r="A39">
        <f t="shared" si="3"/>
        <v>27</v>
      </c>
      <c r="B39" s="53">
        <v>27</v>
      </c>
      <c r="C39" s="95" t="str">
        <f>IF(算定シミュレーション!AN39="","",算定シミュレーション!AN39)</f>
        <v/>
      </c>
      <c r="D39" s="67" t="str">
        <f t="shared" si="29"/>
        <v/>
      </c>
      <c r="E39" s="61">
        <f>収録楽曲情報!H28+収録楽曲情報!I28/100</f>
        <v>0</v>
      </c>
      <c r="F39" s="42">
        <f>IF(AND(収録楽曲情報!M28&lt;=100,収録楽曲情報!M28&gt;0),収録楽曲情報!M28,0)</f>
        <v>0</v>
      </c>
      <c r="G39" s="42">
        <f>IF(AND(収録楽曲情報!N28&lt;=100,収録楽曲情報!N28&gt;0),収録楽曲情報!N28,0)</f>
        <v>0</v>
      </c>
      <c r="H39" s="43"/>
      <c r="I39" s="63">
        <f t="shared" si="4"/>
        <v>0</v>
      </c>
      <c r="J39" s="63">
        <f t="shared" si="5"/>
        <v>0</v>
      </c>
      <c r="K39" s="63">
        <f t="shared" si="6"/>
        <v>0</v>
      </c>
      <c r="L39" s="63">
        <f t="shared" si="7"/>
        <v>0</v>
      </c>
      <c r="M39" s="63">
        <f t="shared" si="8"/>
        <v>0</v>
      </c>
      <c r="N39" s="44">
        <f t="shared" si="9"/>
        <v>0</v>
      </c>
      <c r="O39" s="45">
        <f t="shared" si="10"/>
        <v>0</v>
      </c>
      <c r="P39" s="26" t="str">
        <f>IF(ISERROR(収録楽曲情報!N28+1),"",IF(H39="",O39*F39/100,H39))</f>
        <v/>
      </c>
      <c r="Q39" s="26">
        <f t="shared" si="11"/>
        <v>0</v>
      </c>
      <c r="R39" s="46" t="e">
        <f t="shared" si="12"/>
        <v>#VALUE!</v>
      </c>
      <c r="S39" s="46">
        <f t="shared" si="12"/>
        <v>0</v>
      </c>
      <c r="T39" s="46" t="e">
        <f t="shared" si="13"/>
        <v>#VALUE!</v>
      </c>
      <c r="U39" s="47">
        <f t="shared" si="14"/>
        <v>0</v>
      </c>
      <c r="V39" s="20">
        <f t="shared" si="15"/>
        <v>0</v>
      </c>
      <c r="W39" s="20">
        <f t="shared" si="16"/>
        <v>0</v>
      </c>
      <c r="X39" s="23"/>
      <c r="Y39" s="23">
        <v>180</v>
      </c>
      <c r="Z39" s="23">
        <v>500000</v>
      </c>
      <c r="AA39" s="48">
        <f t="shared" si="17"/>
        <v>0</v>
      </c>
      <c r="AB39" s="48">
        <f t="shared" si="18"/>
        <v>0</v>
      </c>
      <c r="AC39" s="26">
        <f>IF(OR(C39="",C39=0),IF(ISERROR(FINDB("録音",収録楽曲情報!$S$2)),Q39,P39),C39&amp;"曲目に合算")</f>
        <v>0</v>
      </c>
      <c r="AD39" s="73" t="str">
        <f t="shared" si="19"/>
        <v/>
      </c>
      <c r="AE39" s="73" t="str">
        <f t="shared" si="20"/>
        <v/>
      </c>
      <c r="AF39" s="73" t="str">
        <f t="shared" si="21"/>
        <v/>
      </c>
      <c r="AG39" s="73" t="str">
        <f t="shared" si="22"/>
        <v/>
      </c>
      <c r="AH39" s="73" t="str">
        <f t="shared" si="23"/>
        <v/>
      </c>
      <c r="AI39" s="73" t="str">
        <f t="shared" si="24"/>
        <v/>
      </c>
      <c r="AJ39" s="73" t="str">
        <f t="shared" si="25"/>
        <v>―</v>
      </c>
      <c r="AK39" s="3" t="str">
        <f>ASC(SUBSTITUTE(収録楽曲情報!D28&amp;収録楽曲情報!E28&amp;収録楽曲情報!F28," ",""))</f>
        <v/>
      </c>
      <c r="AL39" s="3" t="str">
        <f>IF(ISNA(VLOOKUP(AK39,楽曲集約!D:D,1,FALSE))=TRUE,"",VLOOKUP(AK39,楽曲集約!D:D,1,FALSE))</f>
        <v/>
      </c>
      <c r="AM39" s="3">
        <v>27</v>
      </c>
      <c r="AN39" s="3" t="str">
        <f>IF(収録楽曲情報!N28="著作権消滅","",IF(収録楽曲情報!N28="非管理","",IF(AL39="","",IF(VLOOKUP(AL39,AL$12:AM$112,2,FALSE)=AM39,,VLOOKUP(AL39,AL$12:AM$112,2,FALSE)))))</f>
        <v/>
      </c>
      <c r="AO39" s="76">
        <f t="shared" si="26"/>
        <v>0</v>
      </c>
      <c r="AP39" s="76" t="str">
        <f t="shared" si="2"/>
        <v/>
      </c>
      <c r="AQ39" s="2">
        <f t="shared" si="27"/>
        <v>1</v>
      </c>
      <c r="AR39" s="2">
        <f t="shared" si="28"/>
        <v>0</v>
      </c>
    </row>
    <row r="40" spans="1:44" x14ac:dyDescent="0.15">
      <c r="A40">
        <f t="shared" si="3"/>
        <v>28</v>
      </c>
      <c r="B40" s="53">
        <v>28</v>
      </c>
      <c r="C40" s="95" t="str">
        <f>IF(算定シミュレーション!AN40="","",算定シミュレーション!AN40)</f>
        <v/>
      </c>
      <c r="D40" s="67" t="str">
        <f t="shared" si="29"/>
        <v/>
      </c>
      <c r="E40" s="61">
        <f>収録楽曲情報!H29+収録楽曲情報!I29/100</f>
        <v>0</v>
      </c>
      <c r="F40" s="42">
        <f>IF(AND(収録楽曲情報!M29&lt;=100,収録楽曲情報!M29&gt;0),収録楽曲情報!M29,0)</f>
        <v>0</v>
      </c>
      <c r="G40" s="42">
        <f>IF(AND(収録楽曲情報!N29&lt;=100,収録楽曲情報!N29&gt;0),収録楽曲情報!N29,0)</f>
        <v>0</v>
      </c>
      <c r="H40" s="43"/>
      <c r="I40" s="63">
        <f t="shared" si="4"/>
        <v>0</v>
      </c>
      <c r="J40" s="63">
        <f t="shared" si="5"/>
        <v>0</v>
      </c>
      <c r="K40" s="63">
        <f t="shared" si="6"/>
        <v>0</v>
      </c>
      <c r="L40" s="63">
        <f t="shared" si="7"/>
        <v>0</v>
      </c>
      <c r="M40" s="63">
        <f t="shared" si="8"/>
        <v>0</v>
      </c>
      <c r="N40" s="44">
        <f t="shared" si="9"/>
        <v>0</v>
      </c>
      <c r="O40" s="45">
        <f t="shared" si="10"/>
        <v>0</v>
      </c>
      <c r="P40" s="26" t="str">
        <f>IF(ISERROR(収録楽曲情報!N29+1),"",IF(H40="",O40*F40/100,H40))</f>
        <v/>
      </c>
      <c r="Q40" s="26">
        <f t="shared" si="11"/>
        <v>0</v>
      </c>
      <c r="R40" s="46" t="e">
        <f t="shared" si="12"/>
        <v>#VALUE!</v>
      </c>
      <c r="S40" s="46">
        <f t="shared" si="12"/>
        <v>0</v>
      </c>
      <c r="T40" s="46" t="e">
        <f t="shared" si="13"/>
        <v>#VALUE!</v>
      </c>
      <c r="U40" s="47">
        <f t="shared" si="14"/>
        <v>0</v>
      </c>
      <c r="V40" s="20">
        <f t="shared" si="15"/>
        <v>0</v>
      </c>
      <c r="W40" s="20">
        <f t="shared" si="16"/>
        <v>0</v>
      </c>
      <c r="X40" s="23"/>
      <c r="Y40" s="23">
        <v>190</v>
      </c>
      <c r="Z40" s="23">
        <v>525000</v>
      </c>
      <c r="AA40" s="48">
        <f t="shared" si="17"/>
        <v>0</v>
      </c>
      <c r="AB40" s="48">
        <f t="shared" si="18"/>
        <v>0</v>
      </c>
      <c r="AC40" s="26">
        <f>IF(OR(C40="",C40=0),IF(ISERROR(FINDB("録音",収録楽曲情報!$S$2)),Q40,P40),C40&amp;"曲目に合算")</f>
        <v>0</v>
      </c>
      <c r="AD40" s="73" t="str">
        <f t="shared" si="19"/>
        <v/>
      </c>
      <c r="AE40" s="73" t="str">
        <f t="shared" si="20"/>
        <v/>
      </c>
      <c r="AF40" s="73" t="str">
        <f t="shared" si="21"/>
        <v/>
      </c>
      <c r="AG40" s="73" t="str">
        <f t="shared" si="22"/>
        <v/>
      </c>
      <c r="AH40" s="73" t="str">
        <f t="shared" si="23"/>
        <v/>
      </c>
      <c r="AI40" s="73" t="str">
        <f t="shared" si="24"/>
        <v/>
      </c>
      <c r="AJ40" s="73" t="str">
        <f t="shared" si="25"/>
        <v>―</v>
      </c>
      <c r="AK40" s="3" t="str">
        <f>ASC(SUBSTITUTE(収録楽曲情報!D29&amp;収録楽曲情報!E29&amp;収録楽曲情報!F29," ",""))</f>
        <v/>
      </c>
      <c r="AL40" s="3" t="str">
        <f>IF(ISNA(VLOOKUP(AK40,楽曲集約!D:D,1,FALSE))=TRUE,"",VLOOKUP(AK40,楽曲集約!D:D,1,FALSE))</f>
        <v/>
      </c>
      <c r="AM40" s="3">
        <v>28</v>
      </c>
      <c r="AN40" s="3" t="str">
        <f>IF(収録楽曲情報!N29="著作権消滅","",IF(収録楽曲情報!N29="非管理","",IF(AL40="","",IF(VLOOKUP(AL40,AL$12:AM$112,2,FALSE)=AM40,,VLOOKUP(AL40,AL$12:AM$112,2,FALSE)))))</f>
        <v/>
      </c>
      <c r="AO40" s="76">
        <f t="shared" si="26"/>
        <v>0</v>
      </c>
      <c r="AP40" s="76" t="str">
        <f t="shared" si="2"/>
        <v/>
      </c>
      <c r="AQ40" s="2">
        <f t="shared" si="27"/>
        <v>1</v>
      </c>
      <c r="AR40" s="2">
        <f t="shared" si="28"/>
        <v>0</v>
      </c>
    </row>
    <row r="41" spans="1:44" x14ac:dyDescent="0.15">
      <c r="A41">
        <f t="shared" si="3"/>
        <v>29</v>
      </c>
      <c r="B41" s="53">
        <v>29</v>
      </c>
      <c r="C41" s="95" t="str">
        <f>IF(算定シミュレーション!AN41="","",算定シミュレーション!AN41)</f>
        <v/>
      </c>
      <c r="D41" s="67" t="str">
        <f t="shared" si="29"/>
        <v/>
      </c>
      <c r="E41" s="61">
        <f>収録楽曲情報!H30+収録楽曲情報!I30/100</f>
        <v>0</v>
      </c>
      <c r="F41" s="42">
        <f>IF(AND(収録楽曲情報!M30&lt;=100,収録楽曲情報!M30&gt;0),収録楽曲情報!M30,0)</f>
        <v>0</v>
      </c>
      <c r="G41" s="42">
        <f>IF(AND(収録楽曲情報!N30&lt;=100,収録楽曲情報!N30&gt;0),収録楽曲情報!N30,0)</f>
        <v>0</v>
      </c>
      <c r="H41" s="43"/>
      <c r="I41" s="63">
        <f t="shared" si="4"/>
        <v>0</v>
      </c>
      <c r="J41" s="63">
        <f t="shared" si="5"/>
        <v>0</v>
      </c>
      <c r="K41" s="63">
        <f t="shared" si="6"/>
        <v>0</v>
      </c>
      <c r="L41" s="63">
        <f t="shared" si="7"/>
        <v>0</v>
      </c>
      <c r="M41" s="63">
        <f t="shared" si="8"/>
        <v>0</v>
      </c>
      <c r="N41" s="44">
        <f t="shared" si="9"/>
        <v>0</v>
      </c>
      <c r="O41" s="45">
        <f t="shared" si="10"/>
        <v>0</v>
      </c>
      <c r="P41" s="26" t="str">
        <f>IF(ISERROR(収録楽曲情報!N30+1),"",IF(H41="",O41*F41/100,H41))</f>
        <v/>
      </c>
      <c r="Q41" s="26">
        <f t="shared" si="11"/>
        <v>0</v>
      </c>
      <c r="R41" s="46" t="e">
        <f t="shared" si="12"/>
        <v>#VALUE!</v>
      </c>
      <c r="S41" s="46">
        <f t="shared" si="12"/>
        <v>0</v>
      </c>
      <c r="T41" s="46" t="e">
        <f t="shared" si="13"/>
        <v>#VALUE!</v>
      </c>
      <c r="U41" s="47">
        <f t="shared" si="14"/>
        <v>0</v>
      </c>
      <c r="V41" s="20">
        <f t="shared" si="15"/>
        <v>0</v>
      </c>
      <c r="W41" s="20">
        <f t="shared" si="16"/>
        <v>0</v>
      </c>
      <c r="X41" s="23"/>
      <c r="Y41" s="23">
        <v>200</v>
      </c>
      <c r="Z41" s="23">
        <v>550000</v>
      </c>
      <c r="AA41" s="48">
        <f t="shared" si="17"/>
        <v>0</v>
      </c>
      <c r="AB41" s="48">
        <f t="shared" si="18"/>
        <v>0</v>
      </c>
      <c r="AC41" s="26">
        <f>IF(OR(C41="",C41=0),IF(ISERROR(FINDB("録音",収録楽曲情報!$S$2)),Q41,P41),C41&amp;"曲目に合算")</f>
        <v>0</v>
      </c>
      <c r="AD41" s="73" t="str">
        <f t="shared" si="19"/>
        <v/>
      </c>
      <c r="AE41" s="73" t="str">
        <f t="shared" si="20"/>
        <v/>
      </c>
      <c r="AF41" s="73" t="str">
        <f t="shared" si="21"/>
        <v/>
      </c>
      <c r="AG41" s="73" t="str">
        <f t="shared" si="22"/>
        <v/>
      </c>
      <c r="AH41" s="73" t="str">
        <f t="shared" si="23"/>
        <v/>
      </c>
      <c r="AI41" s="73" t="str">
        <f t="shared" si="24"/>
        <v/>
      </c>
      <c r="AJ41" s="73" t="str">
        <f t="shared" si="25"/>
        <v>―</v>
      </c>
      <c r="AK41" s="3" t="str">
        <f>ASC(SUBSTITUTE(収録楽曲情報!D30&amp;収録楽曲情報!E30&amp;収録楽曲情報!F30," ",""))</f>
        <v/>
      </c>
      <c r="AL41" s="3" t="str">
        <f>IF(ISNA(VLOOKUP(AK41,楽曲集約!D:D,1,FALSE))=TRUE,"",VLOOKUP(AK41,楽曲集約!D:D,1,FALSE))</f>
        <v/>
      </c>
      <c r="AM41" s="3">
        <v>29</v>
      </c>
      <c r="AN41" s="3" t="str">
        <f>IF(収録楽曲情報!N30="著作権消滅","",IF(収録楽曲情報!N30="非管理","",IF(AL41="","",IF(VLOOKUP(AL41,AL$12:AM$112,2,FALSE)=AM41,,VLOOKUP(AL41,AL$12:AM$112,2,FALSE)))))</f>
        <v/>
      </c>
      <c r="AO41" s="76">
        <f t="shared" si="26"/>
        <v>0</v>
      </c>
      <c r="AP41" s="76" t="str">
        <f t="shared" si="2"/>
        <v/>
      </c>
      <c r="AQ41" s="2">
        <f t="shared" si="27"/>
        <v>1</v>
      </c>
      <c r="AR41" s="2">
        <f t="shared" si="28"/>
        <v>0</v>
      </c>
    </row>
    <row r="42" spans="1:44" x14ac:dyDescent="0.15">
      <c r="A42">
        <f t="shared" si="3"/>
        <v>30</v>
      </c>
      <c r="B42" s="53">
        <v>30</v>
      </c>
      <c r="C42" s="95" t="str">
        <f>IF(算定シミュレーション!AN42="","",算定シミュレーション!AN42)</f>
        <v/>
      </c>
      <c r="D42" s="67" t="str">
        <f t="shared" si="29"/>
        <v/>
      </c>
      <c r="E42" s="61">
        <f>収録楽曲情報!H31+収録楽曲情報!I31/100</f>
        <v>0</v>
      </c>
      <c r="F42" s="42">
        <f>IF(AND(収録楽曲情報!M31&lt;=100,収録楽曲情報!M31&gt;0),収録楽曲情報!M31,0)</f>
        <v>0</v>
      </c>
      <c r="G42" s="42">
        <f>IF(AND(収録楽曲情報!N31&lt;=100,収録楽曲情報!N31&gt;0),収録楽曲情報!N31,0)</f>
        <v>0</v>
      </c>
      <c r="H42" s="43"/>
      <c r="I42" s="63">
        <f t="shared" si="4"/>
        <v>0</v>
      </c>
      <c r="J42" s="63">
        <f t="shared" si="5"/>
        <v>0</v>
      </c>
      <c r="K42" s="63">
        <f t="shared" si="6"/>
        <v>0</v>
      </c>
      <c r="L42" s="63">
        <f t="shared" si="7"/>
        <v>0</v>
      </c>
      <c r="M42" s="63">
        <f t="shared" si="8"/>
        <v>0</v>
      </c>
      <c r="N42" s="44">
        <f t="shared" si="9"/>
        <v>0</v>
      </c>
      <c r="O42" s="45">
        <f t="shared" si="10"/>
        <v>0</v>
      </c>
      <c r="P42" s="26" t="str">
        <f>IF(ISERROR(収録楽曲情報!N31+1),"",IF(H42="",O42*F42/100,H42))</f>
        <v/>
      </c>
      <c r="Q42" s="26">
        <f t="shared" si="11"/>
        <v>0</v>
      </c>
      <c r="R42" s="46" t="e">
        <f t="shared" si="12"/>
        <v>#VALUE!</v>
      </c>
      <c r="S42" s="46">
        <f t="shared" si="12"/>
        <v>0</v>
      </c>
      <c r="T42" s="46" t="e">
        <f t="shared" si="13"/>
        <v>#VALUE!</v>
      </c>
      <c r="U42" s="47">
        <f t="shared" si="14"/>
        <v>0</v>
      </c>
      <c r="V42" s="20">
        <f t="shared" si="15"/>
        <v>0</v>
      </c>
      <c r="W42" s="20">
        <f t="shared" si="16"/>
        <v>0</v>
      </c>
      <c r="X42" s="23"/>
      <c r="Y42" s="23">
        <v>210</v>
      </c>
      <c r="Z42" s="23">
        <v>575000</v>
      </c>
      <c r="AA42" s="48">
        <f t="shared" si="17"/>
        <v>0</v>
      </c>
      <c r="AB42" s="48">
        <f t="shared" si="18"/>
        <v>0</v>
      </c>
      <c r="AC42" s="26">
        <f>IF(OR(C42="",C42=0),IF(ISERROR(FINDB("録音",収録楽曲情報!$S$2)),Q42,P42),C42&amp;"曲目に合算")</f>
        <v>0</v>
      </c>
      <c r="AD42" s="73" t="str">
        <f t="shared" si="19"/>
        <v/>
      </c>
      <c r="AE42" s="73" t="str">
        <f t="shared" si="20"/>
        <v/>
      </c>
      <c r="AF42" s="73" t="str">
        <f t="shared" si="21"/>
        <v/>
      </c>
      <c r="AG42" s="73" t="str">
        <f t="shared" si="22"/>
        <v/>
      </c>
      <c r="AH42" s="73" t="str">
        <f t="shared" si="23"/>
        <v/>
      </c>
      <c r="AI42" s="73" t="str">
        <f t="shared" si="24"/>
        <v/>
      </c>
      <c r="AJ42" s="73" t="str">
        <f t="shared" si="25"/>
        <v>―</v>
      </c>
      <c r="AK42" s="3" t="str">
        <f>ASC(SUBSTITUTE(収録楽曲情報!D31&amp;収録楽曲情報!E31&amp;収録楽曲情報!F31," ",""))</f>
        <v/>
      </c>
      <c r="AL42" s="3" t="str">
        <f>IF(ISNA(VLOOKUP(AK42,楽曲集約!D:D,1,FALSE))=TRUE,"",VLOOKUP(AK42,楽曲集約!D:D,1,FALSE))</f>
        <v/>
      </c>
      <c r="AM42" s="3">
        <v>30</v>
      </c>
      <c r="AN42" s="3" t="str">
        <f>IF(収録楽曲情報!N31="著作権消滅","",IF(収録楽曲情報!N31="非管理","",IF(AL42="","",IF(VLOOKUP(AL42,AL$12:AM$112,2,FALSE)=AM42,,VLOOKUP(AL42,AL$12:AM$112,2,FALSE)))))</f>
        <v/>
      </c>
      <c r="AO42" s="76">
        <f t="shared" si="26"/>
        <v>0</v>
      </c>
      <c r="AP42" s="76" t="str">
        <f t="shared" si="2"/>
        <v/>
      </c>
      <c r="AQ42" s="2">
        <f t="shared" si="27"/>
        <v>1</v>
      </c>
      <c r="AR42" s="2">
        <f t="shared" si="28"/>
        <v>0</v>
      </c>
    </row>
    <row r="43" spans="1:44" x14ac:dyDescent="0.15">
      <c r="A43">
        <f t="shared" si="3"/>
        <v>31</v>
      </c>
      <c r="B43" s="53">
        <v>31</v>
      </c>
      <c r="C43" s="95" t="str">
        <f>IF(算定シミュレーション!AN43="","",算定シミュレーション!AN43)</f>
        <v/>
      </c>
      <c r="D43" s="67" t="str">
        <f t="shared" si="29"/>
        <v/>
      </c>
      <c r="E43" s="61">
        <f>収録楽曲情報!H32+収録楽曲情報!I32/100</f>
        <v>0</v>
      </c>
      <c r="F43" s="42">
        <f>IF(AND(収録楽曲情報!M32&lt;=100,収録楽曲情報!M32&gt;0),収録楽曲情報!M32,0)</f>
        <v>0</v>
      </c>
      <c r="G43" s="42">
        <f>IF(AND(収録楽曲情報!N32&lt;=100,収録楽曲情報!N32&gt;0),収録楽曲情報!N32,0)</f>
        <v>0</v>
      </c>
      <c r="H43" s="43"/>
      <c r="I43" s="63">
        <f t="shared" si="4"/>
        <v>0</v>
      </c>
      <c r="J43" s="63">
        <f t="shared" si="5"/>
        <v>0</v>
      </c>
      <c r="K43" s="63">
        <f t="shared" si="6"/>
        <v>0</v>
      </c>
      <c r="L43" s="63">
        <f t="shared" si="7"/>
        <v>0</v>
      </c>
      <c r="M43" s="63">
        <f t="shared" si="8"/>
        <v>0</v>
      </c>
      <c r="N43" s="44">
        <f t="shared" si="9"/>
        <v>0</v>
      </c>
      <c r="O43" s="45">
        <f t="shared" si="10"/>
        <v>0</v>
      </c>
      <c r="P43" s="26" t="str">
        <f>IF(ISERROR(収録楽曲情報!N32+1),"",IF(H43="",O43*F43/100,H43))</f>
        <v/>
      </c>
      <c r="Q43" s="26">
        <f t="shared" si="11"/>
        <v>0</v>
      </c>
      <c r="R43" s="46" t="e">
        <f t="shared" si="12"/>
        <v>#VALUE!</v>
      </c>
      <c r="S43" s="46">
        <f t="shared" si="12"/>
        <v>0</v>
      </c>
      <c r="T43" s="46" t="e">
        <f t="shared" si="13"/>
        <v>#VALUE!</v>
      </c>
      <c r="U43" s="47">
        <f t="shared" si="14"/>
        <v>0</v>
      </c>
      <c r="V43" s="20">
        <f t="shared" si="15"/>
        <v>0</v>
      </c>
      <c r="W43" s="20">
        <f t="shared" si="16"/>
        <v>0</v>
      </c>
      <c r="X43" s="23"/>
      <c r="Y43" s="23">
        <v>220</v>
      </c>
      <c r="Z43" s="23">
        <v>600000</v>
      </c>
      <c r="AA43" s="48">
        <f t="shared" si="17"/>
        <v>0</v>
      </c>
      <c r="AB43" s="48">
        <f t="shared" si="18"/>
        <v>0</v>
      </c>
      <c r="AC43" s="26">
        <f>IF(OR(C43="",C43=0),IF(ISERROR(FINDB("録音",収録楽曲情報!$S$2)),Q43,P43),C43&amp;"曲目に合算")</f>
        <v>0</v>
      </c>
      <c r="AD43" s="73" t="str">
        <f t="shared" si="19"/>
        <v/>
      </c>
      <c r="AE43" s="73" t="str">
        <f t="shared" si="20"/>
        <v/>
      </c>
      <c r="AF43" s="73" t="str">
        <f t="shared" si="21"/>
        <v/>
      </c>
      <c r="AG43" s="73" t="str">
        <f t="shared" si="22"/>
        <v/>
      </c>
      <c r="AH43" s="73" t="str">
        <f t="shared" si="23"/>
        <v/>
      </c>
      <c r="AI43" s="73" t="str">
        <f t="shared" si="24"/>
        <v/>
      </c>
      <c r="AJ43" s="73" t="str">
        <f t="shared" si="25"/>
        <v>―</v>
      </c>
      <c r="AK43" s="3" t="str">
        <f>ASC(SUBSTITUTE(収録楽曲情報!D32&amp;収録楽曲情報!E32&amp;収録楽曲情報!F32," ",""))</f>
        <v/>
      </c>
      <c r="AL43" s="3" t="str">
        <f>IF(ISNA(VLOOKUP(AK43,楽曲集約!D:D,1,FALSE))=TRUE,"",VLOOKUP(AK43,楽曲集約!D:D,1,FALSE))</f>
        <v/>
      </c>
      <c r="AM43" s="3">
        <v>31</v>
      </c>
      <c r="AN43" s="3" t="str">
        <f>IF(収録楽曲情報!N32="著作権消滅","",IF(収録楽曲情報!N32="非管理","",IF(AL43="","",IF(VLOOKUP(AL43,AL$12:AM$112,2,FALSE)=AM43,,VLOOKUP(AL43,AL$12:AM$112,2,FALSE)))))</f>
        <v/>
      </c>
      <c r="AO43" s="76">
        <f t="shared" si="26"/>
        <v>0</v>
      </c>
      <c r="AP43" s="76" t="str">
        <f t="shared" si="2"/>
        <v/>
      </c>
      <c r="AQ43" s="2">
        <f t="shared" si="27"/>
        <v>1</v>
      </c>
      <c r="AR43" s="2">
        <f t="shared" si="28"/>
        <v>0</v>
      </c>
    </row>
    <row r="44" spans="1:44" x14ac:dyDescent="0.15">
      <c r="A44">
        <f t="shared" si="3"/>
        <v>32</v>
      </c>
      <c r="B44" s="53">
        <v>32</v>
      </c>
      <c r="C44" s="95" t="str">
        <f>IF(算定シミュレーション!AN44="","",算定シミュレーション!AN44)</f>
        <v/>
      </c>
      <c r="D44" s="67" t="str">
        <f t="shared" si="29"/>
        <v/>
      </c>
      <c r="E44" s="61">
        <f>収録楽曲情報!H33+収録楽曲情報!I33/100</f>
        <v>0</v>
      </c>
      <c r="F44" s="42">
        <f>IF(AND(収録楽曲情報!M33&lt;=100,収録楽曲情報!M33&gt;0),収録楽曲情報!M33,0)</f>
        <v>0</v>
      </c>
      <c r="G44" s="42">
        <f>IF(AND(収録楽曲情報!N33&lt;=100,収録楽曲情報!N33&gt;0),収録楽曲情報!N33,0)</f>
        <v>0</v>
      </c>
      <c r="H44" s="43"/>
      <c r="I44" s="63">
        <f t="shared" si="4"/>
        <v>0</v>
      </c>
      <c r="J44" s="63">
        <f t="shared" si="5"/>
        <v>0</v>
      </c>
      <c r="K44" s="63">
        <f t="shared" si="6"/>
        <v>0</v>
      </c>
      <c r="L44" s="63">
        <f t="shared" si="7"/>
        <v>0</v>
      </c>
      <c r="M44" s="63">
        <f t="shared" si="8"/>
        <v>0</v>
      </c>
      <c r="N44" s="44">
        <f t="shared" si="9"/>
        <v>0</v>
      </c>
      <c r="O44" s="45">
        <f t="shared" si="10"/>
        <v>0</v>
      </c>
      <c r="P44" s="26" t="str">
        <f>IF(ISERROR(収録楽曲情報!N33+1),"",IF(H44="",O44*F44/100,H44))</f>
        <v/>
      </c>
      <c r="Q44" s="26">
        <f t="shared" si="11"/>
        <v>0</v>
      </c>
      <c r="R44" s="46" t="e">
        <f t="shared" si="12"/>
        <v>#VALUE!</v>
      </c>
      <c r="S44" s="46">
        <f t="shared" si="12"/>
        <v>0</v>
      </c>
      <c r="T44" s="46" t="e">
        <f t="shared" si="13"/>
        <v>#VALUE!</v>
      </c>
      <c r="U44" s="47">
        <f t="shared" si="14"/>
        <v>0</v>
      </c>
      <c r="V44" s="20">
        <f t="shared" si="15"/>
        <v>0</v>
      </c>
      <c r="W44" s="20">
        <f t="shared" si="16"/>
        <v>0</v>
      </c>
      <c r="X44" s="23"/>
      <c r="Y44" s="23">
        <v>230</v>
      </c>
      <c r="Z44" s="23">
        <v>625000</v>
      </c>
      <c r="AA44" s="48">
        <f t="shared" si="17"/>
        <v>0</v>
      </c>
      <c r="AB44" s="48">
        <f t="shared" si="18"/>
        <v>0</v>
      </c>
      <c r="AC44" s="26">
        <f>IF(OR(C44="",C44=0),IF(ISERROR(FINDB("録音",収録楽曲情報!$S$2)),Q44,P44),C44&amp;"曲目に合算")</f>
        <v>0</v>
      </c>
      <c r="AD44" s="73" t="str">
        <f t="shared" si="19"/>
        <v/>
      </c>
      <c r="AE44" s="73" t="str">
        <f t="shared" si="20"/>
        <v/>
      </c>
      <c r="AF44" s="73" t="str">
        <f t="shared" si="21"/>
        <v/>
      </c>
      <c r="AG44" s="73" t="str">
        <f t="shared" si="22"/>
        <v/>
      </c>
      <c r="AH44" s="73" t="str">
        <f t="shared" si="23"/>
        <v/>
      </c>
      <c r="AI44" s="73" t="str">
        <f t="shared" si="24"/>
        <v/>
      </c>
      <c r="AJ44" s="73" t="str">
        <f t="shared" si="25"/>
        <v>―</v>
      </c>
      <c r="AK44" s="3" t="str">
        <f>ASC(SUBSTITUTE(収録楽曲情報!D33&amp;収録楽曲情報!E33&amp;収録楽曲情報!F33," ",""))</f>
        <v/>
      </c>
      <c r="AL44" s="3" t="str">
        <f>IF(ISNA(VLOOKUP(AK44,楽曲集約!D:D,1,FALSE))=TRUE,"",VLOOKUP(AK44,楽曲集約!D:D,1,FALSE))</f>
        <v/>
      </c>
      <c r="AM44" s="3">
        <v>32</v>
      </c>
      <c r="AN44" s="3" t="str">
        <f>IF(収録楽曲情報!N33="著作権消滅","",IF(収録楽曲情報!N33="非管理","",IF(AL44="","",IF(VLOOKUP(AL44,AL$12:AM$112,2,FALSE)=AM44,,VLOOKUP(AL44,AL$12:AM$112,2,FALSE)))))</f>
        <v/>
      </c>
      <c r="AO44" s="76">
        <f t="shared" si="26"/>
        <v>0</v>
      </c>
      <c r="AP44" s="76" t="str">
        <f t="shared" si="2"/>
        <v/>
      </c>
      <c r="AQ44" s="2">
        <f t="shared" si="27"/>
        <v>1</v>
      </c>
      <c r="AR44" s="2">
        <f t="shared" si="28"/>
        <v>0</v>
      </c>
    </row>
    <row r="45" spans="1:44" x14ac:dyDescent="0.15">
      <c r="A45">
        <f t="shared" si="3"/>
        <v>33</v>
      </c>
      <c r="B45" s="53">
        <v>33</v>
      </c>
      <c r="C45" s="95" t="str">
        <f>IF(算定シミュレーション!AN45="","",算定シミュレーション!AN45)</f>
        <v/>
      </c>
      <c r="D45" s="67" t="str">
        <f t="shared" si="29"/>
        <v/>
      </c>
      <c r="E45" s="61">
        <f>収録楽曲情報!H34+収録楽曲情報!I34/100</f>
        <v>0</v>
      </c>
      <c r="F45" s="42">
        <f>IF(AND(収録楽曲情報!M34&lt;=100,収録楽曲情報!M34&gt;0),収録楽曲情報!M34,0)</f>
        <v>0</v>
      </c>
      <c r="G45" s="42">
        <f>IF(AND(収録楽曲情報!N34&lt;=100,収録楽曲情報!N34&gt;0),収録楽曲情報!N34,0)</f>
        <v>0</v>
      </c>
      <c r="H45" s="43"/>
      <c r="I45" s="63">
        <f t="shared" si="4"/>
        <v>0</v>
      </c>
      <c r="J45" s="63">
        <f t="shared" si="5"/>
        <v>0</v>
      </c>
      <c r="K45" s="63">
        <f t="shared" si="6"/>
        <v>0</v>
      </c>
      <c r="L45" s="63">
        <f t="shared" si="7"/>
        <v>0</v>
      </c>
      <c r="M45" s="63">
        <f t="shared" si="8"/>
        <v>0</v>
      </c>
      <c r="N45" s="44">
        <f t="shared" si="9"/>
        <v>0</v>
      </c>
      <c r="O45" s="45">
        <f t="shared" si="10"/>
        <v>0</v>
      </c>
      <c r="P45" s="26" t="str">
        <f>IF(ISERROR(収録楽曲情報!N34+1),"",IF(H45="",O45*F45/100,H45))</f>
        <v/>
      </c>
      <c r="Q45" s="26">
        <f t="shared" si="11"/>
        <v>0</v>
      </c>
      <c r="R45" s="46" t="e">
        <f t="shared" si="12"/>
        <v>#VALUE!</v>
      </c>
      <c r="S45" s="46">
        <f t="shared" si="12"/>
        <v>0</v>
      </c>
      <c r="T45" s="46" t="e">
        <f t="shared" si="13"/>
        <v>#VALUE!</v>
      </c>
      <c r="U45" s="47">
        <f t="shared" si="14"/>
        <v>0</v>
      </c>
      <c r="V45" s="20">
        <f t="shared" si="15"/>
        <v>0</v>
      </c>
      <c r="W45" s="20">
        <f t="shared" si="16"/>
        <v>0</v>
      </c>
      <c r="X45" s="23"/>
      <c r="Y45" s="23">
        <v>240</v>
      </c>
      <c r="Z45" s="23">
        <v>650000</v>
      </c>
      <c r="AA45" s="48">
        <f t="shared" si="17"/>
        <v>0</v>
      </c>
      <c r="AB45" s="48">
        <f t="shared" si="18"/>
        <v>0</v>
      </c>
      <c r="AC45" s="26">
        <f>IF(OR(C45="",C45=0),IF(ISERROR(FINDB("録音",収録楽曲情報!$S$2)),Q45,P45),C45&amp;"曲目に合算")</f>
        <v>0</v>
      </c>
      <c r="AD45" s="73" t="str">
        <f t="shared" si="19"/>
        <v/>
      </c>
      <c r="AE45" s="73" t="str">
        <f t="shared" si="20"/>
        <v/>
      </c>
      <c r="AF45" s="73" t="str">
        <f t="shared" si="21"/>
        <v/>
      </c>
      <c r="AG45" s="73" t="str">
        <f t="shared" si="22"/>
        <v/>
      </c>
      <c r="AH45" s="73" t="str">
        <f t="shared" si="23"/>
        <v/>
      </c>
      <c r="AI45" s="73" t="str">
        <f t="shared" si="24"/>
        <v/>
      </c>
      <c r="AJ45" s="73" t="str">
        <f t="shared" si="25"/>
        <v>―</v>
      </c>
      <c r="AK45" s="211" t="str">
        <f>ASC(SUBSTITUTE(収録楽曲情報!D34&amp;収録楽曲情報!E34&amp;収録楽曲情報!F34," ",""))</f>
        <v/>
      </c>
      <c r="AL45" s="3" t="str">
        <f>IF(ISNA(VLOOKUP(AK45,楽曲集約!D:D,1,FALSE))=TRUE,"",VLOOKUP(AK45,楽曲集約!D:D,1,FALSE))</f>
        <v/>
      </c>
      <c r="AM45" s="3">
        <v>33</v>
      </c>
      <c r="AN45" s="3" t="str">
        <f>IF(収録楽曲情報!N34="著作権消滅","",IF(収録楽曲情報!N34="非管理","",IF(AL45="","",IF(VLOOKUP(AL45,AL$12:AM$112,2,FALSE)=AM45,,VLOOKUP(AL45,AL$12:AM$112,2,FALSE)))))</f>
        <v/>
      </c>
      <c r="AO45" s="76">
        <f t="shared" si="26"/>
        <v>0</v>
      </c>
      <c r="AP45" s="76" t="str">
        <f t="shared" si="2"/>
        <v/>
      </c>
      <c r="AQ45" s="2">
        <f t="shared" si="27"/>
        <v>1</v>
      </c>
      <c r="AR45" s="2">
        <f t="shared" si="28"/>
        <v>0</v>
      </c>
    </row>
    <row r="46" spans="1:44" x14ac:dyDescent="0.15">
      <c r="A46">
        <f t="shared" si="3"/>
        <v>34</v>
      </c>
      <c r="B46" s="53">
        <v>34</v>
      </c>
      <c r="C46" s="95" t="str">
        <f>IF(算定シミュレーション!AN46="","",算定シミュレーション!AN46)</f>
        <v/>
      </c>
      <c r="D46" s="67" t="str">
        <f t="shared" si="29"/>
        <v/>
      </c>
      <c r="E46" s="61">
        <f>収録楽曲情報!H35+収録楽曲情報!I35/100</f>
        <v>0</v>
      </c>
      <c r="F46" s="42">
        <f>IF(AND(収録楽曲情報!M35&lt;=100,収録楽曲情報!M35&gt;0),収録楽曲情報!M35,0)</f>
        <v>0</v>
      </c>
      <c r="G46" s="42">
        <f>IF(AND(収録楽曲情報!N35&lt;=100,収録楽曲情報!N35&gt;0),収録楽曲情報!N35,0)</f>
        <v>0</v>
      </c>
      <c r="H46" s="43"/>
      <c r="I46" s="63">
        <f t="shared" si="4"/>
        <v>0</v>
      </c>
      <c r="J46" s="63">
        <f t="shared" si="5"/>
        <v>0</v>
      </c>
      <c r="K46" s="63">
        <f t="shared" si="6"/>
        <v>0</v>
      </c>
      <c r="L46" s="63">
        <f t="shared" si="7"/>
        <v>0</v>
      </c>
      <c r="M46" s="63">
        <f t="shared" si="8"/>
        <v>0</v>
      </c>
      <c r="N46" s="44">
        <f t="shared" si="9"/>
        <v>0</v>
      </c>
      <c r="O46" s="45">
        <f t="shared" si="10"/>
        <v>0</v>
      </c>
      <c r="P46" s="26" t="str">
        <f>IF(ISERROR(収録楽曲情報!N35+1),"",IF(H46="",O46*F46/100,H46))</f>
        <v/>
      </c>
      <c r="Q46" s="26">
        <f t="shared" si="11"/>
        <v>0</v>
      </c>
      <c r="R46" s="46" t="e">
        <f t="shared" si="12"/>
        <v>#VALUE!</v>
      </c>
      <c r="S46" s="46">
        <f t="shared" si="12"/>
        <v>0</v>
      </c>
      <c r="T46" s="46" t="e">
        <f t="shared" si="13"/>
        <v>#VALUE!</v>
      </c>
      <c r="U46" s="47">
        <f t="shared" si="14"/>
        <v>0</v>
      </c>
      <c r="V46" s="20">
        <f t="shared" si="15"/>
        <v>0</v>
      </c>
      <c r="W46" s="20">
        <f t="shared" si="16"/>
        <v>0</v>
      </c>
      <c r="X46" s="23"/>
      <c r="Y46" s="23">
        <v>250</v>
      </c>
      <c r="Z46" s="23">
        <v>675000</v>
      </c>
      <c r="AA46" s="48">
        <f t="shared" si="17"/>
        <v>0</v>
      </c>
      <c r="AB46" s="48">
        <f t="shared" si="18"/>
        <v>0</v>
      </c>
      <c r="AC46" s="26">
        <f>IF(OR(C46="",C46=0),IF(ISERROR(FINDB("録音",収録楽曲情報!$S$2)),Q46,P46),C46&amp;"曲目に合算")</f>
        <v>0</v>
      </c>
      <c r="AD46" s="73" t="str">
        <f t="shared" si="19"/>
        <v/>
      </c>
      <c r="AE46" s="73" t="str">
        <f t="shared" si="20"/>
        <v/>
      </c>
      <c r="AF46" s="73" t="str">
        <f t="shared" si="21"/>
        <v/>
      </c>
      <c r="AG46" s="73" t="str">
        <f t="shared" si="22"/>
        <v/>
      </c>
      <c r="AH46" s="73" t="str">
        <f t="shared" si="23"/>
        <v/>
      </c>
      <c r="AI46" s="73" t="str">
        <f t="shared" si="24"/>
        <v/>
      </c>
      <c r="AJ46" s="73" t="str">
        <f t="shared" si="25"/>
        <v>―</v>
      </c>
      <c r="AK46" s="3" t="str">
        <f>ASC(SUBSTITUTE(収録楽曲情報!D35&amp;収録楽曲情報!E35&amp;収録楽曲情報!F35," ",""))</f>
        <v/>
      </c>
      <c r="AL46" s="3" t="str">
        <f>IF(ISNA(VLOOKUP(AK46,楽曲集約!D:D,1,FALSE))=TRUE,"",VLOOKUP(AK46,楽曲集約!D:D,1,FALSE))</f>
        <v/>
      </c>
      <c r="AM46" s="3">
        <v>34</v>
      </c>
      <c r="AN46" s="3" t="str">
        <f>IF(収録楽曲情報!N35="著作権消滅","",IF(収録楽曲情報!N35="非管理","",IF(AL46="","",IF(VLOOKUP(AL46,AL$12:AM$112,2,FALSE)=AM46,,VLOOKUP(AL46,AL$12:AM$112,2,FALSE)))))</f>
        <v/>
      </c>
      <c r="AO46" s="76">
        <f t="shared" si="26"/>
        <v>0</v>
      </c>
      <c r="AP46" s="76" t="str">
        <f t="shared" si="2"/>
        <v/>
      </c>
      <c r="AQ46" s="2">
        <f t="shared" si="27"/>
        <v>1</v>
      </c>
      <c r="AR46" s="2">
        <f t="shared" si="28"/>
        <v>0</v>
      </c>
    </row>
    <row r="47" spans="1:44" x14ac:dyDescent="0.15">
      <c r="A47">
        <f t="shared" si="3"/>
        <v>35</v>
      </c>
      <c r="B47" s="53">
        <v>35</v>
      </c>
      <c r="C47" s="95" t="str">
        <f>IF(算定シミュレーション!AN47="","",算定シミュレーション!AN47)</f>
        <v/>
      </c>
      <c r="D47" s="67" t="str">
        <f t="shared" si="29"/>
        <v/>
      </c>
      <c r="E47" s="61">
        <f>収録楽曲情報!H36+収録楽曲情報!I36/100</f>
        <v>0</v>
      </c>
      <c r="F47" s="42">
        <f>IF(AND(収録楽曲情報!M36&lt;=100,収録楽曲情報!M36&gt;0),収録楽曲情報!M36,0)</f>
        <v>0</v>
      </c>
      <c r="G47" s="42">
        <f>IF(AND(収録楽曲情報!N36&lt;=100,収録楽曲情報!N36&gt;0),収録楽曲情報!N36,0)</f>
        <v>0</v>
      </c>
      <c r="H47" s="43"/>
      <c r="I47" s="63">
        <f t="shared" si="4"/>
        <v>0</v>
      </c>
      <c r="J47" s="63">
        <f t="shared" si="5"/>
        <v>0</v>
      </c>
      <c r="K47" s="63">
        <f t="shared" si="6"/>
        <v>0</v>
      </c>
      <c r="L47" s="63">
        <f t="shared" si="7"/>
        <v>0</v>
      </c>
      <c r="M47" s="63">
        <f t="shared" si="8"/>
        <v>0</v>
      </c>
      <c r="N47" s="44">
        <f t="shared" si="9"/>
        <v>0</v>
      </c>
      <c r="O47" s="45">
        <f t="shared" si="10"/>
        <v>0</v>
      </c>
      <c r="P47" s="26" t="str">
        <f>IF(ISERROR(収録楽曲情報!N36+1),"",IF(H47="",O47*F47/100,H47))</f>
        <v/>
      </c>
      <c r="Q47" s="26">
        <f t="shared" si="11"/>
        <v>0</v>
      </c>
      <c r="R47" s="46" t="e">
        <f t="shared" si="12"/>
        <v>#VALUE!</v>
      </c>
      <c r="S47" s="46">
        <f t="shared" si="12"/>
        <v>0</v>
      </c>
      <c r="T47" s="46" t="e">
        <f t="shared" si="13"/>
        <v>#VALUE!</v>
      </c>
      <c r="U47" s="47">
        <f t="shared" si="14"/>
        <v>0</v>
      </c>
      <c r="V47" s="20">
        <f t="shared" si="15"/>
        <v>0</v>
      </c>
      <c r="W47" s="20">
        <f t="shared" si="16"/>
        <v>0</v>
      </c>
      <c r="X47" s="23"/>
      <c r="Y47" s="23">
        <v>260</v>
      </c>
      <c r="Z47" s="23">
        <v>700000</v>
      </c>
      <c r="AA47" s="48">
        <f t="shared" si="17"/>
        <v>0</v>
      </c>
      <c r="AB47" s="48">
        <f t="shared" si="18"/>
        <v>0</v>
      </c>
      <c r="AC47" s="26">
        <f>IF(OR(C47="",C47=0),IF(ISERROR(FINDB("録音",収録楽曲情報!$S$2)),Q47,P47),C47&amp;"曲目に合算")</f>
        <v>0</v>
      </c>
      <c r="AD47" s="73" t="str">
        <f t="shared" si="19"/>
        <v/>
      </c>
      <c r="AE47" s="73" t="str">
        <f t="shared" si="20"/>
        <v/>
      </c>
      <c r="AF47" s="73" t="str">
        <f t="shared" si="21"/>
        <v/>
      </c>
      <c r="AG47" s="73" t="str">
        <f t="shared" si="22"/>
        <v/>
      </c>
      <c r="AH47" s="73" t="str">
        <f t="shared" si="23"/>
        <v/>
      </c>
      <c r="AI47" s="73" t="str">
        <f t="shared" si="24"/>
        <v/>
      </c>
      <c r="AJ47" s="73" t="str">
        <f t="shared" si="25"/>
        <v>―</v>
      </c>
      <c r="AK47" s="3" t="str">
        <f>ASC(SUBSTITUTE(収録楽曲情報!D36&amp;収録楽曲情報!E36&amp;収録楽曲情報!F36," ",""))</f>
        <v/>
      </c>
      <c r="AL47" s="3" t="str">
        <f>IF(ISNA(VLOOKUP(AK47,楽曲集約!D:D,1,FALSE))=TRUE,"",VLOOKUP(AK47,楽曲集約!D:D,1,FALSE))</f>
        <v/>
      </c>
      <c r="AM47" s="3">
        <v>35</v>
      </c>
      <c r="AN47" s="3" t="str">
        <f>IF(収録楽曲情報!N36="著作権消滅","",IF(収録楽曲情報!N36="非管理","",IF(AL47="","",IF(VLOOKUP(AL47,AL$12:AM$112,2,FALSE)=AM47,,VLOOKUP(AL47,AL$12:AM$112,2,FALSE)))))</f>
        <v/>
      </c>
      <c r="AO47" s="76">
        <f t="shared" si="26"/>
        <v>0</v>
      </c>
      <c r="AP47" s="76" t="str">
        <f t="shared" si="2"/>
        <v/>
      </c>
      <c r="AQ47" s="2">
        <f t="shared" si="27"/>
        <v>1</v>
      </c>
      <c r="AR47" s="2">
        <f t="shared" si="28"/>
        <v>0</v>
      </c>
    </row>
    <row r="48" spans="1:44" x14ac:dyDescent="0.15">
      <c r="A48">
        <f t="shared" si="3"/>
        <v>36</v>
      </c>
      <c r="B48" s="53">
        <v>36</v>
      </c>
      <c r="C48" s="95" t="str">
        <f>IF(算定シミュレーション!AN48="","",算定シミュレーション!AN48)</f>
        <v/>
      </c>
      <c r="D48" s="67" t="str">
        <f t="shared" si="29"/>
        <v/>
      </c>
      <c r="E48" s="61">
        <f>収録楽曲情報!H37+収録楽曲情報!I37/100</f>
        <v>0</v>
      </c>
      <c r="F48" s="42">
        <f>IF(AND(収録楽曲情報!M37&lt;=100,収録楽曲情報!M37&gt;0),収録楽曲情報!M37,0)</f>
        <v>0</v>
      </c>
      <c r="G48" s="42">
        <f>IF(AND(収録楽曲情報!N37&lt;=100,収録楽曲情報!N37&gt;0),収録楽曲情報!N37,0)</f>
        <v>0</v>
      </c>
      <c r="H48" s="43"/>
      <c r="I48" s="63">
        <f t="shared" si="4"/>
        <v>0</v>
      </c>
      <c r="J48" s="63">
        <f t="shared" si="5"/>
        <v>0</v>
      </c>
      <c r="K48" s="63">
        <f t="shared" si="6"/>
        <v>0</v>
      </c>
      <c r="L48" s="63">
        <f t="shared" si="7"/>
        <v>0</v>
      </c>
      <c r="M48" s="63">
        <f t="shared" si="8"/>
        <v>0</v>
      </c>
      <c r="N48" s="44">
        <f t="shared" si="9"/>
        <v>0</v>
      </c>
      <c r="O48" s="45">
        <f t="shared" si="10"/>
        <v>0</v>
      </c>
      <c r="P48" s="26" t="str">
        <f>IF(ISERROR(収録楽曲情報!N37+1),"",IF(H48="",O48*F48/100,H48))</f>
        <v/>
      </c>
      <c r="Q48" s="26">
        <f t="shared" si="11"/>
        <v>0</v>
      </c>
      <c r="R48" s="46" t="e">
        <f t="shared" si="12"/>
        <v>#VALUE!</v>
      </c>
      <c r="S48" s="46">
        <f t="shared" si="12"/>
        <v>0</v>
      </c>
      <c r="T48" s="46" t="e">
        <f t="shared" si="13"/>
        <v>#VALUE!</v>
      </c>
      <c r="U48" s="47">
        <f t="shared" si="14"/>
        <v>0</v>
      </c>
      <c r="V48" s="20">
        <f t="shared" si="15"/>
        <v>0</v>
      </c>
      <c r="W48" s="20">
        <f t="shared" si="16"/>
        <v>0</v>
      </c>
      <c r="X48" s="23"/>
      <c r="Y48" s="23">
        <v>270</v>
      </c>
      <c r="Z48" s="23">
        <v>725000</v>
      </c>
      <c r="AA48" s="48">
        <f t="shared" si="17"/>
        <v>0</v>
      </c>
      <c r="AB48" s="48">
        <f t="shared" si="18"/>
        <v>0</v>
      </c>
      <c r="AC48" s="26">
        <f>IF(OR(C48="",C48=0),IF(ISERROR(FINDB("録音",収録楽曲情報!$S$2)),Q48,P48),C48&amp;"曲目に合算")</f>
        <v>0</v>
      </c>
      <c r="AD48" s="73" t="str">
        <f t="shared" si="19"/>
        <v/>
      </c>
      <c r="AE48" s="73" t="str">
        <f t="shared" si="20"/>
        <v/>
      </c>
      <c r="AF48" s="73" t="str">
        <f t="shared" si="21"/>
        <v/>
      </c>
      <c r="AG48" s="73" t="str">
        <f t="shared" si="22"/>
        <v/>
      </c>
      <c r="AH48" s="73" t="str">
        <f t="shared" si="23"/>
        <v/>
      </c>
      <c r="AI48" s="73" t="str">
        <f t="shared" si="24"/>
        <v/>
      </c>
      <c r="AJ48" s="73" t="str">
        <f t="shared" si="25"/>
        <v>―</v>
      </c>
      <c r="AK48" s="3" t="str">
        <f>ASC(SUBSTITUTE(収録楽曲情報!D37&amp;収録楽曲情報!E37&amp;収録楽曲情報!F37," ",""))</f>
        <v/>
      </c>
      <c r="AL48" s="3" t="str">
        <f>IF(ISNA(VLOOKUP(AK48,楽曲集約!D:D,1,FALSE))=TRUE,"",VLOOKUP(AK48,楽曲集約!D:D,1,FALSE))</f>
        <v/>
      </c>
      <c r="AM48" s="3">
        <v>36</v>
      </c>
      <c r="AN48" s="3" t="str">
        <f>IF(収録楽曲情報!N37="著作権消滅","",IF(収録楽曲情報!N37="非管理","",IF(AL48="","",IF(VLOOKUP(AL48,AL$12:AM$112,2,FALSE)=AM48,,VLOOKUP(AL48,AL$12:AM$112,2,FALSE)))))</f>
        <v/>
      </c>
      <c r="AO48" s="76">
        <f t="shared" si="26"/>
        <v>0</v>
      </c>
      <c r="AP48" s="76" t="str">
        <f t="shared" si="2"/>
        <v/>
      </c>
      <c r="AQ48" s="2">
        <f t="shared" si="27"/>
        <v>1</v>
      </c>
      <c r="AR48" s="2">
        <f t="shared" si="28"/>
        <v>0</v>
      </c>
    </row>
    <row r="49" spans="1:44" x14ac:dyDescent="0.15">
      <c r="A49">
        <f t="shared" si="3"/>
        <v>37</v>
      </c>
      <c r="B49" s="53">
        <v>37</v>
      </c>
      <c r="C49" s="95" t="str">
        <f>IF(算定シミュレーション!AN49="","",算定シミュレーション!AN49)</f>
        <v/>
      </c>
      <c r="D49" s="67" t="str">
        <f t="shared" si="29"/>
        <v/>
      </c>
      <c r="E49" s="61">
        <f>収録楽曲情報!H38+収録楽曲情報!I38/100</f>
        <v>0</v>
      </c>
      <c r="F49" s="42">
        <f>IF(AND(収録楽曲情報!M38&lt;=100,収録楽曲情報!M38&gt;0),収録楽曲情報!M38,0)</f>
        <v>0</v>
      </c>
      <c r="G49" s="42">
        <f>IF(AND(収録楽曲情報!N38&lt;=100,収録楽曲情報!N38&gt;0),収録楽曲情報!N38,0)</f>
        <v>0</v>
      </c>
      <c r="H49" s="43"/>
      <c r="I49" s="63">
        <f t="shared" si="4"/>
        <v>0</v>
      </c>
      <c r="J49" s="63">
        <f t="shared" si="5"/>
        <v>0</v>
      </c>
      <c r="K49" s="63">
        <f t="shared" si="6"/>
        <v>0</v>
      </c>
      <c r="L49" s="63">
        <f t="shared" si="7"/>
        <v>0</v>
      </c>
      <c r="M49" s="63">
        <f t="shared" si="8"/>
        <v>0</v>
      </c>
      <c r="N49" s="44">
        <f t="shared" si="9"/>
        <v>0</v>
      </c>
      <c r="O49" s="45">
        <f t="shared" si="10"/>
        <v>0</v>
      </c>
      <c r="P49" s="26" t="str">
        <f>IF(ISERROR(収録楽曲情報!N38+1),"",IF(H49="",O49*F49/100,H49))</f>
        <v/>
      </c>
      <c r="Q49" s="26">
        <f t="shared" si="11"/>
        <v>0</v>
      </c>
      <c r="R49" s="46" t="e">
        <f t="shared" si="12"/>
        <v>#VALUE!</v>
      </c>
      <c r="S49" s="46">
        <f t="shared" si="12"/>
        <v>0</v>
      </c>
      <c r="T49" s="46" t="e">
        <f t="shared" si="13"/>
        <v>#VALUE!</v>
      </c>
      <c r="U49" s="47">
        <f t="shared" si="14"/>
        <v>0</v>
      </c>
      <c r="V49" s="20">
        <f t="shared" si="15"/>
        <v>0</v>
      </c>
      <c r="W49" s="20">
        <f t="shared" si="16"/>
        <v>0</v>
      </c>
      <c r="X49" s="23"/>
      <c r="Y49" s="23">
        <v>280</v>
      </c>
      <c r="Z49" s="23">
        <v>750000</v>
      </c>
      <c r="AA49" s="48">
        <f t="shared" si="17"/>
        <v>0</v>
      </c>
      <c r="AB49" s="48">
        <f t="shared" si="18"/>
        <v>0</v>
      </c>
      <c r="AC49" s="26">
        <f>IF(OR(C49="",C49=0),IF(ISERROR(FINDB("録音",収録楽曲情報!$S$2)),Q49,P49),C49&amp;"曲目に合算")</f>
        <v>0</v>
      </c>
      <c r="AD49" s="73" t="str">
        <f t="shared" si="19"/>
        <v/>
      </c>
      <c r="AE49" s="73" t="str">
        <f t="shared" si="20"/>
        <v/>
      </c>
      <c r="AF49" s="73" t="str">
        <f t="shared" si="21"/>
        <v/>
      </c>
      <c r="AG49" s="73" t="str">
        <f t="shared" si="22"/>
        <v/>
      </c>
      <c r="AH49" s="73" t="str">
        <f t="shared" si="23"/>
        <v/>
      </c>
      <c r="AI49" s="73" t="str">
        <f t="shared" si="24"/>
        <v/>
      </c>
      <c r="AJ49" s="73" t="str">
        <f t="shared" si="25"/>
        <v>―</v>
      </c>
      <c r="AK49" s="3" t="str">
        <f>ASC(SUBSTITUTE(収録楽曲情報!D38&amp;収録楽曲情報!E38&amp;収録楽曲情報!F38," ",""))</f>
        <v/>
      </c>
      <c r="AL49" s="3" t="str">
        <f>IF(ISNA(VLOOKUP(AK49,楽曲集約!D:D,1,FALSE))=TRUE,"",VLOOKUP(AK49,楽曲集約!D:D,1,FALSE))</f>
        <v/>
      </c>
      <c r="AM49" s="3">
        <v>37</v>
      </c>
      <c r="AN49" s="3" t="str">
        <f>IF(収録楽曲情報!N38="著作権消滅","",IF(収録楽曲情報!N38="非管理","",IF(AL49="","",IF(VLOOKUP(AL49,AL$12:AM$112,2,FALSE)=AM49,,VLOOKUP(AL49,AL$12:AM$112,2,FALSE)))))</f>
        <v/>
      </c>
      <c r="AO49" s="76">
        <f t="shared" si="26"/>
        <v>0</v>
      </c>
      <c r="AP49" s="76" t="str">
        <f t="shared" si="2"/>
        <v/>
      </c>
      <c r="AQ49" s="2">
        <f t="shared" si="27"/>
        <v>1</v>
      </c>
      <c r="AR49" s="2">
        <f t="shared" si="28"/>
        <v>0</v>
      </c>
    </row>
    <row r="50" spans="1:44" x14ac:dyDescent="0.15">
      <c r="A50">
        <f t="shared" si="3"/>
        <v>38</v>
      </c>
      <c r="B50" s="53">
        <v>38</v>
      </c>
      <c r="C50" s="95" t="str">
        <f>IF(算定シミュレーション!AN50="","",算定シミュレーション!AN50)</f>
        <v/>
      </c>
      <c r="D50" s="67" t="str">
        <f t="shared" si="29"/>
        <v/>
      </c>
      <c r="E50" s="61">
        <f>収録楽曲情報!H39+収録楽曲情報!I39/100</f>
        <v>0</v>
      </c>
      <c r="F50" s="42">
        <f>IF(AND(収録楽曲情報!M39&lt;=100,収録楽曲情報!M39&gt;0),収録楽曲情報!M39,0)</f>
        <v>0</v>
      </c>
      <c r="G50" s="42">
        <f>IF(AND(収録楽曲情報!N39&lt;=100,収録楽曲情報!N39&gt;0),収録楽曲情報!N39,0)</f>
        <v>0</v>
      </c>
      <c r="H50" s="43"/>
      <c r="I50" s="63">
        <f t="shared" si="4"/>
        <v>0</v>
      </c>
      <c r="J50" s="63">
        <f t="shared" si="5"/>
        <v>0</v>
      </c>
      <c r="K50" s="63">
        <f t="shared" si="6"/>
        <v>0</v>
      </c>
      <c r="L50" s="63">
        <f t="shared" si="7"/>
        <v>0</v>
      </c>
      <c r="M50" s="63">
        <f t="shared" si="8"/>
        <v>0</v>
      </c>
      <c r="N50" s="44">
        <f t="shared" si="9"/>
        <v>0</v>
      </c>
      <c r="O50" s="45">
        <f t="shared" si="10"/>
        <v>0</v>
      </c>
      <c r="P50" s="26" t="str">
        <f>IF(ISERROR(収録楽曲情報!N39+1),"",IF(H50="",O50*F50/100,H50))</f>
        <v/>
      </c>
      <c r="Q50" s="26">
        <f t="shared" si="11"/>
        <v>0</v>
      </c>
      <c r="R50" s="46" t="e">
        <f t="shared" si="12"/>
        <v>#VALUE!</v>
      </c>
      <c r="S50" s="46">
        <f t="shared" si="12"/>
        <v>0</v>
      </c>
      <c r="T50" s="46" t="e">
        <f t="shared" si="13"/>
        <v>#VALUE!</v>
      </c>
      <c r="U50" s="47">
        <f t="shared" si="14"/>
        <v>0</v>
      </c>
      <c r="V50" s="20">
        <f t="shared" si="15"/>
        <v>0</v>
      </c>
      <c r="W50" s="20">
        <f t="shared" si="16"/>
        <v>0</v>
      </c>
      <c r="X50" s="23"/>
      <c r="Y50" s="23">
        <v>290</v>
      </c>
      <c r="Z50" s="23">
        <v>775000</v>
      </c>
      <c r="AA50" s="48">
        <f t="shared" si="17"/>
        <v>0</v>
      </c>
      <c r="AB50" s="48">
        <f t="shared" si="18"/>
        <v>0</v>
      </c>
      <c r="AC50" s="26">
        <f>IF(OR(C50="",C50=0),IF(ISERROR(FINDB("録音",収録楽曲情報!$S$2)),Q50,P50),C50&amp;"曲目に合算")</f>
        <v>0</v>
      </c>
      <c r="AD50" s="73" t="str">
        <f t="shared" si="19"/>
        <v/>
      </c>
      <c r="AE50" s="73" t="str">
        <f t="shared" si="20"/>
        <v/>
      </c>
      <c r="AF50" s="73" t="str">
        <f t="shared" si="21"/>
        <v/>
      </c>
      <c r="AG50" s="73" t="str">
        <f t="shared" si="22"/>
        <v/>
      </c>
      <c r="AH50" s="73" t="str">
        <f t="shared" si="23"/>
        <v/>
      </c>
      <c r="AI50" s="73" t="str">
        <f t="shared" si="24"/>
        <v/>
      </c>
      <c r="AJ50" s="73" t="str">
        <f t="shared" si="25"/>
        <v>―</v>
      </c>
      <c r="AK50" s="3" t="str">
        <f>ASC(SUBSTITUTE(収録楽曲情報!D39&amp;収録楽曲情報!E39&amp;収録楽曲情報!F39," ",""))</f>
        <v/>
      </c>
      <c r="AL50" s="3" t="str">
        <f>IF(ISNA(VLOOKUP(AK50,楽曲集約!D:D,1,FALSE))=TRUE,"",VLOOKUP(AK50,楽曲集約!D:D,1,FALSE))</f>
        <v/>
      </c>
      <c r="AM50" s="3">
        <v>38</v>
      </c>
      <c r="AN50" s="3" t="str">
        <f>IF(収録楽曲情報!N39="著作権消滅","",IF(収録楽曲情報!N39="非管理","",IF(AL50="","",IF(VLOOKUP(AL50,AL$12:AM$112,2,FALSE)=AM50,,VLOOKUP(AL50,AL$12:AM$112,2,FALSE)))))</f>
        <v/>
      </c>
      <c r="AO50" s="76">
        <f t="shared" si="26"/>
        <v>0</v>
      </c>
      <c r="AP50" s="76" t="str">
        <f t="shared" si="2"/>
        <v/>
      </c>
      <c r="AQ50" s="2">
        <f t="shared" si="27"/>
        <v>1</v>
      </c>
      <c r="AR50" s="2">
        <f t="shared" si="28"/>
        <v>0</v>
      </c>
    </row>
    <row r="51" spans="1:44" x14ac:dyDescent="0.15">
      <c r="A51">
        <f t="shared" si="3"/>
        <v>39</v>
      </c>
      <c r="B51" s="53">
        <v>39</v>
      </c>
      <c r="C51" s="95" t="str">
        <f>IF(算定シミュレーション!AN51="","",算定シミュレーション!AN51)</f>
        <v/>
      </c>
      <c r="D51" s="67" t="str">
        <f t="shared" si="29"/>
        <v/>
      </c>
      <c r="E51" s="61">
        <f>収録楽曲情報!H40+収録楽曲情報!I40/100</f>
        <v>0</v>
      </c>
      <c r="F51" s="42">
        <f>IF(AND(収録楽曲情報!M40&lt;=100,収録楽曲情報!M40&gt;0),収録楽曲情報!M40,0)</f>
        <v>0</v>
      </c>
      <c r="G51" s="42">
        <f>IF(AND(収録楽曲情報!N40&lt;=100,収録楽曲情報!N40&gt;0),収録楽曲情報!N40,0)</f>
        <v>0</v>
      </c>
      <c r="H51" s="43"/>
      <c r="I51" s="63">
        <f t="shared" si="4"/>
        <v>0</v>
      </c>
      <c r="J51" s="63">
        <f t="shared" si="5"/>
        <v>0</v>
      </c>
      <c r="K51" s="63">
        <f t="shared" si="6"/>
        <v>0</v>
      </c>
      <c r="L51" s="63">
        <f t="shared" si="7"/>
        <v>0</v>
      </c>
      <c r="M51" s="63">
        <f t="shared" si="8"/>
        <v>0</v>
      </c>
      <c r="N51" s="44">
        <f t="shared" si="9"/>
        <v>0</v>
      </c>
      <c r="O51" s="45">
        <f t="shared" si="10"/>
        <v>0</v>
      </c>
      <c r="P51" s="26" t="str">
        <f>IF(ISERROR(収録楽曲情報!N40+1),"",IF(H51="",O51*F51/100,H51))</f>
        <v/>
      </c>
      <c r="Q51" s="26">
        <f t="shared" si="11"/>
        <v>0</v>
      </c>
      <c r="R51" s="46" t="e">
        <f t="shared" si="12"/>
        <v>#VALUE!</v>
      </c>
      <c r="S51" s="46">
        <f t="shared" si="12"/>
        <v>0</v>
      </c>
      <c r="T51" s="46" t="e">
        <f t="shared" si="13"/>
        <v>#VALUE!</v>
      </c>
      <c r="U51" s="47">
        <f t="shared" si="14"/>
        <v>0</v>
      </c>
      <c r="V51" s="20">
        <f t="shared" si="15"/>
        <v>0</v>
      </c>
      <c r="W51" s="20">
        <f t="shared" si="16"/>
        <v>0</v>
      </c>
      <c r="X51" s="23"/>
      <c r="Y51" s="23">
        <v>300</v>
      </c>
      <c r="Z51" s="23">
        <v>800000</v>
      </c>
      <c r="AA51" s="48">
        <f t="shared" si="17"/>
        <v>0</v>
      </c>
      <c r="AB51" s="48">
        <f t="shared" si="18"/>
        <v>0</v>
      </c>
      <c r="AC51" s="26">
        <f>IF(OR(C51="",C51=0),IF(ISERROR(FINDB("録音",収録楽曲情報!$S$2)),Q51,P51),C51&amp;"曲目に合算")</f>
        <v>0</v>
      </c>
      <c r="AD51" s="73" t="str">
        <f t="shared" si="19"/>
        <v/>
      </c>
      <c r="AE51" s="73" t="str">
        <f t="shared" si="20"/>
        <v/>
      </c>
      <c r="AF51" s="73" t="str">
        <f t="shared" si="21"/>
        <v/>
      </c>
      <c r="AG51" s="73" t="str">
        <f t="shared" si="22"/>
        <v/>
      </c>
      <c r="AH51" s="73" t="str">
        <f t="shared" si="23"/>
        <v/>
      </c>
      <c r="AI51" s="73" t="str">
        <f t="shared" si="24"/>
        <v/>
      </c>
      <c r="AJ51" s="73" t="str">
        <f t="shared" si="25"/>
        <v>―</v>
      </c>
      <c r="AK51" s="3" t="str">
        <f>ASC(SUBSTITUTE(収録楽曲情報!D40&amp;収録楽曲情報!E40&amp;収録楽曲情報!F40," ",""))</f>
        <v/>
      </c>
      <c r="AL51" s="3" t="str">
        <f>IF(ISNA(VLOOKUP(AK51,楽曲集約!D:D,1,FALSE))=TRUE,"",VLOOKUP(AK51,楽曲集約!D:D,1,FALSE))</f>
        <v/>
      </c>
      <c r="AM51" s="3">
        <v>39</v>
      </c>
      <c r="AN51" s="3" t="str">
        <f>IF(収録楽曲情報!N40="著作権消滅","",IF(収録楽曲情報!N40="非管理","",IF(AL51="","",IF(VLOOKUP(AL51,AL$12:AM$112,2,FALSE)=AM51,,VLOOKUP(AL51,AL$12:AM$112,2,FALSE)))))</f>
        <v/>
      </c>
      <c r="AO51" s="76">
        <f t="shared" si="26"/>
        <v>0</v>
      </c>
      <c r="AP51" s="76" t="str">
        <f t="shared" si="2"/>
        <v/>
      </c>
      <c r="AQ51" s="2">
        <f t="shared" si="27"/>
        <v>1</v>
      </c>
      <c r="AR51" s="2">
        <f t="shared" si="28"/>
        <v>0</v>
      </c>
    </row>
    <row r="52" spans="1:44" x14ac:dyDescent="0.15">
      <c r="A52">
        <f t="shared" si="3"/>
        <v>40</v>
      </c>
      <c r="B52" s="53">
        <v>40</v>
      </c>
      <c r="C52" s="95" t="str">
        <f>IF(算定シミュレーション!AN52="","",算定シミュレーション!AN52)</f>
        <v/>
      </c>
      <c r="D52" s="67" t="str">
        <f t="shared" si="29"/>
        <v/>
      </c>
      <c r="E52" s="61">
        <f>収録楽曲情報!H41+収録楽曲情報!I41/100</f>
        <v>0</v>
      </c>
      <c r="F52" s="42">
        <f>IF(AND(収録楽曲情報!M41&lt;=100,収録楽曲情報!M41&gt;0),収録楽曲情報!M41,0)</f>
        <v>0</v>
      </c>
      <c r="G52" s="42">
        <f>IF(AND(収録楽曲情報!N41&lt;=100,収録楽曲情報!N41&gt;0),収録楽曲情報!N41,0)</f>
        <v>0</v>
      </c>
      <c r="H52" s="43"/>
      <c r="I52" s="63">
        <f t="shared" si="4"/>
        <v>0</v>
      </c>
      <c r="J52" s="63">
        <f t="shared" si="5"/>
        <v>0</v>
      </c>
      <c r="K52" s="63">
        <f t="shared" si="6"/>
        <v>0</v>
      </c>
      <c r="L52" s="63">
        <f t="shared" si="7"/>
        <v>0</v>
      </c>
      <c r="M52" s="63">
        <f t="shared" si="8"/>
        <v>0</v>
      </c>
      <c r="N52" s="44">
        <f t="shared" si="9"/>
        <v>0</v>
      </c>
      <c r="O52" s="45">
        <f t="shared" si="10"/>
        <v>0</v>
      </c>
      <c r="P52" s="26" t="str">
        <f>IF(ISERROR(収録楽曲情報!N41+1),"",IF(H52="",O52*F52/100,H52))</f>
        <v/>
      </c>
      <c r="Q52" s="26">
        <f t="shared" si="11"/>
        <v>0</v>
      </c>
      <c r="R52" s="46" t="e">
        <f t="shared" si="12"/>
        <v>#VALUE!</v>
      </c>
      <c r="S52" s="46">
        <f t="shared" si="12"/>
        <v>0</v>
      </c>
      <c r="T52" s="46" t="e">
        <f t="shared" si="13"/>
        <v>#VALUE!</v>
      </c>
      <c r="U52" s="47">
        <f t="shared" si="14"/>
        <v>0</v>
      </c>
      <c r="V52" s="20">
        <f t="shared" si="15"/>
        <v>0</v>
      </c>
      <c r="W52" s="20">
        <f t="shared" si="16"/>
        <v>0</v>
      </c>
      <c r="X52" s="23"/>
      <c r="Y52" s="23">
        <v>310</v>
      </c>
      <c r="Z52" s="23">
        <v>825000</v>
      </c>
      <c r="AA52" s="48">
        <f t="shared" si="17"/>
        <v>0</v>
      </c>
      <c r="AB52" s="48">
        <f t="shared" si="18"/>
        <v>0</v>
      </c>
      <c r="AC52" s="26">
        <f>IF(OR(C52="",C52=0),IF(ISERROR(FINDB("録音",収録楽曲情報!$S$2)),Q52,P52),C52&amp;"曲目に合算")</f>
        <v>0</v>
      </c>
      <c r="AD52" s="73" t="str">
        <f t="shared" si="19"/>
        <v/>
      </c>
      <c r="AE52" s="73" t="str">
        <f t="shared" si="20"/>
        <v/>
      </c>
      <c r="AF52" s="73" t="str">
        <f t="shared" si="21"/>
        <v/>
      </c>
      <c r="AG52" s="73" t="str">
        <f t="shared" si="22"/>
        <v/>
      </c>
      <c r="AH52" s="73" t="str">
        <f t="shared" si="23"/>
        <v/>
      </c>
      <c r="AI52" s="73" t="str">
        <f t="shared" si="24"/>
        <v/>
      </c>
      <c r="AJ52" s="73" t="str">
        <f t="shared" si="25"/>
        <v>―</v>
      </c>
      <c r="AK52" s="3" t="str">
        <f>ASC(SUBSTITUTE(収録楽曲情報!D41&amp;収録楽曲情報!E41&amp;収録楽曲情報!F41," ",""))</f>
        <v/>
      </c>
      <c r="AL52" s="3" t="str">
        <f>IF(ISNA(VLOOKUP(AK52,楽曲集約!D:D,1,FALSE))=TRUE,"",VLOOKUP(AK52,楽曲集約!D:D,1,FALSE))</f>
        <v/>
      </c>
      <c r="AM52" s="3">
        <v>40</v>
      </c>
      <c r="AN52" s="3" t="str">
        <f>IF(収録楽曲情報!N41="著作権消滅","",IF(収録楽曲情報!N41="非管理","",IF(AL52="","",IF(VLOOKUP(AL52,AL$12:AM$112,2,FALSE)=AM52,,VLOOKUP(AL52,AL$12:AM$112,2,FALSE)))))</f>
        <v/>
      </c>
      <c r="AO52" s="76">
        <f t="shared" si="26"/>
        <v>0</v>
      </c>
      <c r="AP52" s="76" t="str">
        <f t="shared" si="2"/>
        <v/>
      </c>
      <c r="AQ52" s="2">
        <f t="shared" si="27"/>
        <v>1</v>
      </c>
      <c r="AR52" s="2">
        <f t="shared" si="28"/>
        <v>0</v>
      </c>
    </row>
    <row r="53" spans="1:44" x14ac:dyDescent="0.15">
      <c r="A53">
        <f t="shared" si="3"/>
        <v>41</v>
      </c>
      <c r="B53" s="53">
        <v>41</v>
      </c>
      <c r="C53" s="95" t="str">
        <f>IF(算定シミュレーション!AN53="","",算定シミュレーション!AN53)</f>
        <v/>
      </c>
      <c r="D53" s="67" t="str">
        <f t="shared" si="29"/>
        <v/>
      </c>
      <c r="E53" s="61">
        <f>収録楽曲情報!H42+収録楽曲情報!I42/100</f>
        <v>0</v>
      </c>
      <c r="F53" s="42">
        <f>IF(AND(収録楽曲情報!M42&lt;=100,収録楽曲情報!M42&gt;0),収録楽曲情報!M42,0)</f>
        <v>0</v>
      </c>
      <c r="G53" s="42">
        <f>IF(AND(収録楽曲情報!N42&lt;=100,収録楽曲情報!N42&gt;0),収録楽曲情報!N42,0)</f>
        <v>0</v>
      </c>
      <c r="H53" s="43"/>
      <c r="I53" s="63">
        <f t="shared" si="4"/>
        <v>0</v>
      </c>
      <c r="J53" s="63">
        <f t="shared" si="5"/>
        <v>0</v>
      </c>
      <c r="K53" s="63">
        <f t="shared" si="6"/>
        <v>0</v>
      </c>
      <c r="L53" s="63">
        <f t="shared" si="7"/>
        <v>0</v>
      </c>
      <c r="M53" s="63">
        <f t="shared" si="8"/>
        <v>0</v>
      </c>
      <c r="N53" s="44">
        <f t="shared" si="9"/>
        <v>0</v>
      </c>
      <c r="O53" s="45">
        <f t="shared" si="10"/>
        <v>0</v>
      </c>
      <c r="P53" s="26" t="str">
        <f>IF(ISERROR(収録楽曲情報!N42+1),"",IF(H53="",O53*F53/100,H53))</f>
        <v/>
      </c>
      <c r="Q53" s="26">
        <f t="shared" si="11"/>
        <v>0</v>
      </c>
      <c r="R53" s="46" t="e">
        <f t="shared" si="12"/>
        <v>#VALUE!</v>
      </c>
      <c r="S53" s="46">
        <f t="shared" si="12"/>
        <v>0</v>
      </c>
      <c r="T53" s="46" t="e">
        <f t="shared" si="13"/>
        <v>#VALUE!</v>
      </c>
      <c r="U53" s="47">
        <f t="shared" si="14"/>
        <v>0</v>
      </c>
      <c r="V53" s="20">
        <f t="shared" si="15"/>
        <v>0</v>
      </c>
      <c r="W53" s="20">
        <f t="shared" si="16"/>
        <v>0</v>
      </c>
      <c r="X53" s="23"/>
      <c r="Y53" s="23">
        <v>320</v>
      </c>
      <c r="Z53" s="23">
        <v>850000</v>
      </c>
      <c r="AA53" s="48">
        <f t="shared" si="17"/>
        <v>0</v>
      </c>
      <c r="AB53" s="48">
        <f t="shared" si="18"/>
        <v>0</v>
      </c>
      <c r="AC53" s="26">
        <f>IF(OR(C53="",C53=0),IF(ISERROR(FINDB("録音",収録楽曲情報!$S$2)),Q53,P53),C53&amp;"曲目に合算")</f>
        <v>0</v>
      </c>
      <c r="AD53" s="73" t="str">
        <f t="shared" si="19"/>
        <v/>
      </c>
      <c r="AE53" s="73" t="str">
        <f t="shared" si="20"/>
        <v/>
      </c>
      <c r="AF53" s="73" t="str">
        <f t="shared" si="21"/>
        <v/>
      </c>
      <c r="AG53" s="73" t="str">
        <f t="shared" si="22"/>
        <v/>
      </c>
      <c r="AH53" s="73" t="str">
        <f t="shared" si="23"/>
        <v/>
      </c>
      <c r="AI53" s="73" t="str">
        <f t="shared" si="24"/>
        <v/>
      </c>
      <c r="AJ53" s="73" t="str">
        <f t="shared" si="25"/>
        <v>―</v>
      </c>
      <c r="AK53" s="3" t="str">
        <f>ASC(SUBSTITUTE(収録楽曲情報!D42&amp;収録楽曲情報!E42&amp;収録楽曲情報!F42," ",""))</f>
        <v/>
      </c>
      <c r="AL53" s="3" t="str">
        <f>IF(ISNA(VLOOKUP(AK53,楽曲集約!D:D,1,FALSE))=TRUE,"",VLOOKUP(AK53,楽曲集約!D:D,1,FALSE))</f>
        <v/>
      </c>
      <c r="AM53" s="3">
        <v>41</v>
      </c>
      <c r="AN53" s="3" t="str">
        <f>IF(収録楽曲情報!N42="著作権消滅","",IF(収録楽曲情報!N42="非管理","",IF(AL53="","",IF(VLOOKUP(AL53,AL$12:AM$112,2,FALSE)=AM53,,VLOOKUP(AL53,AL$12:AM$112,2,FALSE)))))</f>
        <v/>
      </c>
      <c r="AO53" s="76">
        <f t="shared" si="26"/>
        <v>0</v>
      </c>
      <c r="AP53" s="76" t="str">
        <f t="shared" si="2"/>
        <v/>
      </c>
      <c r="AQ53" s="2">
        <f t="shared" si="27"/>
        <v>1</v>
      </c>
      <c r="AR53" s="2">
        <f t="shared" si="28"/>
        <v>0</v>
      </c>
    </row>
    <row r="54" spans="1:44" x14ac:dyDescent="0.15">
      <c r="A54">
        <f t="shared" si="3"/>
        <v>42</v>
      </c>
      <c r="B54" s="53">
        <v>42</v>
      </c>
      <c r="C54" s="95" t="str">
        <f>IF(算定シミュレーション!AN54="","",算定シミュレーション!AN54)</f>
        <v/>
      </c>
      <c r="D54" s="67" t="str">
        <f t="shared" si="29"/>
        <v/>
      </c>
      <c r="E54" s="61">
        <f>収録楽曲情報!H43+収録楽曲情報!I43/100</f>
        <v>0</v>
      </c>
      <c r="F54" s="42">
        <f>IF(AND(収録楽曲情報!M43&lt;=100,収録楽曲情報!M43&gt;0),収録楽曲情報!M43,0)</f>
        <v>0</v>
      </c>
      <c r="G54" s="42">
        <f>IF(AND(収録楽曲情報!N43&lt;=100,収録楽曲情報!N43&gt;0),収録楽曲情報!N43,0)</f>
        <v>0</v>
      </c>
      <c r="H54" s="43"/>
      <c r="I54" s="63">
        <f t="shared" si="4"/>
        <v>0</v>
      </c>
      <c r="J54" s="63">
        <f t="shared" si="5"/>
        <v>0</v>
      </c>
      <c r="K54" s="63">
        <f t="shared" si="6"/>
        <v>0</v>
      </c>
      <c r="L54" s="63">
        <f t="shared" si="7"/>
        <v>0</v>
      </c>
      <c r="M54" s="63">
        <f t="shared" si="8"/>
        <v>0</v>
      </c>
      <c r="N54" s="44">
        <f t="shared" si="9"/>
        <v>0</v>
      </c>
      <c r="O54" s="45">
        <f t="shared" si="10"/>
        <v>0</v>
      </c>
      <c r="P54" s="26" t="str">
        <f>IF(ISERROR(収録楽曲情報!N43+1),"",IF(H54="",O54*F54/100,H54))</f>
        <v/>
      </c>
      <c r="Q54" s="26">
        <f t="shared" si="11"/>
        <v>0</v>
      </c>
      <c r="R54" s="46" t="e">
        <f t="shared" si="12"/>
        <v>#VALUE!</v>
      </c>
      <c r="S54" s="46">
        <f t="shared" si="12"/>
        <v>0</v>
      </c>
      <c r="T54" s="46" t="e">
        <f t="shared" si="13"/>
        <v>#VALUE!</v>
      </c>
      <c r="U54" s="47">
        <f t="shared" si="14"/>
        <v>0</v>
      </c>
      <c r="V54" s="20">
        <f t="shared" si="15"/>
        <v>0</v>
      </c>
      <c r="W54" s="20">
        <f t="shared" si="16"/>
        <v>0</v>
      </c>
      <c r="X54" s="23"/>
      <c r="Y54" s="23">
        <v>330</v>
      </c>
      <c r="Z54" s="23">
        <v>875000</v>
      </c>
      <c r="AA54" s="48">
        <f t="shared" si="17"/>
        <v>0</v>
      </c>
      <c r="AB54" s="48">
        <f t="shared" si="18"/>
        <v>0</v>
      </c>
      <c r="AC54" s="26">
        <f>IF(OR(C54="",C54=0),IF(ISERROR(FINDB("録音",収録楽曲情報!$S$2)),Q54,P54),C54&amp;"曲目に合算")</f>
        <v>0</v>
      </c>
      <c r="AD54" s="73" t="str">
        <f t="shared" si="19"/>
        <v/>
      </c>
      <c r="AE54" s="73" t="str">
        <f t="shared" si="20"/>
        <v/>
      </c>
      <c r="AF54" s="73" t="str">
        <f t="shared" si="21"/>
        <v/>
      </c>
      <c r="AG54" s="73" t="str">
        <f t="shared" si="22"/>
        <v/>
      </c>
      <c r="AH54" s="73" t="str">
        <f t="shared" si="23"/>
        <v/>
      </c>
      <c r="AI54" s="73" t="str">
        <f t="shared" si="24"/>
        <v/>
      </c>
      <c r="AJ54" s="73" t="str">
        <f t="shared" si="25"/>
        <v>―</v>
      </c>
      <c r="AK54" s="3" t="str">
        <f>ASC(SUBSTITUTE(収録楽曲情報!D43&amp;収録楽曲情報!E43&amp;収録楽曲情報!F43," ",""))</f>
        <v/>
      </c>
      <c r="AL54" s="3" t="str">
        <f>IF(ISNA(VLOOKUP(AK54,楽曲集約!D:D,1,FALSE))=TRUE,"",VLOOKUP(AK54,楽曲集約!D:D,1,FALSE))</f>
        <v/>
      </c>
      <c r="AM54" s="3">
        <v>42</v>
      </c>
      <c r="AN54" s="3" t="str">
        <f>IF(収録楽曲情報!N43="著作権消滅","",IF(収録楽曲情報!N43="非管理","",IF(AL54="","",IF(VLOOKUP(AL54,AL$12:AM$112,2,FALSE)=AM54,,VLOOKUP(AL54,AL$12:AM$112,2,FALSE)))))</f>
        <v/>
      </c>
      <c r="AO54" s="76">
        <f t="shared" si="26"/>
        <v>0</v>
      </c>
      <c r="AP54" s="76" t="str">
        <f t="shared" si="2"/>
        <v/>
      </c>
      <c r="AQ54" s="2">
        <f t="shared" si="27"/>
        <v>1</v>
      </c>
      <c r="AR54" s="2">
        <f t="shared" si="28"/>
        <v>0</v>
      </c>
    </row>
    <row r="55" spans="1:44" x14ac:dyDescent="0.15">
      <c r="A55">
        <f t="shared" si="3"/>
        <v>43</v>
      </c>
      <c r="B55" s="53">
        <v>43</v>
      </c>
      <c r="C55" s="95" t="str">
        <f>IF(算定シミュレーション!AN55="","",算定シミュレーション!AN55)</f>
        <v/>
      </c>
      <c r="D55" s="67" t="str">
        <f t="shared" si="29"/>
        <v/>
      </c>
      <c r="E55" s="61">
        <f>収録楽曲情報!H44+収録楽曲情報!I44/100</f>
        <v>0</v>
      </c>
      <c r="F55" s="42">
        <f>IF(AND(収録楽曲情報!M44&lt;=100,収録楽曲情報!M44&gt;0),収録楽曲情報!M44,0)</f>
        <v>0</v>
      </c>
      <c r="G55" s="42">
        <f>IF(AND(収録楽曲情報!N44&lt;=100,収録楽曲情報!N44&gt;0),収録楽曲情報!N44,0)</f>
        <v>0</v>
      </c>
      <c r="H55" s="43"/>
      <c r="I55" s="63">
        <f t="shared" si="4"/>
        <v>0</v>
      </c>
      <c r="J55" s="63">
        <f t="shared" si="5"/>
        <v>0</v>
      </c>
      <c r="K55" s="63">
        <f t="shared" si="6"/>
        <v>0</v>
      </c>
      <c r="L55" s="63">
        <f t="shared" si="7"/>
        <v>0</v>
      </c>
      <c r="M55" s="63">
        <f t="shared" si="8"/>
        <v>0</v>
      </c>
      <c r="N55" s="44">
        <f t="shared" si="9"/>
        <v>0</v>
      </c>
      <c r="O55" s="45">
        <f t="shared" si="10"/>
        <v>0</v>
      </c>
      <c r="P55" s="26" t="str">
        <f>IF(ISERROR(収録楽曲情報!N44+1),"",IF(H55="",O55*F55/100,H55))</f>
        <v/>
      </c>
      <c r="Q55" s="26">
        <f t="shared" si="11"/>
        <v>0</v>
      </c>
      <c r="R55" s="46" t="e">
        <f t="shared" si="12"/>
        <v>#VALUE!</v>
      </c>
      <c r="S55" s="46">
        <f t="shared" si="12"/>
        <v>0</v>
      </c>
      <c r="T55" s="46" t="e">
        <f t="shared" si="13"/>
        <v>#VALUE!</v>
      </c>
      <c r="U55" s="47">
        <f t="shared" si="14"/>
        <v>0</v>
      </c>
      <c r="V55" s="20">
        <f t="shared" si="15"/>
        <v>0</v>
      </c>
      <c r="W55" s="20">
        <f t="shared" si="16"/>
        <v>0</v>
      </c>
      <c r="X55" s="23"/>
      <c r="Y55" s="23">
        <v>340</v>
      </c>
      <c r="Z55" s="23">
        <v>900000</v>
      </c>
      <c r="AA55" s="48">
        <f t="shared" si="17"/>
        <v>0</v>
      </c>
      <c r="AB55" s="48">
        <f t="shared" si="18"/>
        <v>0</v>
      </c>
      <c r="AC55" s="26">
        <f>IF(OR(C55="",C55=0),IF(ISERROR(FINDB("録音",収録楽曲情報!$S$2)),Q55,P55),C55&amp;"曲目に合算")</f>
        <v>0</v>
      </c>
      <c r="AD55" s="73" t="str">
        <f t="shared" si="19"/>
        <v/>
      </c>
      <c r="AE55" s="73" t="str">
        <f t="shared" si="20"/>
        <v/>
      </c>
      <c r="AF55" s="73" t="str">
        <f t="shared" si="21"/>
        <v/>
      </c>
      <c r="AG55" s="73" t="str">
        <f t="shared" si="22"/>
        <v/>
      </c>
      <c r="AH55" s="73" t="str">
        <f t="shared" si="23"/>
        <v/>
      </c>
      <c r="AI55" s="73" t="str">
        <f t="shared" si="24"/>
        <v/>
      </c>
      <c r="AJ55" s="73" t="str">
        <f t="shared" si="25"/>
        <v>―</v>
      </c>
      <c r="AK55" s="3" t="str">
        <f>ASC(SUBSTITUTE(収録楽曲情報!D44&amp;収録楽曲情報!E44&amp;収録楽曲情報!F44," ",""))</f>
        <v/>
      </c>
      <c r="AL55" s="3" t="str">
        <f>IF(ISNA(VLOOKUP(AK55,楽曲集約!D:D,1,FALSE))=TRUE,"",VLOOKUP(AK55,楽曲集約!D:D,1,FALSE))</f>
        <v/>
      </c>
      <c r="AM55" s="3">
        <v>43</v>
      </c>
      <c r="AN55" s="3" t="str">
        <f>IF(収録楽曲情報!N44="著作権消滅","",IF(収録楽曲情報!N44="非管理","",IF(AL55="","",IF(VLOOKUP(AL55,AL$12:AM$112,2,FALSE)=AM55,,VLOOKUP(AL55,AL$12:AM$112,2,FALSE)))))</f>
        <v/>
      </c>
      <c r="AO55" s="76">
        <f t="shared" si="26"/>
        <v>0</v>
      </c>
      <c r="AP55" s="76" t="str">
        <f t="shared" si="2"/>
        <v/>
      </c>
      <c r="AQ55" s="2">
        <f t="shared" si="27"/>
        <v>1</v>
      </c>
      <c r="AR55" s="2">
        <f t="shared" si="28"/>
        <v>0</v>
      </c>
    </row>
    <row r="56" spans="1:44" x14ac:dyDescent="0.15">
      <c r="A56">
        <f t="shared" si="3"/>
        <v>44</v>
      </c>
      <c r="B56" s="53">
        <v>44</v>
      </c>
      <c r="C56" s="95" t="str">
        <f>IF(算定シミュレーション!AN56="","",算定シミュレーション!AN56)</f>
        <v/>
      </c>
      <c r="D56" s="67" t="str">
        <f t="shared" si="29"/>
        <v/>
      </c>
      <c r="E56" s="61">
        <f>収録楽曲情報!H45+収録楽曲情報!I45/100</f>
        <v>0</v>
      </c>
      <c r="F56" s="42">
        <f>IF(AND(収録楽曲情報!M45&lt;=100,収録楽曲情報!M45&gt;0),収録楽曲情報!M45,0)</f>
        <v>0</v>
      </c>
      <c r="G56" s="42">
        <f>IF(AND(収録楽曲情報!N45&lt;=100,収録楽曲情報!N45&gt;0),収録楽曲情報!N45,0)</f>
        <v>0</v>
      </c>
      <c r="H56" s="43"/>
      <c r="I56" s="63">
        <f t="shared" si="4"/>
        <v>0</v>
      </c>
      <c r="J56" s="63">
        <f t="shared" si="5"/>
        <v>0</v>
      </c>
      <c r="K56" s="63">
        <f t="shared" si="6"/>
        <v>0</v>
      </c>
      <c r="L56" s="63">
        <f t="shared" si="7"/>
        <v>0</v>
      </c>
      <c r="M56" s="63">
        <f t="shared" si="8"/>
        <v>0</v>
      </c>
      <c r="N56" s="44">
        <f t="shared" si="9"/>
        <v>0</v>
      </c>
      <c r="O56" s="45">
        <f t="shared" si="10"/>
        <v>0</v>
      </c>
      <c r="P56" s="26" t="str">
        <f>IF(ISERROR(収録楽曲情報!N45+1),"",IF(H56="",O56*F56/100,H56))</f>
        <v/>
      </c>
      <c r="Q56" s="26">
        <f t="shared" si="11"/>
        <v>0</v>
      </c>
      <c r="R56" s="46" t="e">
        <f t="shared" si="12"/>
        <v>#VALUE!</v>
      </c>
      <c r="S56" s="46">
        <f t="shared" si="12"/>
        <v>0</v>
      </c>
      <c r="T56" s="46" t="e">
        <f t="shared" si="13"/>
        <v>#VALUE!</v>
      </c>
      <c r="U56" s="47">
        <f t="shared" si="14"/>
        <v>0</v>
      </c>
      <c r="V56" s="20">
        <f t="shared" si="15"/>
        <v>0</v>
      </c>
      <c r="W56" s="20">
        <f t="shared" si="16"/>
        <v>0</v>
      </c>
      <c r="X56" s="23"/>
      <c r="Y56" s="23">
        <v>350</v>
      </c>
      <c r="Z56" s="23">
        <v>925000</v>
      </c>
      <c r="AA56" s="48">
        <f t="shared" si="17"/>
        <v>0</v>
      </c>
      <c r="AB56" s="48">
        <f t="shared" si="18"/>
        <v>0</v>
      </c>
      <c r="AC56" s="26">
        <f>IF(OR(C56="",C56=0),IF(ISERROR(FINDB("録音",収録楽曲情報!$S$2)),Q56,P56),C56&amp;"曲目に合算")</f>
        <v>0</v>
      </c>
      <c r="AD56" s="73" t="str">
        <f t="shared" si="19"/>
        <v/>
      </c>
      <c r="AE56" s="73" t="str">
        <f t="shared" si="20"/>
        <v/>
      </c>
      <c r="AF56" s="73" t="str">
        <f t="shared" si="21"/>
        <v/>
      </c>
      <c r="AG56" s="73" t="str">
        <f t="shared" si="22"/>
        <v/>
      </c>
      <c r="AH56" s="73" t="str">
        <f t="shared" si="23"/>
        <v/>
      </c>
      <c r="AI56" s="73" t="str">
        <f t="shared" si="24"/>
        <v/>
      </c>
      <c r="AJ56" s="73" t="str">
        <f t="shared" si="25"/>
        <v>―</v>
      </c>
      <c r="AK56" s="3" t="str">
        <f>ASC(SUBSTITUTE(収録楽曲情報!D45&amp;収録楽曲情報!E45&amp;収録楽曲情報!F45," ",""))</f>
        <v/>
      </c>
      <c r="AL56" s="3" t="str">
        <f>IF(ISNA(VLOOKUP(AK56,楽曲集約!D:D,1,FALSE))=TRUE,"",VLOOKUP(AK56,楽曲集約!D:D,1,FALSE))</f>
        <v/>
      </c>
      <c r="AM56" s="3">
        <v>44</v>
      </c>
      <c r="AN56" s="3" t="str">
        <f>IF(収録楽曲情報!N45="著作権消滅","",IF(収録楽曲情報!N45="非管理","",IF(AL56="","",IF(VLOOKUP(AL56,AL$12:AM$112,2,FALSE)=AM56,,VLOOKUP(AL56,AL$12:AM$112,2,FALSE)))))</f>
        <v/>
      </c>
      <c r="AO56" s="76">
        <f t="shared" si="26"/>
        <v>0</v>
      </c>
      <c r="AP56" s="76" t="str">
        <f t="shared" si="2"/>
        <v/>
      </c>
      <c r="AQ56" s="2">
        <f t="shared" si="27"/>
        <v>1</v>
      </c>
      <c r="AR56" s="2">
        <f t="shared" si="28"/>
        <v>0</v>
      </c>
    </row>
    <row r="57" spans="1:44" x14ac:dyDescent="0.15">
      <c r="A57">
        <f t="shared" si="3"/>
        <v>45</v>
      </c>
      <c r="B57" s="53">
        <v>45</v>
      </c>
      <c r="C57" s="95" t="str">
        <f>IF(算定シミュレーション!AN57="","",算定シミュレーション!AN57)</f>
        <v/>
      </c>
      <c r="D57" s="67" t="str">
        <f t="shared" si="29"/>
        <v/>
      </c>
      <c r="E57" s="61">
        <f>収録楽曲情報!H46+収録楽曲情報!I46/100</f>
        <v>0</v>
      </c>
      <c r="F57" s="42">
        <f>IF(AND(収録楽曲情報!M46&lt;=100,収録楽曲情報!M46&gt;0),収録楽曲情報!M46,0)</f>
        <v>0</v>
      </c>
      <c r="G57" s="42">
        <f>IF(AND(収録楽曲情報!N46&lt;=100,収録楽曲情報!N46&gt;0),収録楽曲情報!N46,0)</f>
        <v>0</v>
      </c>
      <c r="H57" s="43"/>
      <c r="I57" s="63">
        <f t="shared" si="4"/>
        <v>0</v>
      </c>
      <c r="J57" s="63">
        <f t="shared" si="5"/>
        <v>0</v>
      </c>
      <c r="K57" s="63">
        <f t="shared" si="6"/>
        <v>0</v>
      </c>
      <c r="L57" s="63">
        <f t="shared" si="7"/>
        <v>0</v>
      </c>
      <c r="M57" s="63">
        <f t="shared" si="8"/>
        <v>0</v>
      </c>
      <c r="N57" s="44">
        <f t="shared" si="9"/>
        <v>0</v>
      </c>
      <c r="O57" s="45">
        <f t="shared" si="10"/>
        <v>0</v>
      </c>
      <c r="P57" s="26" t="str">
        <f>IF(ISERROR(収録楽曲情報!N46+1),"",IF(H57="",O57*F57/100,H57))</f>
        <v/>
      </c>
      <c r="Q57" s="26">
        <f t="shared" si="11"/>
        <v>0</v>
      </c>
      <c r="R57" s="46" t="e">
        <f t="shared" si="12"/>
        <v>#VALUE!</v>
      </c>
      <c r="S57" s="46">
        <f t="shared" si="12"/>
        <v>0</v>
      </c>
      <c r="T57" s="46" t="e">
        <f t="shared" si="13"/>
        <v>#VALUE!</v>
      </c>
      <c r="U57" s="47">
        <f t="shared" si="14"/>
        <v>0</v>
      </c>
      <c r="V57" s="20">
        <f t="shared" si="15"/>
        <v>0</v>
      </c>
      <c r="W57" s="20">
        <f t="shared" si="16"/>
        <v>0</v>
      </c>
      <c r="X57" s="23"/>
      <c r="Y57" s="23">
        <v>360</v>
      </c>
      <c r="Z57" s="23">
        <v>950000</v>
      </c>
      <c r="AA57" s="48">
        <f t="shared" si="17"/>
        <v>0</v>
      </c>
      <c r="AB57" s="48">
        <f t="shared" si="18"/>
        <v>0</v>
      </c>
      <c r="AC57" s="26">
        <f>IF(OR(C57="",C57=0),IF(ISERROR(FINDB("録音",収録楽曲情報!$S$2)),Q57,P57),C57&amp;"曲目に合算")</f>
        <v>0</v>
      </c>
      <c r="AD57" s="73" t="str">
        <f t="shared" si="19"/>
        <v/>
      </c>
      <c r="AE57" s="73" t="str">
        <f t="shared" si="20"/>
        <v/>
      </c>
      <c r="AF57" s="73" t="str">
        <f t="shared" si="21"/>
        <v/>
      </c>
      <c r="AG57" s="73" t="str">
        <f t="shared" si="22"/>
        <v/>
      </c>
      <c r="AH57" s="73" t="str">
        <f t="shared" si="23"/>
        <v/>
      </c>
      <c r="AI57" s="73" t="str">
        <f t="shared" si="24"/>
        <v/>
      </c>
      <c r="AJ57" s="73" t="str">
        <f t="shared" si="25"/>
        <v>―</v>
      </c>
      <c r="AK57" s="211" t="str">
        <f>ASC(SUBSTITUTE(収録楽曲情報!D46&amp;収録楽曲情報!E46&amp;収録楽曲情報!F46," ",""))</f>
        <v/>
      </c>
      <c r="AL57" s="3" t="str">
        <f>IF(ISNA(VLOOKUP(AK57,楽曲集約!D:D,1,FALSE))=TRUE,"",VLOOKUP(AK57,楽曲集約!D:D,1,FALSE))</f>
        <v/>
      </c>
      <c r="AM57" s="3">
        <v>45</v>
      </c>
      <c r="AN57" s="3" t="str">
        <f>IF(収録楽曲情報!N46="著作権消滅","",IF(収録楽曲情報!N46="非管理","",IF(AL57="","",IF(VLOOKUP(AL57,AL$12:AM$112,2,FALSE)=AM57,,VLOOKUP(AL57,AL$12:AM$112,2,FALSE)))))</f>
        <v/>
      </c>
      <c r="AO57" s="76">
        <f t="shared" si="26"/>
        <v>0</v>
      </c>
      <c r="AP57" s="76" t="str">
        <f t="shared" si="2"/>
        <v/>
      </c>
      <c r="AQ57" s="2">
        <f t="shared" si="27"/>
        <v>1</v>
      </c>
      <c r="AR57" s="2">
        <f t="shared" si="28"/>
        <v>0</v>
      </c>
    </row>
    <row r="58" spans="1:44" x14ac:dyDescent="0.15">
      <c r="A58">
        <f t="shared" si="3"/>
        <v>46</v>
      </c>
      <c r="B58" s="53">
        <v>46</v>
      </c>
      <c r="C58" s="95" t="str">
        <f>IF(算定シミュレーション!AN58="","",算定シミュレーション!AN58)</f>
        <v/>
      </c>
      <c r="D58" s="67" t="str">
        <f t="shared" si="29"/>
        <v/>
      </c>
      <c r="E58" s="61">
        <f>収録楽曲情報!H47+収録楽曲情報!I47/100</f>
        <v>0</v>
      </c>
      <c r="F58" s="42">
        <f>IF(AND(収録楽曲情報!M47&lt;=100,収録楽曲情報!M47&gt;0),収録楽曲情報!M47,0)</f>
        <v>0</v>
      </c>
      <c r="G58" s="42">
        <f>IF(AND(収録楽曲情報!N47&lt;=100,収録楽曲情報!N47&gt;0),収録楽曲情報!N47,0)</f>
        <v>0</v>
      </c>
      <c r="H58" s="43"/>
      <c r="I58" s="63">
        <f t="shared" si="4"/>
        <v>0</v>
      </c>
      <c r="J58" s="63">
        <f t="shared" si="5"/>
        <v>0</v>
      </c>
      <c r="K58" s="63">
        <f t="shared" si="6"/>
        <v>0</v>
      </c>
      <c r="L58" s="63">
        <f t="shared" si="7"/>
        <v>0</v>
      </c>
      <c r="M58" s="63">
        <f t="shared" si="8"/>
        <v>0</v>
      </c>
      <c r="N58" s="44">
        <f t="shared" si="9"/>
        <v>0</v>
      </c>
      <c r="O58" s="45">
        <f t="shared" si="10"/>
        <v>0</v>
      </c>
      <c r="P58" s="26" t="str">
        <f>IF(ISERROR(収録楽曲情報!N47+1),"",IF(H58="",O58*F58/100,H58))</f>
        <v/>
      </c>
      <c r="Q58" s="26">
        <f t="shared" si="11"/>
        <v>0</v>
      </c>
      <c r="R58" s="46" t="e">
        <f t="shared" si="12"/>
        <v>#VALUE!</v>
      </c>
      <c r="S58" s="46">
        <f t="shared" si="12"/>
        <v>0</v>
      </c>
      <c r="T58" s="46" t="e">
        <f t="shared" si="13"/>
        <v>#VALUE!</v>
      </c>
      <c r="U58" s="47">
        <f t="shared" si="14"/>
        <v>0</v>
      </c>
      <c r="V58" s="20">
        <f t="shared" si="15"/>
        <v>0</v>
      </c>
      <c r="W58" s="20">
        <f t="shared" si="16"/>
        <v>0</v>
      </c>
      <c r="X58" s="23"/>
      <c r="Y58" s="23">
        <v>370</v>
      </c>
      <c r="Z58" s="23">
        <v>975000</v>
      </c>
      <c r="AA58" s="48">
        <f t="shared" si="17"/>
        <v>0</v>
      </c>
      <c r="AB58" s="48">
        <f t="shared" si="18"/>
        <v>0</v>
      </c>
      <c r="AC58" s="26">
        <f>IF(OR(C58="",C58=0),IF(ISERROR(FINDB("録音",収録楽曲情報!$S$2)),Q58,P58),C58&amp;"曲目に合算")</f>
        <v>0</v>
      </c>
      <c r="AD58" s="73" t="str">
        <f t="shared" si="19"/>
        <v/>
      </c>
      <c r="AE58" s="73" t="str">
        <f t="shared" si="20"/>
        <v/>
      </c>
      <c r="AF58" s="73" t="str">
        <f t="shared" si="21"/>
        <v/>
      </c>
      <c r="AG58" s="73" t="str">
        <f t="shared" si="22"/>
        <v/>
      </c>
      <c r="AH58" s="73" t="str">
        <f t="shared" si="23"/>
        <v/>
      </c>
      <c r="AI58" s="73" t="str">
        <f t="shared" si="24"/>
        <v/>
      </c>
      <c r="AJ58" s="73" t="str">
        <f t="shared" si="25"/>
        <v>―</v>
      </c>
      <c r="AK58" s="3" t="str">
        <f>ASC(SUBSTITUTE(収録楽曲情報!D47&amp;収録楽曲情報!E47&amp;収録楽曲情報!F47," ",""))</f>
        <v/>
      </c>
      <c r="AL58" s="3" t="str">
        <f>IF(ISNA(VLOOKUP(AK58,楽曲集約!D:D,1,FALSE))=TRUE,"",VLOOKUP(AK58,楽曲集約!D:D,1,FALSE))</f>
        <v/>
      </c>
      <c r="AM58" s="3">
        <v>46</v>
      </c>
      <c r="AN58" s="3" t="str">
        <f>IF(収録楽曲情報!N47="著作権消滅","",IF(収録楽曲情報!N47="非管理","",IF(AL58="","",IF(VLOOKUP(AL58,AL$12:AM$112,2,FALSE)=AM58,,VLOOKUP(AL58,AL$12:AM$112,2,FALSE)))))</f>
        <v/>
      </c>
      <c r="AO58" s="76">
        <f t="shared" si="26"/>
        <v>0</v>
      </c>
      <c r="AP58" s="76" t="str">
        <f t="shared" si="2"/>
        <v/>
      </c>
      <c r="AQ58" s="2">
        <f t="shared" si="27"/>
        <v>1</v>
      </c>
      <c r="AR58" s="2">
        <f t="shared" si="28"/>
        <v>0</v>
      </c>
    </row>
    <row r="59" spans="1:44" x14ac:dyDescent="0.15">
      <c r="A59">
        <f t="shared" si="3"/>
        <v>47</v>
      </c>
      <c r="B59" s="53">
        <v>47</v>
      </c>
      <c r="C59" s="95" t="str">
        <f>IF(算定シミュレーション!AN59="","",算定シミュレーション!AN59)</f>
        <v/>
      </c>
      <c r="D59" s="67" t="str">
        <f t="shared" si="29"/>
        <v/>
      </c>
      <c r="E59" s="61">
        <f>収録楽曲情報!H48+収録楽曲情報!I48/100</f>
        <v>0</v>
      </c>
      <c r="F59" s="42">
        <f>IF(AND(収録楽曲情報!M48&lt;=100,収録楽曲情報!M48&gt;0),収録楽曲情報!M48,0)</f>
        <v>0</v>
      </c>
      <c r="G59" s="42">
        <f>IF(AND(収録楽曲情報!N48&lt;=100,収録楽曲情報!N48&gt;0),収録楽曲情報!N48,0)</f>
        <v>0</v>
      </c>
      <c r="H59" s="43"/>
      <c r="I59" s="63">
        <f t="shared" si="4"/>
        <v>0</v>
      </c>
      <c r="J59" s="63">
        <f t="shared" si="5"/>
        <v>0</v>
      </c>
      <c r="K59" s="63">
        <f t="shared" si="6"/>
        <v>0</v>
      </c>
      <c r="L59" s="63">
        <f t="shared" si="7"/>
        <v>0</v>
      </c>
      <c r="M59" s="63">
        <f t="shared" si="8"/>
        <v>0</v>
      </c>
      <c r="N59" s="44">
        <f t="shared" si="9"/>
        <v>0</v>
      </c>
      <c r="O59" s="45">
        <f t="shared" si="10"/>
        <v>0</v>
      </c>
      <c r="P59" s="26" t="str">
        <f>IF(ISERROR(収録楽曲情報!N48+1),"",IF(H59="",O59*F59/100,H59))</f>
        <v/>
      </c>
      <c r="Q59" s="26">
        <f t="shared" si="11"/>
        <v>0</v>
      </c>
      <c r="R59" s="46" t="e">
        <f t="shared" si="12"/>
        <v>#VALUE!</v>
      </c>
      <c r="S59" s="46">
        <f t="shared" si="12"/>
        <v>0</v>
      </c>
      <c r="T59" s="46" t="e">
        <f t="shared" si="13"/>
        <v>#VALUE!</v>
      </c>
      <c r="U59" s="47">
        <f t="shared" si="14"/>
        <v>0</v>
      </c>
      <c r="V59" s="20">
        <f t="shared" si="15"/>
        <v>0</v>
      </c>
      <c r="W59" s="20">
        <f t="shared" si="16"/>
        <v>0</v>
      </c>
      <c r="X59" s="23"/>
      <c r="Y59" s="23">
        <v>380</v>
      </c>
      <c r="Z59" s="23">
        <v>1000000</v>
      </c>
      <c r="AA59" s="48">
        <f t="shared" si="17"/>
        <v>0</v>
      </c>
      <c r="AB59" s="48">
        <f t="shared" si="18"/>
        <v>0</v>
      </c>
      <c r="AC59" s="26">
        <f>IF(OR(C59="",C59=0),IF(ISERROR(FINDB("録音",収録楽曲情報!$S$2)),Q59,P59),C59&amp;"曲目に合算")</f>
        <v>0</v>
      </c>
      <c r="AD59" s="73" t="str">
        <f t="shared" si="19"/>
        <v/>
      </c>
      <c r="AE59" s="73" t="str">
        <f t="shared" si="20"/>
        <v/>
      </c>
      <c r="AF59" s="73" t="str">
        <f t="shared" si="21"/>
        <v/>
      </c>
      <c r="AG59" s="73" t="str">
        <f t="shared" si="22"/>
        <v/>
      </c>
      <c r="AH59" s="73" t="str">
        <f t="shared" si="23"/>
        <v/>
      </c>
      <c r="AI59" s="73" t="str">
        <f t="shared" si="24"/>
        <v/>
      </c>
      <c r="AJ59" s="73" t="str">
        <f t="shared" si="25"/>
        <v>―</v>
      </c>
      <c r="AK59" s="3" t="str">
        <f>ASC(SUBSTITUTE(収録楽曲情報!D48&amp;収録楽曲情報!E48&amp;収録楽曲情報!F48," ",""))</f>
        <v/>
      </c>
      <c r="AL59" s="3" t="str">
        <f>IF(ISNA(VLOOKUP(AK59,楽曲集約!D:D,1,FALSE))=TRUE,"",VLOOKUP(AK59,楽曲集約!D:D,1,FALSE))</f>
        <v/>
      </c>
      <c r="AM59" s="3">
        <v>47</v>
      </c>
      <c r="AN59" s="3" t="str">
        <f>IF(収録楽曲情報!N48="著作権消滅","",IF(収録楽曲情報!N48="非管理","",IF(AL59="","",IF(VLOOKUP(AL59,AL$12:AM$112,2,FALSE)=AM59,,VLOOKUP(AL59,AL$12:AM$112,2,FALSE)))))</f>
        <v/>
      </c>
      <c r="AO59" s="76">
        <f t="shared" si="26"/>
        <v>0</v>
      </c>
      <c r="AP59" s="76" t="str">
        <f t="shared" si="2"/>
        <v/>
      </c>
      <c r="AQ59" s="2">
        <f t="shared" si="27"/>
        <v>1</v>
      </c>
      <c r="AR59" s="2">
        <f t="shared" si="28"/>
        <v>0</v>
      </c>
    </row>
    <row r="60" spans="1:44" x14ac:dyDescent="0.15">
      <c r="A60">
        <f t="shared" si="3"/>
        <v>48</v>
      </c>
      <c r="B60" s="53">
        <v>48</v>
      </c>
      <c r="C60" s="95" t="str">
        <f>IF(算定シミュレーション!AN60="","",算定シミュレーション!AN60)</f>
        <v/>
      </c>
      <c r="D60" s="67" t="str">
        <f t="shared" si="29"/>
        <v/>
      </c>
      <c r="E60" s="61">
        <f>収録楽曲情報!H49+収録楽曲情報!I49/100</f>
        <v>0</v>
      </c>
      <c r="F60" s="42">
        <f>IF(AND(収録楽曲情報!M49&lt;=100,収録楽曲情報!M49&gt;0),収録楽曲情報!M49,0)</f>
        <v>0</v>
      </c>
      <c r="G60" s="42">
        <f>IF(AND(収録楽曲情報!N49&lt;=100,収録楽曲情報!N49&gt;0),収録楽曲情報!N49,0)</f>
        <v>0</v>
      </c>
      <c r="H60" s="43"/>
      <c r="I60" s="63">
        <f t="shared" si="4"/>
        <v>0</v>
      </c>
      <c r="J60" s="63">
        <f t="shared" si="5"/>
        <v>0</v>
      </c>
      <c r="K60" s="63">
        <f t="shared" si="6"/>
        <v>0</v>
      </c>
      <c r="L60" s="63">
        <f t="shared" si="7"/>
        <v>0</v>
      </c>
      <c r="M60" s="63">
        <f t="shared" si="8"/>
        <v>0</v>
      </c>
      <c r="N60" s="44">
        <f t="shared" si="9"/>
        <v>0</v>
      </c>
      <c r="O60" s="45">
        <f t="shared" si="10"/>
        <v>0</v>
      </c>
      <c r="P60" s="26" t="str">
        <f>IF(ISERROR(収録楽曲情報!N49+1),"",IF(H60="",O60*F60/100,H60))</f>
        <v/>
      </c>
      <c r="Q60" s="26">
        <f t="shared" si="11"/>
        <v>0</v>
      </c>
      <c r="R60" s="46" t="e">
        <f t="shared" si="12"/>
        <v>#VALUE!</v>
      </c>
      <c r="S60" s="46">
        <f t="shared" si="12"/>
        <v>0</v>
      </c>
      <c r="T60" s="46" t="e">
        <f t="shared" si="13"/>
        <v>#VALUE!</v>
      </c>
      <c r="U60" s="47">
        <f t="shared" si="14"/>
        <v>0</v>
      </c>
      <c r="V60" s="20">
        <f t="shared" si="15"/>
        <v>0</v>
      </c>
      <c r="W60" s="20">
        <f t="shared" si="16"/>
        <v>0</v>
      </c>
      <c r="X60" s="23"/>
      <c r="Y60" s="23">
        <v>390</v>
      </c>
      <c r="Z60" s="23">
        <v>1025000</v>
      </c>
      <c r="AA60" s="48">
        <f t="shared" si="17"/>
        <v>0</v>
      </c>
      <c r="AB60" s="48">
        <f t="shared" si="18"/>
        <v>0</v>
      </c>
      <c r="AC60" s="26">
        <f>IF(OR(C60="",C60=0),IF(ISERROR(FINDB("録音",収録楽曲情報!$S$2)),Q60,P60),C60&amp;"曲目に合算")</f>
        <v>0</v>
      </c>
      <c r="AD60" s="73" t="str">
        <f t="shared" si="19"/>
        <v/>
      </c>
      <c r="AE60" s="73" t="str">
        <f t="shared" si="20"/>
        <v/>
      </c>
      <c r="AF60" s="73" t="str">
        <f t="shared" si="21"/>
        <v/>
      </c>
      <c r="AG60" s="73" t="str">
        <f t="shared" si="22"/>
        <v/>
      </c>
      <c r="AH60" s="73" t="str">
        <f t="shared" si="23"/>
        <v/>
      </c>
      <c r="AI60" s="73" t="str">
        <f t="shared" si="24"/>
        <v/>
      </c>
      <c r="AJ60" s="73" t="str">
        <f t="shared" si="25"/>
        <v>―</v>
      </c>
      <c r="AK60" s="3" t="str">
        <f>ASC(SUBSTITUTE(収録楽曲情報!D49&amp;収録楽曲情報!E49&amp;収録楽曲情報!F49," ",""))</f>
        <v/>
      </c>
      <c r="AL60" s="3" t="str">
        <f>IF(ISNA(VLOOKUP(AK60,楽曲集約!D:D,1,FALSE))=TRUE,"",VLOOKUP(AK60,楽曲集約!D:D,1,FALSE))</f>
        <v/>
      </c>
      <c r="AM60" s="3">
        <v>48</v>
      </c>
      <c r="AN60" s="3" t="str">
        <f>IF(収録楽曲情報!N49="著作権消滅","",IF(収録楽曲情報!N49="非管理","",IF(AL60="","",IF(VLOOKUP(AL60,AL$12:AM$112,2,FALSE)=AM60,,VLOOKUP(AL60,AL$12:AM$112,2,FALSE)))))</f>
        <v/>
      </c>
      <c r="AO60" s="76">
        <f t="shared" si="26"/>
        <v>0</v>
      </c>
      <c r="AP60" s="76" t="str">
        <f t="shared" si="2"/>
        <v/>
      </c>
      <c r="AQ60" s="2">
        <f t="shared" si="27"/>
        <v>1</v>
      </c>
      <c r="AR60" s="2">
        <f t="shared" si="28"/>
        <v>0</v>
      </c>
    </row>
    <row r="61" spans="1:44" x14ac:dyDescent="0.15">
      <c r="A61">
        <f t="shared" si="3"/>
        <v>49</v>
      </c>
      <c r="B61" s="53">
        <v>49</v>
      </c>
      <c r="C61" s="95" t="str">
        <f>IF(算定シミュレーション!AN61="","",算定シミュレーション!AN61)</f>
        <v/>
      </c>
      <c r="D61" s="67" t="str">
        <f t="shared" si="29"/>
        <v/>
      </c>
      <c r="E61" s="61">
        <f>収録楽曲情報!H50+収録楽曲情報!I50/100</f>
        <v>0</v>
      </c>
      <c r="F61" s="42">
        <f>IF(AND(収録楽曲情報!M50&lt;=100,収録楽曲情報!M50&gt;0),収録楽曲情報!M50,0)</f>
        <v>0</v>
      </c>
      <c r="G61" s="42">
        <f>IF(AND(収録楽曲情報!N50&lt;=100,収録楽曲情報!N50&gt;0),収録楽曲情報!N50,0)</f>
        <v>0</v>
      </c>
      <c r="H61" s="43"/>
      <c r="I61" s="63">
        <f t="shared" si="4"/>
        <v>0</v>
      </c>
      <c r="J61" s="63">
        <f t="shared" si="5"/>
        <v>0</v>
      </c>
      <c r="K61" s="63">
        <f t="shared" si="6"/>
        <v>0</v>
      </c>
      <c r="L61" s="63">
        <f t="shared" si="7"/>
        <v>0</v>
      </c>
      <c r="M61" s="63">
        <f t="shared" si="8"/>
        <v>0</v>
      </c>
      <c r="N61" s="44">
        <f t="shared" si="9"/>
        <v>0</v>
      </c>
      <c r="O61" s="45">
        <f t="shared" si="10"/>
        <v>0</v>
      </c>
      <c r="P61" s="26" t="str">
        <f>IF(ISERROR(収録楽曲情報!N50+1),"",IF(H61="",O61*F61/100,H61))</f>
        <v/>
      </c>
      <c r="Q61" s="26">
        <f t="shared" si="11"/>
        <v>0</v>
      </c>
      <c r="R61" s="46" t="e">
        <f t="shared" si="12"/>
        <v>#VALUE!</v>
      </c>
      <c r="S61" s="46">
        <f t="shared" si="12"/>
        <v>0</v>
      </c>
      <c r="T61" s="46" t="e">
        <f t="shared" si="13"/>
        <v>#VALUE!</v>
      </c>
      <c r="U61" s="47">
        <f t="shared" si="14"/>
        <v>0</v>
      </c>
      <c r="V61" s="20">
        <f t="shared" si="15"/>
        <v>0</v>
      </c>
      <c r="W61" s="20">
        <f t="shared" si="16"/>
        <v>0</v>
      </c>
      <c r="X61" s="23"/>
      <c r="Y61" s="23">
        <v>400</v>
      </c>
      <c r="Z61" s="23">
        <v>1050000</v>
      </c>
      <c r="AA61" s="48">
        <f t="shared" si="17"/>
        <v>0</v>
      </c>
      <c r="AB61" s="48">
        <f t="shared" si="18"/>
        <v>0</v>
      </c>
      <c r="AC61" s="26">
        <f>IF(OR(C61="",C61=0),IF(ISERROR(FINDB("録音",収録楽曲情報!$S$2)),Q61,P61),C61&amp;"曲目に合算")</f>
        <v>0</v>
      </c>
      <c r="AD61" s="73" t="str">
        <f t="shared" si="19"/>
        <v/>
      </c>
      <c r="AE61" s="73" t="str">
        <f t="shared" si="20"/>
        <v/>
      </c>
      <c r="AF61" s="73" t="str">
        <f t="shared" si="21"/>
        <v/>
      </c>
      <c r="AG61" s="73" t="str">
        <f t="shared" si="22"/>
        <v/>
      </c>
      <c r="AH61" s="73" t="str">
        <f t="shared" si="23"/>
        <v/>
      </c>
      <c r="AI61" s="73" t="str">
        <f t="shared" si="24"/>
        <v/>
      </c>
      <c r="AJ61" s="73" t="str">
        <f t="shared" si="25"/>
        <v>―</v>
      </c>
      <c r="AK61" s="3" t="str">
        <f>ASC(SUBSTITUTE(収録楽曲情報!D50&amp;収録楽曲情報!E50&amp;収録楽曲情報!F50," ",""))</f>
        <v/>
      </c>
      <c r="AL61" s="3" t="str">
        <f>IF(ISNA(VLOOKUP(AK61,楽曲集約!D:D,1,FALSE))=TRUE,"",VLOOKUP(AK61,楽曲集約!D:D,1,FALSE))</f>
        <v/>
      </c>
      <c r="AM61" s="3">
        <v>49</v>
      </c>
      <c r="AN61" s="3" t="str">
        <f>IF(収録楽曲情報!N50="著作権消滅","",IF(収録楽曲情報!N50="非管理","",IF(AL61="","",IF(VLOOKUP(AL61,AL$12:AM$112,2,FALSE)=AM61,,VLOOKUP(AL61,AL$12:AM$112,2,FALSE)))))</f>
        <v/>
      </c>
      <c r="AO61" s="76">
        <f t="shared" si="26"/>
        <v>0</v>
      </c>
      <c r="AP61" s="76" t="str">
        <f t="shared" si="2"/>
        <v/>
      </c>
      <c r="AQ61" s="2">
        <f t="shared" si="27"/>
        <v>1</v>
      </c>
      <c r="AR61" s="2">
        <f t="shared" si="28"/>
        <v>0</v>
      </c>
    </row>
    <row r="62" spans="1:44" x14ac:dyDescent="0.15">
      <c r="A62">
        <f t="shared" si="3"/>
        <v>50</v>
      </c>
      <c r="B62" s="53">
        <v>50</v>
      </c>
      <c r="C62" s="95" t="str">
        <f>IF(算定シミュレーション!AN62="","",算定シミュレーション!AN62)</f>
        <v/>
      </c>
      <c r="D62" s="67" t="str">
        <f t="shared" si="29"/>
        <v/>
      </c>
      <c r="E62" s="61">
        <f>収録楽曲情報!H51+収録楽曲情報!I51/100</f>
        <v>0</v>
      </c>
      <c r="F62" s="42">
        <f>IF(AND(収録楽曲情報!M51&lt;=100,収録楽曲情報!M51&gt;0),収録楽曲情報!M51,0)</f>
        <v>0</v>
      </c>
      <c r="G62" s="42">
        <f>IF(AND(収録楽曲情報!N51&lt;=100,収録楽曲情報!N51&gt;0),収録楽曲情報!N51,0)</f>
        <v>0</v>
      </c>
      <c r="H62" s="43"/>
      <c r="I62" s="63">
        <f t="shared" si="4"/>
        <v>0</v>
      </c>
      <c r="J62" s="63">
        <f t="shared" si="5"/>
        <v>0</v>
      </c>
      <c r="K62" s="63">
        <f t="shared" si="6"/>
        <v>0</v>
      </c>
      <c r="L62" s="63">
        <f t="shared" si="7"/>
        <v>0</v>
      </c>
      <c r="M62" s="63">
        <f t="shared" si="8"/>
        <v>0</v>
      </c>
      <c r="N62" s="44">
        <f t="shared" si="9"/>
        <v>0</v>
      </c>
      <c r="O62" s="45">
        <f t="shared" si="10"/>
        <v>0</v>
      </c>
      <c r="P62" s="26" t="str">
        <f>IF(ISERROR(収録楽曲情報!N51+1),"",IF(H62="",O62*F62/100,H62))</f>
        <v/>
      </c>
      <c r="Q62" s="26">
        <f t="shared" si="11"/>
        <v>0</v>
      </c>
      <c r="R62" s="46" t="e">
        <f t="shared" si="12"/>
        <v>#VALUE!</v>
      </c>
      <c r="S62" s="46">
        <f t="shared" si="12"/>
        <v>0</v>
      </c>
      <c r="T62" s="46" t="e">
        <f t="shared" si="13"/>
        <v>#VALUE!</v>
      </c>
      <c r="U62" s="47">
        <f t="shared" si="14"/>
        <v>0</v>
      </c>
      <c r="V62" s="20">
        <f t="shared" si="15"/>
        <v>0</v>
      </c>
      <c r="W62" s="20">
        <f t="shared" si="16"/>
        <v>0</v>
      </c>
      <c r="X62" s="23"/>
      <c r="Y62" s="23">
        <v>410</v>
      </c>
      <c r="Z62" s="23">
        <v>1075000</v>
      </c>
      <c r="AA62" s="48">
        <f t="shared" si="17"/>
        <v>0</v>
      </c>
      <c r="AB62" s="48">
        <f t="shared" si="18"/>
        <v>0</v>
      </c>
      <c r="AC62" s="26">
        <f>IF(OR(C62="",C62=0),IF(ISERROR(FINDB("録音",収録楽曲情報!$S$2)),Q62,P62),C62&amp;"曲目に合算")</f>
        <v>0</v>
      </c>
      <c r="AD62" s="73" t="str">
        <f t="shared" si="19"/>
        <v/>
      </c>
      <c r="AE62" s="73" t="str">
        <f t="shared" si="20"/>
        <v/>
      </c>
      <c r="AF62" s="73" t="str">
        <f t="shared" si="21"/>
        <v/>
      </c>
      <c r="AG62" s="73" t="str">
        <f t="shared" si="22"/>
        <v/>
      </c>
      <c r="AH62" s="73" t="str">
        <f t="shared" si="23"/>
        <v/>
      </c>
      <c r="AI62" s="73" t="str">
        <f t="shared" si="24"/>
        <v/>
      </c>
      <c r="AJ62" s="73" t="str">
        <f t="shared" si="25"/>
        <v>―</v>
      </c>
      <c r="AK62" s="3" t="str">
        <f>ASC(SUBSTITUTE(収録楽曲情報!D51&amp;収録楽曲情報!E51&amp;収録楽曲情報!F51," ",""))</f>
        <v/>
      </c>
      <c r="AL62" s="3" t="str">
        <f>IF(ISNA(VLOOKUP(AK62,楽曲集約!D:D,1,FALSE))=TRUE,"",VLOOKUP(AK62,楽曲集約!D:D,1,FALSE))</f>
        <v/>
      </c>
      <c r="AM62" s="3">
        <v>50</v>
      </c>
      <c r="AN62" s="3" t="str">
        <f>IF(収録楽曲情報!N51="著作権消滅","",IF(収録楽曲情報!N51="非管理","",IF(AL62="","",IF(VLOOKUP(AL62,AL$12:AM$112,2,FALSE)=AM62,,VLOOKUP(AL62,AL$12:AM$112,2,FALSE)))))</f>
        <v/>
      </c>
      <c r="AO62" s="76">
        <f t="shared" si="26"/>
        <v>0</v>
      </c>
      <c r="AP62" s="76" t="str">
        <f t="shared" si="2"/>
        <v/>
      </c>
      <c r="AQ62" s="2">
        <f t="shared" si="27"/>
        <v>1</v>
      </c>
      <c r="AR62" s="2">
        <f t="shared" si="28"/>
        <v>0</v>
      </c>
    </row>
    <row r="63" spans="1:44" x14ac:dyDescent="0.15">
      <c r="A63">
        <f t="shared" si="3"/>
        <v>51</v>
      </c>
      <c r="B63" s="53">
        <v>51</v>
      </c>
      <c r="C63" s="95" t="str">
        <f>IF(算定シミュレーション!AN63="","",算定シミュレーション!AN63)</f>
        <v/>
      </c>
      <c r="D63" s="67" t="str">
        <f t="shared" si="29"/>
        <v/>
      </c>
      <c r="E63" s="61">
        <f>収録楽曲情報!H52+収録楽曲情報!I52/100</f>
        <v>0</v>
      </c>
      <c r="F63" s="42">
        <f>IF(AND(収録楽曲情報!M52&lt;=100,収録楽曲情報!M52&gt;0),収録楽曲情報!M52,0)</f>
        <v>0</v>
      </c>
      <c r="G63" s="42">
        <f>IF(AND(収録楽曲情報!N52&lt;=100,収録楽曲情報!N52&gt;0),収録楽曲情報!N52,0)</f>
        <v>0</v>
      </c>
      <c r="H63" s="43"/>
      <c r="I63" s="63">
        <f t="shared" si="4"/>
        <v>0</v>
      </c>
      <c r="J63" s="63">
        <f t="shared" si="5"/>
        <v>0</v>
      </c>
      <c r="K63" s="63">
        <f t="shared" si="6"/>
        <v>0</v>
      </c>
      <c r="L63" s="63">
        <f t="shared" si="7"/>
        <v>0</v>
      </c>
      <c r="M63" s="63">
        <f t="shared" si="8"/>
        <v>0</v>
      </c>
      <c r="N63" s="44">
        <f t="shared" si="9"/>
        <v>0</v>
      </c>
      <c r="O63" s="45">
        <f t="shared" si="10"/>
        <v>0</v>
      </c>
      <c r="P63" s="26" t="str">
        <f>IF(ISERROR(収録楽曲情報!N52+1),"",IF(H63="",O63*F63/100,H63))</f>
        <v/>
      </c>
      <c r="Q63" s="26">
        <f t="shared" si="11"/>
        <v>0</v>
      </c>
      <c r="R63" s="46" t="e">
        <f t="shared" si="12"/>
        <v>#VALUE!</v>
      </c>
      <c r="S63" s="46">
        <f t="shared" si="12"/>
        <v>0</v>
      </c>
      <c r="T63" s="46" t="e">
        <f t="shared" si="13"/>
        <v>#VALUE!</v>
      </c>
      <c r="U63" s="47">
        <f t="shared" si="14"/>
        <v>0</v>
      </c>
      <c r="V63" s="20">
        <f t="shared" si="15"/>
        <v>0</v>
      </c>
      <c r="W63" s="20">
        <f t="shared" si="16"/>
        <v>0</v>
      </c>
      <c r="X63" s="23"/>
      <c r="Y63" s="23">
        <v>420</v>
      </c>
      <c r="Z63" s="23">
        <v>1100000</v>
      </c>
      <c r="AA63" s="48">
        <f t="shared" si="17"/>
        <v>0</v>
      </c>
      <c r="AB63" s="48">
        <f t="shared" si="18"/>
        <v>0</v>
      </c>
      <c r="AC63" s="26">
        <f>IF(OR(C63="",C63=0),IF(ISERROR(FINDB("録音",収録楽曲情報!$S$2)),Q63,P63),C63&amp;"曲目に合算")</f>
        <v>0</v>
      </c>
      <c r="AD63" s="73" t="str">
        <f t="shared" si="19"/>
        <v/>
      </c>
      <c r="AE63" s="73" t="str">
        <f t="shared" si="20"/>
        <v/>
      </c>
      <c r="AF63" s="73" t="str">
        <f t="shared" si="21"/>
        <v/>
      </c>
      <c r="AG63" s="73" t="str">
        <f t="shared" si="22"/>
        <v/>
      </c>
      <c r="AH63" s="73" t="str">
        <f t="shared" si="23"/>
        <v/>
      </c>
      <c r="AI63" s="73" t="str">
        <f t="shared" si="24"/>
        <v/>
      </c>
      <c r="AJ63" s="73" t="str">
        <f t="shared" si="25"/>
        <v>―</v>
      </c>
      <c r="AK63" s="3" t="str">
        <f>ASC(SUBSTITUTE(収録楽曲情報!D52&amp;収録楽曲情報!E52&amp;収録楽曲情報!F52," ",""))</f>
        <v/>
      </c>
      <c r="AL63" s="3" t="str">
        <f>IF(ISNA(VLOOKUP(AK63,楽曲集約!D:D,1,FALSE))=TRUE,"",VLOOKUP(AK63,楽曲集約!D:D,1,FALSE))</f>
        <v/>
      </c>
      <c r="AM63" s="3">
        <v>51</v>
      </c>
      <c r="AN63" s="3" t="str">
        <f>IF(収録楽曲情報!N52="著作権消滅","",IF(収録楽曲情報!N52="非管理","",IF(AL63="","",IF(VLOOKUP(AL63,AL$12:AM$112,2,FALSE)=AM63,,VLOOKUP(AL63,AL$12:AM$112,2,FALSE)))))</f>
        <v/>
      </c>
      <c r="AO63" s="76">
        <f t="shared" si="26"/>
        <v>0</v>
      </c>
      <c r="AP63" s="76" t="str">
        <f t="shared" si="2"/>
        <v/>
      </c>
      <c r="AQ63" s="2">
        <f t="shared" si="27"/>
        <v>1</v>
      </c>
      <c r="AR63" s="2">
        <f t="shared" si="28"/>
        <v>0</v>
      </c>
    </row>
    <row r="64" spans="1:44" x14ac:dyDescent="0.15">
      <c r="A64">
        <f t="shared" si="3"/>
        <v>52</v>
      </c>
      <c r="B64" s="53">
        <v>52</v>
      </c>
      <c r="C64" s="95" t="str">
        <f>IF(算定シミュレーション!AN64="","",算定シミュレーション!AN64)</f>
        <v/>
      </c>
      <c r="D64" s="67" t="str">
        <f t="shared" si="29"/>
        <v/>
      </c>
      <c r="E64" s="61">
        <f>収録楽曲情報!H53+収録楽曲情報!I53/100</f>
        <v>0</v>
      </c>
      <c r="F64" s="42">
        <f>IF(AND(収録楽曲情報!M53&lt;=100,収録楽曲情報!M53&gt;0),収録楽曲情報!M53,0)</f>
        <v>0</v>
      </c>
      <c r="G64" s="42">
        <f>IF(AND(収録楽曲情報!N53&lt;=100,収録楽曲情報!N53&gt;0),収録楽曲情報!N53,0)</f>
        <v>0</v>
      </c>
      <c r="H64" s="43"/>
      <c r="I64" s="63">
        <f t="shared" si="4"/>
        <v>0</v>
      </c>
      <c r="J64" s="63">
        <f t="shared" si="5"/>
        <v>0</v>
      </c>
      <c r="K64" s="63">
        <f t="shared" si="6"/>
        <v>0</v>
      </c>
      <c r="L64" s="63">
        <f t="shared" si="7"/>
        <v>0</v>
      </c>
      <c r="M64" s="63">
        <f t="shared" si="8"/>
        <v>0</v>
      </c>
      <c r="N64" s="44">
        <f t="shared" si="9"/>
        <v>0</v>
      </c>
      <c r="O64" s="45">
        <f t="shared" si="10"/>
        <v>0</v>
      </c>
      <c r="P64" s="26" t="str">
        <f>IF(ISERROR(収録楽曲情報!N53+1),"",IF(H64="",O64*F64/100,H64))</f>
        <v/>
      </c>
      <c r="Q64" s="26">
        <f t="shared" si="11"/>
        <v>0</v>
      </c>
      <c r="R64" s="46" t="e">
        <f t="shared" si="12"/>
        <v>#VALUE!</v>
      </c>
      <c r="S64" s="46">
        <f t="shared" si="12"/>
        <v>0</v>
      </c>
      <c r="T64" s="46" t="e">
        <f t="shared" si="13"/>
        <v>#VALUE!</v>
      </c>
      <c r="U64" s="47">
        <f t="shared" si="14"/>
        <v>0</v>
      </c>
      <c r="V64" s="20">
        <f t="shared" si="15"/>
        <v>0</v>
      </c>
      <c r="W64" s="20">
        <f t="shared" si="16"/>
        <v>0</v>
      </c>
      <c r="X64" s="23"/>
      <c r="Y64" s="23">
        <v>430</v>
      </c>
      <c r="Z64" s="23">
        <v>1125000</v>
      </c>
      <c r="AA64" s="48">
        <f t="shared" si="17"/>
        <v>0</v>
      </c>
      <c r="AB64" s="48">
        <f t="shared" si="18"/>
        <v>0</v>
      </c>
      <c r="AC64" s="26">
        <f>IF(OR(C64="",C64=0),IF(ISERROR(FINDB("録音",収録楽曲情報!$S$2)),Q64,P64),C64&amp;"曲目に合算")</f>
        <v>0</v>
      </c>
      <c r="AD64" s="73" t="str">
        <f t="shared" si="19"/>
        <v/>
      </c>
      <c r="AE64" s="73" t="str">
        <f t="shared" si="20"/>
        <v/>
      </c>
      <c r="AF64" s="73" t="str">
        <f t="shared" si="21"/>
        <v/>
      </c>
      <c r="AG64" s="73" t="str">
        <f t="shared" si="22"/>
        <v/>
      </c>
      <c r="AH64" s="73" t="str">
        <f t="shared" si="23"/>
        <v/>
      </c>
      <c r="AI64" s="73" t="str">
        <f t="shared" si="24"/>
        <v/>
      </c>
      <c r="AJ64" s="73" t="str">
        <f t="shared" si="25"/>
        <v>―</v>
      </c>
      <c r="AK64" s="3" t="str">
        <f>ASC(SUBSTITUTE(収録楽曲情報!D53&amp;収録楽曲情報!E53&amp;収録楽曲情報!F53," ",""))</f>
        <v/>
      </c>
      <c r="AL64" s="3" t="str">
        <f>IF(ISNA(VLOOKUP(AK64,楽曲集約!D:D,1,FALSE))=TRUE,"",VLOOKUP(AK64,楽曲集約!D:D,1,FALSE))</f>
        <v/>
      </c>
      <c r="AM64" s="3">
        <v>52</v>
      </c>
      <c r="AN64" s="3" t="str">
        <f>IF(収録楽曲情報!N53="著作権消滅","",IF(収録楽曲情報!N53="非管理","",IF(AL64="","",IF(VLOOKUP(AL64,AL$12:AM$112,2,FALSE)=AM64,,VLOOKUP(AL64,AL$12:AM$112,2,FALSE)))))</f>
        <v/>
      </c>
      <c r="AO64" s="76">
        <f t="shared" si="26"/>
        <v>0</v>
      </c>
      <c r="AP64" s="76" t="str">
        <f t="shared" si="2"/>
        <v/>
      </c>
      <c r="AQ64" s="2">
        <f t="shared" si="27"/>
        <v>1</v>
      </c>
      <c r="AR64" s="2">
        <f t="shared" si="28"/>
        <v>0</v>
      </c>
    </row>
    <row r="65" spans="1:44" x14ac:dyDescent="0.15">
      <c r="A65">
        <f t="shared" si="3"/>
        <v>53</v>
      </c>
      <c r="B65" s="53">
        <v>53</v>
      </c>
      <c r="C65" s="95" t="str">
        <f>IF(算定シミュレーション!AN65="","",算定シミュレーション!AN65)</f>
        <v/>
      </c>
      <c r="D65" s="67" t="str">
        <f t="shared" si="29"/>
        <v/>
      </c>
      <c r="E65" s="61">
        <f>収録楽曲情報!H54+収録楽曲情報!I54/100</f>
        <v>0</v>
      </c>
      <c r="F65" s="42">
        <f>IF(AND(収録楽曲情報!M54&lt;=100,収録楽曲情報!M54&gt;0),収録楽曲情報!M54,0)</f>
        <v>0</v>
      </c>
      <c r="G65" s="42">
        <f>IF(AND(収録楽曲情報!N54&lt;=100,収録楽曲情報!N54&gt;0),収録楽曲情報!N54,0)</f>
        <v>0</v>
      </c>
      <c r="H65" s="43"/>
      <c r="I65" s="63">
        <f t="shared" si="4"/>
        <v>0</v>
      </c>
      <c r="J65" s="63">
        <f t="shared" si="5"/>
        <v>0</v>
      </c>
      <c r="K65" s="63">
        <f t="shared" si="6"/>
        <v>0</v>
      </c>
      <c r="L65" s="63">
        <f t="shared" si="7"/>
        <v>0</v>
      </c>
      <c r="M65" s="63">
        <f t="shared" si="8"/>
        <v>0</v>
      </c>
      <c r="N65" s="44">
        <f t="shared" si="9"/>
        <v>0</v>
      </c>
      <c r="O65" s="45">
        <f t="shared" si="10"/>
        <v>0</v>
      </c>
      <c r="P65" s="26" t="str">
        <f>IF(ISERROR(収録楽曲情報!N54+1),"",IF(H65="",O65*F65/100,H65))</f>
        <v/>
      </c>
      <c r="Q65" s="26">
        <f t="shared" si="11"/>
        <v>0</v>
      </c>
      <c r="R65" s="46" t="e">
        <f t="shared" si="12"/>
        <v>#VALUE!</v>
      </c>
      <c r="S65" s="46">
        <f t="shared" si="12"/>
        <v>0</v>
      </c>
      <c r="T65" s="46" t="e">
        <f t="shared" si="13"/>
        <v>#VALUE!</v>
      </c>
      <c r="U65" s="47">
        <f t="shared" si="14"/>
        <v>0</v>
      </c>
      <c r="V65" s="20">
        <f t="shared" si="15"/>
        <v>0</v>
      </c>
      <c r="W65" s="20">
        <f t="shared" si="16"/>
        <v>0</v>
      </c>
      <c r="X65" s="23"/>
      <c r="Y65" s="23">
        <v>440</v>
      </c>
      <c r="Z65" s="23">
        <v>1150000</v>
      </c>
      <c r="AA65" s="48">
        <f t="shared" si="17"/>
        <v>0</v>
      </c>
      <c r="AB65" s="48">
        <f t="shared" si="18"/>
        <v>0</v>
      </c>
      <c r="AC65" s="26">
        <f>IF(OR(C65="",C65=0),IF(ISERROR(FINDB("録音",収録楽曲情報!$S$2)),Q65,P65),C65&amp;"曲目に合算")</f>
        <v>0</v>
      </c>
      <c r="AD65" s="73" t="str">
        <f t="shared" si="19"/>
        <v/>
      </c>
      <c r="AE65" s="73" t="str">
        <f t="shared" si="20"/>
        <v/>
      </c>
      <c r="AF65" s="73" t="str">
        <f t="shared" si="21"/>
        <v/>
      </c>
      <c r="AG65" s="73" t="str">
        <f t="shared" si="22"/>
        <v/>
      </c>
      <c r="AH65" s="73" t="str">
        <f t="shared" si="23"/>
        <v/>
      </c>
      <c r="AI65" s="73" t="str">
        <f t="shared" si="24"/>
        <v/>
      </c>
      <c r="AJ65" s="73" t="str">
        <f t="shared" si="25"/>
        <v>―</v>
      </c>
      <c r="AK65" s="3" t="str">
        <f>ASC(SUBSTITUTE(収録楽曲情報!D54&amp;収録楽曲情報!E54&amp;収録楽曲情報!F54," ",""))</f>
        <v/>
      </c>
      <c r="AL65" s="3" t="str">
        <f>IF(ISNA(VLOOKUP(AK65,楽曲集約!D:D,1,FALSE))=TRUE,"",VLOOKUP(AK65,楽曲集約!D:D,1,FALSE))</f>
        <v/>
      </c>
      <c r="AM65" s="3">
        <v>53</v>
      </c>
      <c r="AN65" s="3" t="str">
        <f>IF(収録楽曲情報!N54="著作権消滅","",IF(収録楽曲情報!N54="非管理","",IF(AL65="","",IF(VLOOKUP(AL65,AL$12:AM$112,2,FALSE)=AM65,,VLOOKUP(AL65,AL$12:AM$112,2,FALSE)))))</f>
        <v/>
      </c>
      <c r="AO65" s="76">
        <f t="shared" si="26"/>
        <v>0</v>
      </c>
      <c r="AP65" s="76" t="str">
        <f t="shared" si="2"/>
        <v/>
      </c>
      <c r="AQ65" s="2">
        <f t="shared" si="27"/>
        <v>1</v>
      </c>
      <c r="AR65" s="2">
        <f t="shared" si="28"/>
        <v>0</v>
      </c>
    </row>
    <row r="66" spans="1:44" x14ac:dyDescent="0.15">
      <c r="A66">
        <f t="shared" si="3"/>
        <v>54</v>
      </c>
      <c r="B66" s="53">
        <v>54</v>
      </c>
      <c r="C66" s="95" t="str">
        <f>IF(算定シミュレーション!AN66="","",算定シミュレーション!AN66)</f>
        <v/>
      </c>
      <c r="D66" s="67" t="str">
        <f t="shared" si="29"/>
        <v/>
      </c>
      <c r="E66" s="61">
        <f>収録楽曲情報!H55+収録楽曲情報!I55/100</f>
        <v>0</v>
      </c>
      <c r="F66" s="42">
        <f>IF(AND(収録楽曲情報!M55&lt;=100,収録楽曲情報!M55&gt;0),収録楽曲情報!M55,0)</f>
        <v>0</v>
      </c>
      <c r="G66" s="42">
        <f>IF(AND(収録楽曲情報!N55&lt;=100,収録楽曲情報!N55&gt;0),収録楽曲情報!N55,0)</f>
        <v>0</v>
      </c>
      <c r="H66" s="43"/>
      <c r="I66" s="63">
        <f t="shared" si="4"/>
        <v>0</v>
      </c>
      <c r="J66" s="63">
        <f t="shared" si="5"/>
        <v>0</v>
      </c>
      <c r="K66" s="63">
        <f t="shared" si="6"/>
        <v>0</v>
      </c>
      <c r="L66" s="63">
        <f t="shared" si="7"/>
        <v>0</v>
      </c>
      <c r="M66" s="63">
        <f t="shared" si="8"/>
        <v>0</v>
      </c>
      <c r="N66" s="44">
        <f t="shared" si="9"/>
        <v>0</v>
      </c>
      <c r="O66" s="45">
        <f t="shared" si="10"/>
        <v>0</v>
      </c>
      <c r="P66" s="26" t="str">
        <f>IF(ISERROR(収録楽曲情報!N55+1),"",IF(H66="",O66*F66/100,H66))</f>
        <v/>
      </c>
      <c r="Q66" s="26">
        <f t="shared" si="11"/>
        <v>0</v>
      </c>
      <c r="R66" s="46" t="e">
        <f t="shared" si="12"/>
        <v>#VALUE!</v>
      </c>
      <c r="S66" s="46">
        <f t="shared" si="12"/>
        <v>0</v>
      </c>
      <c r="T66" s="46" t="e">
        <f t="shared" si="13"/>
        <v>#VALUE!</v>
      </c>
      <c r="U66" s="47">
        <f t="shared" si="14"/>
        <v>0</v>
      </c>
      <c r="V66" s="20">
        <f t="shared" si="15"/>
        <v>0</v>
      </c>
      <c r="W66" s="20">
        <f t="shared" si="16"/>
        <v>0</v>
      </c>
      <c r="X66" s="23"/>
      <c r="Y66" s="23">
        <v>450</v>
      </c>
      <c r="Z66" s="23">
        <v>1175000</v>
      </c>
      <c r="AA66" s="48">
        <f t="shared" si="17"/>
        <v>0</v>
      </c>
      <c r="AB66" s="48">
        <f t="shared" si="18"/>
        <v>0</v>
      </c>
      <c r="AC66" s="26">
        <f>IF(OR(C66="",C66=0),IF(ISERROR(FINDB("録音",収録楽曲情報!$S$2)),Q66,P66),C66&amp;"曲目に合算")</f>
        <v>0</v>
      </c>
      <c r="AD66" s="73" t="str">
        <f t="shared" si="19"/>
        <v/>
      </c>
      <c r="AE66" s="73" t="str">
        <f t="shared" si="20"/>
        <v/>
      </c>
      <c r="AF66" s="73" t="str">
        <f t="shared" si="21"/>
        <v/>
      </c>
      <c r="AG66" s="73" t="str">
        <f t="shared" si="22"/>
        <v/>
      </c>
      <c r="AH66" s="73" t="str">
        <f t="shared" si="23"/>
        <v/>
      </c>
      <c r="AI66" s="73" t="str">
        <f t="shared" si="24"/>
        <v/>
      </c>
      <c r="AJ66" s="73" t="str">
        <f t="shared" si="25"/>
        <v>―</v>
      </c>
      <c r="AK66" s="3" t="str">
        <f>ASC(SUBSTITUTE(収録楽曲情報!D55&amp;収録楽曲情報!E55&amp;収録楽曲情報!F55," ",""))</f>
        <v/>
      </c>
      <c r="AL66" s="3" t="str">
        <f>IF(ISNA(VLOOKUP(AK66,楽曲集約!D:D,1,FALSE))=TRUE,"",VLOOKUP(AK66,楽曲集約!D:D,1,FALSE))</f>
        <v/>
      </c>
      <c r="AM66" s="3">
        <v>54</v>
      </c>
      <c r="AN66" s="3" t="str">
        <f>IF(収録楽曲情報!N55="著作権消滅","",IF(収録楽曲情報!N55="非管理","",IF(AL66="","",IF(VLOOKUP(AL66,AL$12:AM$112,2,FALSE)=AM66,,VLOOKUP(AL66,AL$12:AM$112,2,FALSE)))))</f>
        <v/>
      </c>
      <c r="AO66" s="76">
        <f t="shared" si="26"/>
        <v>0</v>
      </c>
      <c r="AP66" s="76" t="str">
        <f t="shared" si="2"/>
        <v/>
      </c>
      <c r="AQ66" s="2">
        <f t="shared" si="27"/>
        <v>1</v>
      </c>
      <c r="AR66" s="2">
        <f t="shared" si="28"/>
        <v>0</v>
      </c>
    </row>
    <row r="67" spans="1:44" x14ac:dyDescent="0.15">
      <c r="A67">
        <f t="shared" si="3"/>
        <v>55</v>
      </c>
      <c r="B67" s="53">
        <v>55</v>
      </c>
      <c r="C67" s="95" t="str">
        <f>IF(算定シミュレーション!AN67="","",算定シミュレーション!AN67)</f>
        <v/>
      </c>
      <c r="D67" s="67" t="str">
        <f t="shared" si="29"/>
        <v/>
      </c>
      <c r="E67" s="61">
        <f>収録楽曲情報!H56+収録楽曲情報!I56/100</f>
        <v>0</v>
      </c>
      <c r="F67" s="42">
        <f>IF(AND(収録楽曲情報!M56&lt;=100,収録楽曲情報!M56&gt;0),収録楽曲情報!M56,0)</f>
        <v>0</v>
      </c>
      <c r="G67" s="42">
        <f>IF(AND(収録楽曲情報!N56&lt;=100,収録楽曲情報!N56&gt;0),収録楽曲情報!N56,0)</f>
        <v>0</v>
      </c>
      <c r="H67" s="43"/>
      <c r="I67" s="63">
        <f t="shared" si="4"/>
        <v>0</v>
      </c>
      <c r="J67" s="63">
        <f t="shared" si="5"/>
        <v>0</v>
      </c>
      <c r="K67" s="63">
        <f t="shared" si="6"/>
        <v>0</v>
      </c>
      <c r="L67" s="63">
        <f t="shared" si="7"/>
        <v>0</v>
      </c>
      <c r="M67" s="63">
        <f t="shared" si="8"/>
        <v>0</v>
      </c>
      <c r="N67" s="44">
        <f t="shared" si="9"/>
        <v>0</v>
      </c>
      <c r="O67" s="45">
        <f t="shared" si="10"/>
        <v>0</v>
      </c>
      <c r="P67" s="26" t="str">
        <f>IF(ISERROR(収録楽曲情報!N56+1),"",IF(H67="",O67*F67/100,H67))</f>
        <v/>
      </c>
      <c r="Q67" s="26">
        <f t="shared" si="11"/>
        <v>0</v>
      </c>
      <c r="R67" s="46" t="e">
        <f t="shared" si="12"/>
        <v>#VALUE!</v>
      </c>
      <c r="S67" s="46">
        <f t="shared" si="12"/>
        <v>0</v>
      </c>
      <c r="T67" s="46" t="e">
        <f t="shared" si="13"/>
        <v>#VALUE!</v>
      </c>
      <c r="U67" s="47">
        <f t="shared" si="14"/>
        <v>0</v>
      </c>
      <c r="V67" s="20">
        <f t="shared" si="15"/>
        <v>0</v>
      </c>
      <c r="W67" s="20">
        <f t="shared" si="16"/>
        <v>0</v>
      </c>
      <c r="X67" s="23"/>
      <c r="Y67" s="23">
        <v>460</v>
      </c>
      <c r="Z67" s="23">
        <v>1200000</v>
      </c>
      <c r="AA67" s="48">
        <f t="shared" si="17"/>
        <v>0</v>
      </c>
      <c r="AB67" s="48">
        <f t="shared" si="18"/>
        <v>0</v>
      </c>
      <c r="AC67" s="26">
        <f>IF(OR(C67="",C67=0),IF(ISERROR(FINDB("録音",収録楽曲情報!$S$2)),Q67,P67),C67&amp;"曲目に合算")</f>
        <v>0</v>
      </c>
      <c r="AD67" s="73" t="str">
        <f t="shared" si="19"/>
        <v/>
      </c>
      <c r="AE67" s="73" t="str">
        <f t="shared" si="20"/>
        <v/>
      </c>
      <c r="AF67" s="73" t="str">
        <f t="shared" si="21"/>
        <v/>
      </c>
      <c r="AG67" s="73" t="str">
        <f t="shared" si="22"/>
        <v/>
      </c>
      <c r="AH67" s="73" t="str">
        <f t="shared" si="23"/>
        <v/>
      </c>
      <c r="AI67" s="73" t="str">
        <f t="shared" si="24"/>
        <v/>
      </c>
      <c r="AJ67" s="73" t="str">
        <f t="shared" si="25"/>
        <v>―</v>
      </c>
      <c r="AK67" s="3" t="str">
        <f>ASC(SUBSTITUTE(収録楽曲情報!D56&amp;収録楽曲情報!E56&amp;収録楽曲情報!F56," ",""))</f>
        <v/>
      </c>
      <c r="AL67" s="3" t="str">
        <f>IF(ISNA(VLOOKUP(AK67,楽曲集約!D:D,1,FALSE))=TRUE,"",VLOOKUP(AK67,楽曲集約!D:D,1,FALSE))</f>
        <v/>
      </c>
      <c r="AM67" s="3">
        <v>55</v>
      </c>
      <c r="AN67" s="3" t="str">
        <f>IF(収録楽曲情報!N56="著作権消滅","",IF(収録楽曲情報!N56="非管理","",IF(AL67="","",IF(VLOOKUP(AL67,AL$12:AM$112,2,FALSE)=AM67,,VLOOKUP(AL67,AL$12:AM$112,2,FALSE)))))</f>
        <v/>
      </c>
      <c r="AO67" s="76">
        <f t="shared" si="26"/>
        <v>0</v>
      </c>
      <c r="AP67" s="76" t="str">
        <f t="shared" si="2"/>
        <v/>
      </c>
      <c r="AQ67" s="2">
        <f t="shared" si="27"/>
        <v>1</v>
      </c>
      <c r="AR67" s="2">
        <f t="shared" si="28"/>
        <v>0</v>
      </c>
    </row>
    <row r="68" spans="1:44" x14ac:dyDescent="0.15">
      <c r="A68">
        <f t="shared" si="3"/>
        <v>56</v>
      </c>
      <c r="B68" s="53">
        <v>56</v>
      </c>
      <c r="C68" s="95" t="str">
        <f>IF(算定シミュレーション!AN68="","",算定シミュレーション!AN68)</f>
        <v/>
      </c>
      <c r="D68" s="67" t="str">
        <f t="shared" si="29"/>
        <v/>
      </c>
      <c r="E68" s="61">
        <f>収録楽曲情報!H57+収録楽曲情報!I57/100</f>
        <v>0</v>
      </c>
      <c r="F68" s="42">
        <f>IF(AND(収録楽曲情報!M57&lt;=100,収録楽曲情報!M57&gt;0),収録楽曲情報!M57,0)</f>
        <v>0</v>
      </c>
      <c r="G68" s="42">
        <f>IF(AND(収録楽曲情報!N57&lt;=100,収録楽曲情報!N57&gt;0),収録楽曲情報!N57,0)</f>
        <v>0</v>
      </c>
      <c r="H68" s="43"/>
      <c r="I68" s="63">
        <f t="shared" si="4"/>
        <v>0</v>
      </c>
      <c r="J68" s="63">
        <f t="shared" si="5"/>
        <v>0</v>
      </c>
      <c r="K68" s="63">
        <f t="shared" si="6"/>
        <v>0</v>
      </c>
      <c r="L68" s="63">
        <f t="shared" si="7"/>
        <v>0</v>
      </c>
      <c r="M68" s="63">
        <f t="shared" si="8"/>
        <v>0</v>
      </c>
      <c r="N68" s="44">
        <f t="shared" si="9"/>
        <v>0</v>
      </c>
      <c r="O68" s="45">
        <f t="shared" si="10"/>
        <v>0</v>
      </c>
      <c r="P68" s="26" t="str">
        <f>IF(ISERROR(収録楽曲情報!N57+1),"",IF(H68="",O68*F68/100,H68))</f>
        <v/>
      </c>
      <c r="Q68" s="26">
        <f t="shared" si="11"/>
        <v>0</v>
      </c>
      <c r="R68" s="46" t="e">
        <f t="shared" si="12"/>
        <v>#VALUE!</v>
      </c>
      <c r="S68" s="46">
        <f t="shared" si="12"/>
        <v>0</v>
      </c>
      <c r="T68" s="46" t="e">
        <f t="shared" si="13"/>
        <v>#VALUE!</v>
      </c>
      <c r="U68" s="47">
        <f t="shared" si="14"/>
        <v>0</v>
      </c>
      <c r="V68" s="20">
        <f t="shared" si="15"/>
        <v>0</v>
      </c>
      <c r="W68" s="20">
        <f t="shared" si="16"/>
        <v>0</v>
      </c>
      <c r="X68" s="23"/>
      <c r="Y68" s="23">
        <v>470</v>
      </c>
      <c r="Z68" s="23">
        <v>1225000</v>
      </c>
      <c r="AA68" s="48">
        <f t="shared" si="17"/>
        <v>0</v>
      </c>
      <c r="AB68" s="48">
        <f t="shared" si="18"/>
        <v>0</v>
      </c>
      <c r="AC68" s="26">
        <f>IF(OR(C68="",C68=0),IF(ISERROR(FINDB("録音",収録楽曲情報!$S$2)),Q68,P68),C68&amp;"曲目に合算")</f>
        <v>0</v>
      </c>
      <c r="AD68" s="73" t="str">
        <f t="shared" si="19"/>
        <v/>
      </c>
      <c r="AE68" s="73" t="str">
        <f t="shared" si="20"/>
        <v/>
      </c>
      <c r="AF68" s="73" t="str">
        <f t="shared" si="21"/>
        <v/>
      </c>
      <c r="AG68" s="73" t="str">
        <f t="shared" si="22"/>
        <v/>
      </c>
      <c r="AH68" s="73" t="str">
        <f t="shared" si="23"/>
        <v/>
      </c>
      <c r="AI68" s="73" t="str">
        <f t="shared" si="24"/>
        <v/>
      </c>
      <c r="AJ68" s="73" t="str">
        <f t="shared" si="25"/>
        <v>―</v>
      </c>
      <c r="AK68" s="3" t="str">
        <f>ASC(SUBSTITUTE(収録楽曲情報!D57&amp;収録楽曲情報!E57&amp;収録楽曲情報!F57," ",""))</f>
        <v/>
      </c>
      <c r="AL68" s="3" t="str">
        <f>IF(ISNA(VLOOKUP(AK68,楽曲集約!D:D,1,FALSE))=TRUE,"",VLOOKUP(AK68,楽曲集約!D:D,1,FALSE))</f>
        <v/>
      </c>
      <c r="AM68" s="3">
        <v>56</v>
      </c>
      <c r="AN68" s="3" t="str">
        <f>IF(収録楽曲情報!N57="著作権消滅","",IF(収録楽曲情報!N57="非管理","",IF(AL68="","",IF(VLOOKUP(AL68,AL$12:AM$112,2,FALSE)=AM68,,VLOOKUP(AL68,AL$12:AM$112,2,FALSE)))))</f>
        <v/>
      </c>
      <c r="AO68" s="76">
        <f t="shared" si="26"/>
        <v>0</v>
      </c>
      <c r="AP68" s="76" t="str">
        <f t="shared" si="2"/>
        <v/>
      </c>
      <c r="AQ68" s="2">
        <f t="shared" si="27"/>
        <v>1</v>
      </c>
      <c r="AR68" s="2">
        <f t="shared" si="28"/>
        <v>0</v>
      </c>
    </row>
    <row r="69" spans="1:44" x14ac:dyDescent="0.15">
      <c r="A69">
        <f t="shared" si="3"/>
        <v>57</v>
      </c>
      <c r="B69" s="53">
        <v>57</v>
      </c>
      <c r="C69" s="95" t="str">
        <f>IF(算定シミュレーション!AN69="","",算定シミュレーション!AN69)</f>
        <v/>
      </c>
      <c r="D69" s="67" t="str">
        <f t="shared" si="29"/>
        <v/>
      </c>
      <c r="E69" s="61">
        <f>収録楽曲情報!H58+収録楽曲情報!I58/100</f>
        <v>0</v>
      </c>
      <c r="F69" s="42">
        <f>IF(AND(収録楽曲情報!M58&lt;=100,収録楽曲情報!M58&gt;0),収録楽曲情報!M58,0)</f>
        <v>0</v>
      </c>
      <c r="G69" s="42">
        <f>IF(AND(収録楽曲情報!N58&lt;=100,収録楽曲情報!N58&gt;0),収録楽曲情報!N58,0)</f>
        <v>0</v>
      </c>
      <c r="H69" s="43"/>
      <c r="I69" s="63">
        <f t="shared" si="4"/>
        <v>0</v>
      </c>
      <c r="J69" s="63">
        <f t="shared" si="5"/>
        <v>0</v>
      </c>
      <c r="K69" s="63">
        <f t="shared" si="6"/>
        <v>0</v>
      </c>
      <c r="L69" s="63">
        <f t="shared" si="7"/>
        <v>0</v>
      </c>
      <c r="M69" s="63">
        <f t="shared" si="8"/>
        <v>0</v>
      </c>
      <c r="N69" s="44">
        <f t="shared" si="9"/>
        <v>0</v>
      </c>
      <c r="O69" s="45">
        <f t="shared" si="10"/>
        <v>0</v>
      </c>
      <c r="P69" s="26" t="str">
        <f>IF(ISERROR(収録楽曲情報!N58+1),"",IF(H69="",O69*F69/100,H69))</f>
        <v/>
      </c>
      <c r="Q69" s="26">
        <f t="shared" si="11"/>
        <v>0</v>
      </c>
      <c r="R69" s="46" t="e">
        <f t="shared" si="12"/>
        <v>#VALUE!</v>
      </c>
      <c r="S69" s="46">
        <f t="shared" si="12"/>
        <v>0</v>
      </c>
      <c r="T69" s="46" t="e">
        <f t="shared" si="13"/>
        <v>#VALUE!</v>
      </c>
      <c r="U69" s="47">
        <f t="shared" si="14"/>
        <v>0</v>
      </c>
      <c r="V69" s="20">
        <f t="shared" si="15"/>
        <v>0</v>
      </c>
      <c r="W69" s="20">
        <f t="shared" si="16"/>
        <v>0</v>
      </c>
      <c r="X69" s="23"/>
      <c r="Y69" s="23">
        <v>480</v>
      </c>
      <c r="Z69" s="23">
        <v>1250000</v>
      </c>
      <c r="AA69" s="48">
        <f t="shared" si="17"/>
        <v>0</v>
      </c>
      <c r="AB69" s="48">
        <f t="shared" si="18"/>
        <v>0</v>
      </c>
      <c r="AC69" s="26">
        <f>IF(OR(C69="",C69=0),IF(ISERROR(FINDB("録音",収録楽曲情報!$S$2)),Q69,P69),C69&amp;"曲目に合算")</f>
        <v>0</v>
      </c>
      <c r="AD69" s="73" t="str">
        <f t="shared" si="19"/>
        <v/>
      </c>
      <c r="AE69" s="73" t="str">
        <f t="shared" si="20"/>
        <v/>
      </c>
      <c r="AF69" s="73" t="str">
        <f t="shared" si="21"/>
        <v/>
      </c>
      <c r="AG69" s="73" t="str">
        <f t="shared" si="22"/>
        <v/>
      </c>
      <c r="AH69" s="73" t="str">
        <f t="shared" si="23"/>
        <v/>
      </c>
      <c r="AI69" s="73" t="str">
        <f t="shared" si="24"/>
        <v/>
      </c>
      <c r="AJ69" s="73" t="str">
        <f t="shared" si="25"/>
        <v>―</v>
      </c>
      <c r="AK69" s="3" t="str">
        <f>ASC(SUBSTITUTE(収録楽曲情報!D58&amp;収録楽曲情報!E58&amp;収録楽曲情報!F58," ",""))</f>
        <v/>
      </c>
      <c r="AL69" s="3" t="str">
        <f>IF(ISNA(VLOOKUP(AK69,楽曲集約!D:D,1,FALSE))=TRUE,"",VLOOKUP(AK69,楽曲集約!D:D,1,FALSE))</f>
        <v/>
      </c>
      <c r="AM69" s="3">
        <v>57</v>
      </c>
      <c r="AN69" s="3" t="str">
        <f>IF(収録楽曲情報!N58="著作権消滅","",IF(収録楽曲情報!N58="非管理","",IF(AL69="","",IF(VLOOKUP(AL69,AL$12:AM$112,2,FALSE)=AM69,,VLOOKUP(AL69,AL$12:AM$112,2,FALSE)))))</f>
        <v/>
      </c>
      <c r="AO69" s="76">
        <f t="shared" si="26"/>
        <v>0</v>
      </c>
      <c r="AP69" s="76" t="str">
        <f t="shared" si="2"/>
        <v/>
      </c>
      <c r="AQ69" s="2">
        <f t="shared" si="27"/>
        <v>1</v>
      </c>
      <c r="AR69" s="2">
        <f t="shared" si="28"/>
        <v>0</v>
      </c>
    </row>
    <row r="70" spans="1:44" x14ac:dyDescent="0.15">
      <c r="A70">
        <f t="shared" si="3"/>
        <v>58</v>
      </c>
      <c r="B70" s="53">
        <v>58</v>
      </c>
      <c r="C70" s="95" t="str">
        <f>IF(算定シミュレーション!AN70="","",算定シミュレーション!AN70)</f>
        <v/>
      </c>
      <c r="D70" s="67" t="str">
        <f t="shared" si="29"/>
        <v/>
      </c>
      <c r="E70" s="61">
        <f>収録楽曲情報!H59+収録楽曲情報!I59/100</f>
        <v>0</v>
      </c>
      <c r="F70" s="42">
        <f>IF(AND(収録楽曲情報!M59&lt;=100,収録楽曲情報!M59&gt;0),収録楽曲情報!M59,0)</f>
        <v>0</v>
      </c>
      <c r="G70" s="42">
        <f>IF(AND(収録楽曲情報!N59&lt;=100,収録楽曲情報!N59&gt;0),収録楽曲情報!N59,0)</f>
        <v>0</v>
      </c>
      <c r="H70" s="43"/>
      <c r="I70" s="63">
        <f t="shared" si="4"/>
        <v>0</v>
      </c>
      <c r="J70" s="63">
        <f t="shared" si="5"/>
        <v>0</v>
      </c>
      <c r="K70" s="63">
        <f t="shared" si="6"/>
        <v>0</v>
      </c>
      <c r="L70" s="63">
        <f t="shared" si="7"/>
        <v>0</v>
      </c>
      <c r="M70" s="63">
        <f t="shared" si="8"/>
        <v>0</v>
      </c>
      <c r="N70" s="44">
        <f t="shared" si="9"/>
        <v>0</v>
      </c>
      <c r="O70" s="45">
        <f t="shared" si="10"/>
        <v>0</v>
      </c>
      <c r="P70" s="26" t="str">
        <f>IF(ISERROR(収録楽曲情報!N59+1),"",IF(H70="",O70*F70/100,H70))</f>
        <v/>
      </c>
      <c r="Q70" s="26">
        <f t="shared" si="11"/>
        <v>0</v>
      </c>
      <c r="R70" s="46" t="e">
        <f t="shared" si="12"/>
        <v>#VALUE!</v>
      </c>
      <c r="S70" s="46">
        <f t="shared" si="12"/>
        <v>0</v>
      </c>
      <c r="T70" s="46" t="e">
        <f t="shared" si="13"/>
        <v>#VALUE!</v>
      </c>
      <c r="U70" s="47">
        <f t="shared" si="14"/>
        <v>0</v>
      </c>
      <c r="V70" s="20">
        <f t="shared" si="15"/>
        <v>0</v>
      </c>
      <c r="W70" s="20">
        <f t="shared" si="16"/>
        <v>0</v>
      </c>
      <c r="X70" s="23"/>
      <c r="Y70" s="23">
        <v>490</v>
      </c>
      <c r="Z70" s="23">
        <v>1275000</v>
      </c>
      <c r="AA70" s="48">
        <f t="shared" si="17"/>
        <v>0</v>
      </c>
      <c r="AB70" s="48">
        <f t="shared" si="18"/>
        <v>0</v>
      </c>
      <c r="AC70" s="26">
        <f>IF(OR(C70="",C70=0),IF(ISERROR(FINDB("録音",収録楽曲情報!$S$2)),Q70,P70),C70&amp;"曲目に合算")</f>
        <v>0</v>
      </c>
      <c r="AD70" s="73" t="str">
        <f t="shared" si="19"/>
        <v/>
      </c>
      <c r="AE70" s="73" t="str">
        <f t="shared" si="20"/>
        <v/>
      </c>
      <c r="AF70" s="73" t="str">
        <f t="shared" si="21"/>
        <v/>
      </c>
      <c r="AG70" s="73" t="str">
        <f t="shared" si="22"/>
        <v/>
      </c>
      <c r="AH70" s="73" t="str">
        <f t="shared" si="23"/>
        <v/>
      </c>
      <c r="AI70" s="73" t="str">
        <f t="shared" si="24"/>
        <v/>
      </c>
      <c r="AJ70" s="73" t="str">
        <f t="shared" si="25"/>
        <v>―</v>
      </c>
      <c r="AK70" s="3" t="str">
        <f>ASC(SUBSTITUTE(収録楽曲情報!D59&amp;収録楽曲情報!E59&amp;収録楽曲情報!F59," ",""))</f>
        <v/>
      </c>
      <c r="AL70" s="3" t="str">
        <f>IF(ISNA(VLOOKUP(AK70,楽曲集約!D:D,1,FALSE))=TRUE,"",VLOOKUP(AK70,楽曲集約!D:D,1,FALSE))</f>
        <v/>
      </c>
      <c r="AM70" s="3">
        <v>58</v>
      </c>
      <c r="AN70" s="3" t="str">
        <f>IF(収録楽曲情報!N59="著作権消滅","",IF(収録楽曲情報!N59="非管理","",IF(AL70="","",IF(VLOOKUP(AL70,AL$12:AM$112,2,FALSE)=AM70,,VLOOKUP(AL70,AL$12:AM$112,2,FALSE)))))</f>
        <v/>
      </c>
      <c r="AO70" s="76">
        <f t="shared" si="26"/>
        <v>0</v>
      </c>
      <c r="AP70" s="76" t="str">
        <f t="shared" si="2"/>
        <v/>
      </c>
      <c r="AQ70" s="2">
        <f t="shared" si="27"/>
        <v>1</v>
      </c>
      <c r="AR70" s="2">
        <f t="shared" si="28"/>
        <v>0</v>
      </c>
    </row>
    <row r="71" spans="1:44" x14ac:dyDescent="0.15">
      <c r="A71">
        <f t="shared" si="3"/>
        <v>59</v>
      </c>
      <c r="B71" s="53">
        <v>59</v>
      </c>
      <c r="C71" s="95" t="str">
        <f>IF(算定シミュレーション!AN71="","",算定シミュレーション!AN71)</f>
        <v/>
      </c>
      <c r="D71" s="67" t="str">
        <f t="shared" si="29"/>
        <v/>
      </c>
      <c r="E71" s="61">
        <f>収録楽曲情報!H60+収録楽曲情報!I60/100</f>
        <v>0</v>
      </c>
      <c r="F71" s="42">
        <f>IF(AND(収録楽曲情報!M60&lt;=100,収録楽曲情報!M60&gt;0),収録楽曲情報!M60,0)</f>
        <v>0</v>
      </c>
      <c r="G71" s="42">
        <f>IF(AND(収録楽曲情報!N60&lt;=100,収録楽曲情報!N60&gt;0),収録楽曲情報!N60,0)</f>
        <v>0</v>
      </c>
      <c r="H71" s="43"/>
      <c r="I71" s="63">
        <f t="shared" si="4"/>
        <v>0</v>
      </c>
      <c r="J71" s="63">
        <f t="shared" si="5"/>
        <v>0</v>
      </c>
      <c r="K71" s="63">
        <f t="shared" si="6"/>
        <v>0</v>
      </c>
      <c r="L71" s="63">
        <f t="shared" si="7"/>
        <v>0</v>
      </c>
      <c r="M71" s="63">
        <f t="shared" si="8"/>
        <v>0</v>
      </c>
      <c r="N71" s="44">
        <f t="shared" si="9"/>
        <v>0</v>
      </c>
      <c r="O71" s="45">
        <f t="shared" si="10"/>
        <v>0</v>
      </c>
      <c r="P71" s="26" t="str">
        <f>IF(ISERROR(収録楽曲情報!N60+1),"",IF(H71="",O71*F71/100,H71))</f>
        <v/>
      </c>
      <c r="Q71" s="26">
        <f t="shared" si="11"/>
        <v>0</v>
      </c>
      <c r="R71" s="46" t="e">
        <f t="shared" si="12"/>
        <v>#VALUE!</v>
      </c>
      <c r="S71" s="46">
        <f t="shared" si="12"/>
        <v>0</v>
      </c>
      <c r="T71" s="46" t="e">
        <f t="shared" si="13"/>
        <v>#VALUE!</v>
      </c>
      <c r="U71" s="47">
        <f t="shared" si="14"/>
        <v>0</v>
      </c>
      <c r="V71" s="20">
        <f t="shared" si="15"/>
        <v>0</v>
      </c>
      <c r="W71" s="20">
        <f t="shared" si="16"/>
        <v>0</v>
      </c>
      <c r="X71" s="23"/>
      <c r="Y71" s="23">
        <v>500</v>
      </c>
      <c r="Z71" s="23">
        <v>1300000</v>
      </c>
      <c r="AA71" s="48">
        <f t="shared" si="17"/>
        <v>0</v>
      </c>
      <c r="AB71" s="48">
        <f t="shared" si="18"/>
        <v>0</v>
      </c>
      <c r="AC71" s="26">
        <f>IF(OR(C71="",C71=0),IF(ISERROR(FINDB("録音",収録楽曲情報!$S$2)),Q71,P71),C71&amp;"曲目に合算")</f>
        <v>0</v>
      </c>
      <c r="AD71" s="73" t="str">
        <f t="shared" si="19"/>
        <v/>
      </c>
      <c r="AE71" s="73" t="str">
        <f t="shared" si="20"/>
        <v/>
      </c>
      <c r="AF71" s="73" t="str">
        <f t="shared" si="21"/>
        <v/>
      </c>
      <c r="AG71" s="73" t="str">
        <f t="shared" si="22"/>
        <v/>
      </c>
      <c r="AH71" s="73" t="str">
        <f t="shared" si="23"/>
        <v/>
      </c>
      <c r="AI71" s="73" t="str">
        <f t="shared" si="24"/>
        <v/>
      </c>
      <c r="AJ71" s="73" t="str">
        <f t="shared" si="25"/>
        <v>―</v>
      </c>
      <c r="AK71" s="3" t="str">
        <f>ASC(SUBSTITUTE(収録楽曲情報!D60&amp;収録楽曲情報!E60&amp;収録楽曲情報!F60," ",""))</f>
        <v/>
      </c>
      <c r="AL71" s="3" t="str">
        <f>IF(ISNA(VLOOKUP(AK71,楽曲集約!D:D,1,FALSE))=TRUE,"",VLOOKUP(AK71,楽曲集約!D:D,1,FALSE))</f>
        <v/>
      </c>
      <c r="AM71" s="3">
        <v>59</v>
      </c>
      <c r="AN71" s="3" t="str">
        <f>IF(収録楽曲情報!N60="著作権消滅","",IF(収録楽曲情報!N60="非管理","",IF(AL71="","",IF(VLOOKUP(AL71,AL$12:AM$112,2,FALSE)=AM71,,VLOOKUP(AL71,AL$12:AM$112,2,FALSE)))))</f>
        <v/>
      </c>
      <c r="AO71" s="76">
        <f t="shared" si="26"/>
        <v>0</v>
      </c>
      <c r="AP71" s="76" t="str">
        <f t="shared" si="2"/>
        <v/>
      </c>
      <c r="AQ71" s="2">
        <f t="shared" si="27"/>
        <v>1</v>
      </c>
      <c r="AR71" s="2">
        <f t="shared" si="28"/>
        <v>0</v>
      </c>
    </row>
    <row r="72" spans="1:44" x14ac:dyDescent="0.15">
      <c r="A72">
        <f t="shared" si="3"/>
        <v>60</v>
      </c>
      <c r="B72" s="53">
        <v>60</v>
      </c>
      <c r="C72" s="95" t="str">
        <f>IF(算定シミュレーション!AN72="","",算定シミュレーション!AN72)</f>
        <v/>
      </c>
      <c r="D72" s="67" t="str">
        <f t="shared" si="29"/>
        <v/>
      </c>
      <c r="E72" s="61">
        <f>収録楽曲情報!H61+収録楽曲情報!I61/100</f>
        <v>0</v>
      </c>
      <c r="F72" s="42">
        <f>IF(AND(収録楽曲情報!M61&lt;=100,収録楽曲情報!M61&gt;0),収録楽曲情報!M61,0)</f>
        <v>0</v>
      </c>
      <c r="G72" s="42">
        <f>IF(AND(収録楽曲情報!N61&lt;=100,収録楽曲情報!N61&gt;0),収録楽曲情報!N61,0)</f>
        <v>0</v>
      </c>
      <c r="H72" s="43"/>
      <c r="I72" s="63">
        <f t="shared" si="4"/>
        <v>0</v>
      </c>
      <c r="J72" s="63">
        <f t="shared" si="5"/>
        <v>0</v>
      </c>
      <c r="K72" s="63">
        <f t="shared" si="6"/>
        <v>0</v>
      </c>
      <c r="L72" s="63">
        <f t="shared" si="7"/>
        <v>0</v>
      </c>
      <c r="M72" s="63">
        <f t="shared" si="8"/>
        <v>0</v>
      </c>
      <c r="N72" s="44">
        <f t="shared" si="9"/>
        <v>0</v>
      </c>
      <c r="O72" s="45">
        <f t="shared" si="10"/>
        <v>0</v>
      </c>
      <c r="P72" s="26" t="str">
        <f>IF(ISERROR(収録楽曲情報!N61+1),"",IF(H72="",O72*F72/100,H72))</f>
        <v/>
      </c>
      <c r="Q72" s="26">
        <f t="shared" si="11"/>
        <v>0</v>
      </c>
      <c r="R72" s="46" t="e">
        <f t="shared" si="12"/>
        <v>#VALUE!</v>
      </c>
      <c r="S72" s="46">
        <f t="shared" si="12"/>
        <v>0</v>
      </c>
      <c r="T72" s="46" t="e">
        <f t="shared" si="13"/>
        <v>#VALUE!</v>
      </c>
      <c r="U72" s="47">
        <f t="shared" si="14"/>
        <v>0</v>
      </c>
      <c r="V72" s="20">
        <f t="shared" si="15"/>
        <v>0</v>
      </c>
      <c r="W72" s="20">
        <f t="shared" si="16"/>
        <v>0</v>
      </c>
      <c r="X72" s="23"/>
      <c r="Y72" s="23">
        <v>510</v>
      </c>
      <c r="Z72" s="23">
        <v>1325000</v>
      </c>
      <c r="AA72" s="48">
        <f t="shared" si="17"/>
        <v>0</v>
      </c>
      <c r="AB72" s="48">
        <f t="shared" si="18"/>
        <v>0</v>
      </c>
      <c r="AC72" s="26">
        <f>IF(OR(C72="",C72=0),IF(ISERROR(FINDB("録音",収録楽曲情報!$S$2)),Q72,P72),C72&amp;"曲目に合算")</f>
        <v>0</v>
      </c>
      <c r="AD72" s="73" t="str">
        <f t="shared" si="19"/>
        <v/>
      </c>
      <c r="AE72" s="73" t="str">
        <f t="shared" si="20"/>
        <v/>
      </c>
      <c r="AF72" s="73" t="str">
        <f t="shared" si="21"/>
        <v/>
      </c>
      <c r="AG72" s="73" t="str">
        <f t="shared" si="22"/>
        <v/>
      </c>
      <c r="AH72" s="73" t="str">
        <f t="shared" si="23"/>
        <v/>
      </c>
      <c r="AI72" s="73" t="str">
        <f t="shared" si="24"/>
        <v/>
      </c>
      <c r="AJ72" s="73" t="str">
        <f t="shared" si="25"/>
        <v>―</v>
      </c>
      <c r="AK72" s="3" t="str">
        <f>ASC(SUBSTITUTE(収録楽曲情報!D61&amp;収録楽曲情報!E61&amp;収録楽曲情報!F61," ",""))</f>
        <v/>
      </c>
      <c r="AL72" s="3" t="str">
        <f>IF(ISNA(VLOOKUP(AK72,楽曲集約!D:D,1,FALSE))=TRUE,"",VLOOKUP(AK72,楽曲集約!D:D,1,FALSE))</f>
        <v/>
      </c>
      <c r="AM72" s="3">
        <v>60</v>
      </c>
      <c r="AN72" s="3" t="str">
        <f>IF(収録楽曲情報!N61="著作権消滅","",IF(収録楽曲情報!N61="非管理","",IF(AL72="","",IF(VLOOKUP(AL72,AL$12:AM$112,2,FALSE)=AM72,,VLOOKUP(AL72,AL$12:AM$112,2,FALSE)))))</f>
        <v/>
      </c>
      <c r="AO72" s="76">
        <f t="shared" si="26"/>
        <v>0</v>
      </c>
      <c r="AP72" s="76" t="str">
        <f t="shared" si="2"/>
        <v/>
      </c>
      <c r="AQ72" s="2">
        <f t="shared" si="27"/>
        <v>1</v>
      </c>
      <c r="AR72" s="2">
        <f t="shared" si="28"/>
        <v>0</v>
      </c>
    </row>
    <row r="73" spans="1:44" x14ac:dyDescent="0.15">
      <c r="A73">
        <f t="shared" si="3"/>
        <v>61</v>
      </c>
      <c r="B73" s="53">
        <v>61</v>
      </c>
      <c r="C73" s="95" t="str">
        <f>IF(算定シミュレーション!AN73="","",算定シミュレーション!AN73)</f>
        <v/>
      </c>
      <c r="D73" s="67" t="str">
        <f t="shared" si="29"/>
        <v/>
      </c>
      <c r="E73" s="61">
        <f>収録楽曲情報!H62+収録楽曲情報!I62/100</f>
        <v>0</v>
      </c>
      <c r="F73" s="42">
        <f>IF(AND(収録楽曲情報!M62&lt;=100,収録楽曲情報!M62&gt;0),収録楽曲情報!M62,0)</f>
        <v>0</v>
      </c>
      <c r="G73" s="42">
        <f>IF(AND(収録楽曲情報!N62&lt;=100,収録楽曲情報!N62&gt;0),収録楽曲情報!N62,0)</f>
        <v>0</v>
      </c>
      <c r="H73" s="43"/>
      <c r="I73" s="63">
        <f t="shared" si="4"/>
        <v>0</v>
      </c>
      <c r="J73" s="63">
        <f t="shared" si="5"/>
        <v>0</v>
      </c>
      <c r="K73" s="63">
        <f t="shared" si="6"/>
        <v>0</v>
      </c>
      <c r="L73" s="63">
        <f t="shared" si="7"/>
        <v>0</v>
      </c>
      <c r="M73" s="63">
        <f t="shared" si="8"/>
        <v>0</v>
      </c>
      <c r="N73" s="44">
        <f t="shared" si="9"/>
        <v>0</v>
      </c>
      <c r="O73" s="45">
        <f t="shared" si="10"/>
        <v>0</v>
      </c>
      <c r="P73" s="26" t="str">
        <f>IF(ISERROR(収録楽曲情報!N62+1),"",IF(H73="",O73*F73/100,H73))</f>
        <v/>
      </c>
      <c r="Q73" s="26">
        <f t="shared" si="11"/>
        <v>0</v>
      </c>
      <c r="R73" s="46" t="e">
        <f t="shared" si="12"/>
        <v>#VALUE!</v>
      </c>
      <c r="S73" s="46">
        <f t="shared" si="12"/>
        <v>0</v>
      </c>
      <c r="T73" s="46" t="e">
        <f t="shared" si="13"/>
        <v>#VALUE!</v>
      </c>
      <c r="U73" s="47">
        <f t="shared" si="14"/>
        <v>0</v>
      </c>
      <c r="V73" s="20">
        <f t="shared" si="15"/>
        <v>0</v>
      </c>
      <c r="W73" s="20">
        <f t="shared" si="16"/>
        <v>0</v>
      </c>
      <c r="X73" s="23"/>
      <c r="Y73" s="23">
        <v>520</v>
      </c>
      <c r="Z73" s="23">
        <v>1350000</v>
      </c>
      <c r="AA73" s="48">
        <f t="shared" si="17"/>
        <v>0</v>
      </c>
      <c r="AB73" s="48">
        <f t="shared" si="18"/>
        <v>0</v>
      </c>
      <c r="AC73" s="26">
        <f>IF(OR(C73="",C73=0),IF(ISERROR(FINDB("録音",収録楽曲情報!$S$2)),Q73,P73),C73&amp;"曲目に合算")</f>
        <v>0</v>
      </c>
      <c r="AD73" s="73" t="str">
        <f t="shared" si="19"/>
        <v/>
      </c>
      <c r="AE73" s="73" t="str">
        <f t="shared" si="20"/>
        <v/>
      </c>
      <c r="AF73" s="73" t="str">
        <f t="shared" si="21"/>
        <v/>
      </c>
      <c r="AG73" s="73" t="str">
        <f t="shared" si="22"/>
        <v/>
      </c>
      <c r="AH73" s="73" t="str">
        <f t="shared" si="23"/>
        <v/>
      </c>
      <c r="AI73" s="73" t="str">
        <f t="shared" si="24"/>
        <v/>
      </c>
      <c r="AJ73" s="73" t="str">
        <f t="shared" si="25"/>
        <v>―</v>
      </c>
      <c r="AK73" s="3" t="str">
        <f>ASC(SUBSTITUTE(収録楽曲情報!D62&amp;収録楽曲情報!E62&amp;収録楽曲情報!F62," ",""))</f>
        <v/>
      </c>
      <c r="AL73" s="3" t="str">
        <f>IF(ISNA(VLOOKUP(AK73,楽曲集約!D:D,1,FALSE))=TRUE,"",VLOOKUP(AK73,楽曲集約!D:D,1,FALSE))</f>
        <v/>
      </c>
      <c r="AM73" s="3">
        <v>61</v>
      </c>
      <c r="AN73" s="3" t="str">
        <f>IF(収録楽曲情報!N62="著作権消滅","",IF(収録楽曲情報!N62="非管理","",IF(AL73="","",IF(VLOOKUP(AL73,AL$12:AM$112,2,FALSE)=AM73,,VLOOKUP(AL73,AL$12:AM$112,2,FALSE)))))</f>
        <v/>
      </c>
      <c r="AO73" s="76">
        <f t="shared" si="26"/>
        <v>0</v>
      </c>
      <c r="AP73" s="76" t="str">
        <f t="shared" si="2"/>
        <v/>
      </c>
      <c r="AQ73" s="2">
        <f t="shared" si="27"/>
        <v>1</v>
      </c>
      <c r="AR73" s="2">
        <f t="shared" si="28"/>
        <v>0</v>
      </c>
    </row>
    <row r="74" spans="1:44" x14ac:dyDescent="0.15">
      <c r="A74">
        <f t="shared" si="3"/>
        <v>62</v>
      </c>
      <c r="B74" s="53">
        <v>62</v>
      </c>
      <c r="C74" s="95" t="str">
        <f>IF(算定シミュレーション!AN74="","",算定シミュレーション!AN74)</f>
        <v/>
      </c>
      <c r="D74" s="67" t="str">
        <f t="shared" si="29"/>
        <v/>
      </c>
      <c r="E74" s="61">
        <f>収録楽曲情報!H63+収録楽曲情報!I63/100</f>
        <v>0</v>
      </c>
      <c r="F74" s="42">
        <f>IF(AND(収録楽曲情報!M63&lt;=100,収録楽曲情報!M63&gt;0),収録楽曲情報!M63,0)</f>
        <v>0</v>
      </c>
      <c r="G74" s="42">
        <f>IF(AND(収録楽曲情報!N63&lt;=100,収録楽曲情報!N63&gt;0),収録楽曲情報!N63,0)</f>
        <v>0</v>
      </c>
      <c r="H74" s="43"/>
      <c r="I74" s="63">
        <f t="shared" si="4"/>
        <v>0</v>
      </c>
      <c r="J74" s="63">
        <f t="shared" si="5"/>
        <v>0</v>
      </c>
      <c r="K74" s="63">
        <f t="shared" si="6"/>
        <v>0</v>
      </c>
      <c r="L74" s="63">
        <f t="shared" si="7"/>
        <v>0</v>
      </c>
      <c r="M74" s="63">
        <f t="shared" si="8"/>
        <v>0</v>
      </c>
      <c r="N74" s="44">
        <f t="shared" si="9"/>
        <v>0</v>
      </c>
      <c r="O74" s="45">
        <f t="shared" si="10"/>
        <v>0</v>
      </c>
      <c r="P74" s="26" t="str">
        <f>IF(ISERROR(収録楽曲情報!N63+1),"",IF(H74="",O74*F74/100,H74))</f>
        <v/>
      </c>
      <c r="Q74" s="26">
        <f t="shared" si="11"/>
        <v>0</v>
      </c>
      <c r="R74" s="46" t="e">
        <f t="shared" si="12"/>
        <v>#VALUE!</v>
      </c>
      <c r="S74" s="46">
        <f t="shared" si="12"/>
        <v>0</v>
      </c>
      <c r="T74" s="46" t="e">
        <f t="shared" si="13"/>
        <v>#VALUE!</v>
      </c>
      <c r="U74" s="47">
        <f t="shared" si="14"/>
        <v>0</v>
      </c>
      <c r="V74" s="20">
        <f t="shared" si="15"/>
        <v>0</v>
      </c>
      <c r="W74" s="20">
        <f t="shared" si="16"/>
        <v>0</v>
      </c>
      <c r="X74" s="23"/>
      <c r="Y74" s="23">
        <v>530</v>
      </c>
      <c r="Z74" s="23">
        <v>1375000</v>
      </c>
      <c r="AA74" s="48">
        <f t="shared" si="17"/>
        <v>0</v>
      </c>
      <c r="AB74" s="48">
        <f t="shared" si="18"/>
        <v>0</v>
      </c>
      <c r="AC74" s="26">
        <f>IF(OR(C74="",C74=0),IF(ISERROR(FINDB("録音",収録楽曲情報!$S$2)),Q74,P74),C74&amp;"曲目に合算")</f>
        <v>0</v>
      </c>
      <c r="AD74" s="73" t="str">
        <f t="shared" si="19"/>
        <v/>
      </c>
      <c r="AE74" s="73" t="str">
        <f t="shared" si="20"/>
        <v/>
      </c>
      <c r="AF74" s="73" t="str">
        <f t="shared" si="21"/>
        <v/>
      </c>
      <c r="AG74" s="73" t="str">
        <f t="shared" si="22"/>
        <v/>
      </c>
      <c r="AH74" s="73" t="str">
        <f t="shared" si="23"/>
        <v/>
      </c>
      <c r="AI74" s="73" t="str">
        <f t="shared" si="24"/>
        <v/>
      </c>
      <c r="AJ74" s="73" t="str">
        <f t="shared" si="25"/>
        <v>―</v>
      </c>
      <c r="AK74" s="3" t="str">
        <f>ASC(SUBSTITUTE(収録楽曲情報!D63&amp;収録楽曲情報!E63&amp;収録楽曲情報!F63," ",""))</f>
        <v/>
      </c>
      <c r="AL74" s="3" t="str">
        <f>IF(ISNA(VLOOKUP(AK74,楽曲集約!D:D,1,FALSE))=TRUE,"",VLOOKUP(AK74,楽曲集約!D:D,1,FALSE))</f>
        <v/>
      </c>
      <c r="AM74" s="3">
        <v>62</v>
      </c>
      <c r="AN74" s="3" t="str">
        <f>IF(収録楽曲情報!N63="著作権消滅","",IF(収録楽曲情報!N63="非管理","",IF(AL74="","",IF(VLOOKUP(AL74,AL$12:AM$112,2,FALSE)=AM74,,VLOOKUP(AL74,AL$12:AM$112,2,FALSE)))))</f>
        <v/>
      </c>
      <c r="AO74" s="76">
        <f t="shared" si="26"/>
        <v>0</v>
      </c>
      <c r="AP74" s="76" t="str">
        <f t="shared" si="2"/>
        <v/>
      </c>
      <c r="AQ74" s="2">
        <f t="shared" si="27"/>
        <v>1</v>
      </c>
      <c r="AR74" s="2">
        <f t="shared" si="28"/>
        <v>0</v>
      </c>
    </row>
    <row r="75" spans="1:44" x14ac:dyDescent="0.15">
      <c r="A75">
        <f t="shared" si="3"/>
        <v>63</v>
      </c>
      <c r="B75" s="53">
        <v>63</v>
      </c>
      <c r="C75" s="95" t="str">
        <f>IF(算定シミュレーション!AN75="","",算定シミュレーション!AN75)</f>
        <v/>
      </c>
      <c r="D75" s="67" t="str">
        <f t="shared" si="29"/>
        <v/>
      </c>
      <c r="E75" s="61">
        <f>収録楽曲情報!H64+収録楽曲情報!I64/100</f>
        <v>0</v>
      </c>
      <c r="F75" s="42">
        <f>IF(AND(収録楽曲情報!M64&lt;=100,収録楽曲情報!M64&gt;0),収録楽曲情報!M64,0)</f>
        <v>0</v>
      </c>
      <c r="G75" s="42">
        <f>IF(AND(収録楽曲情報!N64&lt;=100,収録楽曲情報!N64&gt;0),収録楽曲情報!N64,0)</f>
        <v>0</v>
      </c>
      <c r="H75" s="43"/>
      <c r="I75" s="63">
        <f t="shared" si="4"/>
        <v>0</v>
      </c>
      <c r="J75" s="63">
        <f t="shared" si="5"/>
        <v>0</v>
      </c>
      <c r="K75" s="63">
        <f t="shared" si="6"/>
        <v>0</v>
      </c>
      <c r="L75" s="63">
        <f t="shared" si="7"/>
        <v>0</v>
      </c>
      <c r="M75" s="63">
        <f t="shared" si="8"/>
        <v>0</v>
      </c>
      <c r="N75" s="44">
        <f t="shared" si="9"/>
        <v>0</v>
      </c>
      <c r="O75" s="45">
        <f t="shared" si="10"/>
        <v>0</v>
      </c>
      <c r="P75" s="26" t="str">
        <f>IF(ISERROR(収録楽曲情報!N64+1),"",IF(H75="",O75*F75/100,H75))</f>
        <v/>
      </c>
      <c r="Q75" s="26">
        <f t="shared" si="11"/>
        <v>0</v>
      </c>
      <c r="R75" s="46" t="e">
        <f t="shared" si="12"/>
        <v>#VALUE!</v>
      </c>
      <c r="S75" s="46">
        <f t="shared" si="12"/>
        <v>0</v>
      </c>
      <c r="T75" s="46" t="e">
        <f t="shared" si="13"/>
        <v>#VALUE!</v>
      </c>
      <c r="U75" s="47">
        <f t="shared" si="14"/>
        <v>0</v>
      </c>
      <c r="V75" s="20">
        <f t="shared" si="15"/>
        <v>0</v>
      </c>
      <c r="W75" s="20">
        <f t="shared" si="16"/>
        <v>0</v>
      </c>
      <c r="X75" s="23"/>
      <c r="Y75" s="23">
        <v>540</v>
      </c>
      <c r="Z75" s="23">
        <v>1400000</v>
      </c>
      <c r="AA75" s="48">
        <f t="shared" si="17"/>
        <v>0</v>
      </c>
      <c r="AB75" s="48">
        <f t="shared" si="18"/>
        <v>0</v>
      </c>
      <c r="AC75" s="26">
        <f>IF(OR(C75="",C75=0),IF(ISERROR(FINDB("録音",収録楽曲情報!$S$2)),Q75,P75),C75&amp;"曲目に合算")</f>
        <v>0</v>
      </c>
      <c r="AD75" s="73" t="str">
        <f t="shared" si="19"/>
        <v/>
      </c>
      <c r="AE75" s="73" t="str">
        <f t="shared" si="20"/>
        <v/>
      </c>
      <c r="AF75" s="73" t="str">
        <f t="shared" si="21"/>
        <v/>
      </c>
      <c r="AG75" s="73" t="str">
        <f t="shared" si="22"/>
        <v/>
      </c>
      <c r="AH75" s="73" t="str">
        <f t="shared" si="23"/>
        <v/>
      </c>
      <c r="AI75" s="73" t="str">
        <f t="shared" si="24"/>
        <v/>
      </c>
      <c r="AJ75" s="73" t="str">
        <f t="shared" si="25"/>
        <v>―</v>
      </c>
      <c r="AK75" s="3" t="str">
        <f>ASC(SUBSTITUTE(収録楽曲情報!D64&amp;収録楽曲情報!E64&amp;収録楽曲情報!F64," ",""))</f>
        <v/>
      </c>
      <c r="AL75" s="3" t="str">
        <f>IF(ISNA(VLOOKUP(AK75,楽曲集約!D:D,1,FALSE))=TRUE,"",VLOOKUP(AK75,楽曲集約!D:D,1,FALSE))</f>
        <v/>
      </c>
      <c r="AM75" s="3">
        <v>63</v>
      </c>
      <c r="AN75" s="3" t="str">
        <f>IF(収録楽曲情報!N64="著作権消滅","",IF(収録楽曲情報!N64="非管理","",IF(AL75="","",IF(VLOOKUP(AL75,AL$12:AM$112,2,FALSE)=AM75,,VLOOKUP(AL75,AL$12:AM$112,2,FALSE)))))</f>
        <v/>
      </c>
      <c r="AO75" s="76">
        <f t="shared" si="26"/>
        <v>0</v>
      </c>
      <c r="AP75" s="76" t="str">
        <f t="shared" si="2"/>
        <v/>
      </c>
      <c r="AQ75" s="2">
        <f t="shared" si="27"/>
        <v>1</v>
      </c>
      <c r="AR75" s="2">
        <f t="shared" si="28"/>
        <v>0</v>
      </c>
    </row>
    <row r="76" spans="1:44" x14ac:dyDescent="0.15">
      <c r="A76">
        <f t="shared" si="3"/>
        <v>64</v>
      </c>
      <c r="B76" s="53">
        <v>64</v>
      </c>
      <c r="C76" s="95" t="str">
        <f>IF(算定シミュレーション!AN76="","",算定シミュレーション!AN76)</f>
        <v/>
      </c>
      <c r="D76" s="67" t="str">
        <f t="shared" si="29"/>
        <v/>
      </c>
      <c r="E76" s="61">
        <f>収録楽曲情報!H65+収録楽曲情報!I65/100</f>
        <v>0</v>
      </c>
      <c r="F76" s="42">
        <f>IF(AND(収録楽曲情報!M65&lt;=100,収録楽曲情報!M65&gt;0),収録楽曲情報!M65,0)</f>
        <v>0</v>
      </c>
      <c r="G76" s="42">
        <f>IF(AND(収録楽曲情報!N65&lt;=100,収録楽曲情報!N65&gt;0),収録楽曲情報!N65,0)</f>
        <v>0</v>
      </c>
      <c r="H76" s="43"/>
      <c r="I76" s="63">
        <f t="shared" si="4"/>
        <v>0</v>
      </c>
      <c r="J76" s="63">
        <f t="shared" si="5"/>
        <v>0</v>
      </c>
      <c r="K76" s="63">
        <f t="shared" si="6"/>
        <v>0</v>
      </c>
      <c r="L76" s="63">
        <f t="shared" si="7"/>
        <v>0</v>
      </c>
      <c r="M76" s="63">
        <f t="shared" si="8"/>
        <v>0</v>
      </c>
      <c r="N76" s="44">
        <f t="shared" si="9"/>
        <v>0</v>
      </c>
      <c r="O76" s="45">
        <f t="shared" si="10"/>
        <v>0</v>
      </c>
      <c r="P76" s="26" t="str">
        <f>IF(ISERROR(収録楽曲情報!N65+1),"",IF(H76="",O76*F76/100,H76))</f>
        <v/>
      </c>
      <c r="Q76" s="26">
        <f t="shared" si="11"/>
        <v>0</v>
      </c>
      <c r="R76" s="46" t="e">
        <f t="shared" si="12"/>
        <v>#VALUE!</v>
      </c>
      <c r="S76" s="46">
        <f t="shared" si="12"/>
        <v>0</v>
      </c>
      <c r="T76" s="46" t="e">
        <f t="shared" si="13"/>
        <v>#VALUE!</v>
      </c>
      <c r="U76" s="47">
        <f t="shared" si="14"/>
        <v>0</v>
      </c>
      <c r="V76" s="20">
        <f t="shared" si="15"/>
        <v>0</v>
      </c>
      <c r="W76" s="20">
        <f t="shared" si="16"/>
        <v>0</v>
      </c>
      <c r="X76" s="23"/>
      <c r="Y76" s="23">
        <v>550</v>
      </c>
      <c r="Z76" s="23">
        <v>1425000</v>
      </c>
      <c r="AA76" s="48">
        <f t="shared" si="17"/>
        <v>0</v>
      </c>
      <c r="AB76" s="48">
        <f t="shared" si="18"/>
        <v>0</v>
      </c>
      <c r="AC76" s="26">
        <f>IF(OR(C76="",C76=0),IF(ISERROR(FINDB("録音",収録楽曲情報!$S$2)),Q76,P76),C76&amp;"曲目に合算")</f>
        <v>0</v>
      </c>
      <c r="AD76" s="73" t="str">
        <f t="shared" si="19"/>
        <v/>
      </c>
      <c r="AE76" s="73" t="str">
        <f t="shared" si="20"/>
        <v/>
      </c>
      <c r="AF76" s="73" t="str">
        <f t="shared" si="21"/>
        <v/>
      </c>
      <c r="AG76" s="73" t="str">
        <f t="shared" si="22"/>
        <v/>
      </c>
      <c r="AH76" s="73" t="str">
        <f t="shared" si="23"/>
        <v/>
      </c>
      <c r="AI76" s="73" t="str">
        <f t="shared" si="24"/>
        <v/>
      </c>
      <c r="AJ76" s="73" t="str">
        <f t="shared" si="25"/>
        <v>―</v>
      </c>
      <c r="AK76" s="3" t="str">
        <f>ASC(SUBSTITUTE(収録楽曲情報!D65&amp;収録楽曲情報!E65&amp;収録楽曲情報!F65," ",""))</f>
        <v/>
      </c>
      <c r="AL76" s="3" t="str">
        <f>IF(ISNA(VLOOKUP(AK76,楽曲集約!D:D,1,FALSE))=TRUE,"",VLOOKUP(AK76,楽曲集約!D:D,1,FALSE))</f>
        <v/>
      </c>
      <c r="AM76" s="3">
        <v>64</v>
      </c>
      <c r="AN76" s="3" t="str">
        <f>IF(収録楽曲情報!N65="著作権消滅","",IF(収録楽曲情報!N65="非管理","",IF(AL76="","",IF(VLOOKUP(AL76,AL$12:AM$112,2,FALSE)=AM76,,VLOOKUP(AL76,AL$12:AM$112,2,FALSE)))))</f>
        <v/>
      </c>
      <c r="AO76" s="76">
        <f t="shared" si="26"/>
        <v>0</v>
      </c>
      <c r="AP76" s="76" t="str">
        <f t="shared" si="2"/>
        <v/>
      </c>
      <c r="AQ76" s="2">
        <f t="shared" si="27"/>
        <v>1</v>
      </c>
      <c r="AR76" s="2">
        <f t="shared" si="28"/>
        <v>0</v>
      </c>
    </row>
    <row r="77" spans="1:44" x14ac:dyDescent="0.15">
      <c r="A77">
        <f t="shared" si="3"/>
        <v>65</v>
      </c>
      <c r="B77" s="53">
        <v>65</v>
      </c>
      <c r="C77" s="95" t="str">
        <f>IF(算定シミュレーション!AN77="","",算定シミュレーション!AN77)</f>
        <v/>
      </c>
      <c r="D77" s="67" t="str">
        <f t="shared" si="29"/>
        <v/>
      </c>
      <c r="E77" s="61">
        <f>収録楽曲情報!H66+収録楽曲情報!I66/100</f>
        <v>0</v>
      </c>
      <c r="F77" s="42">
        <f>IF(AND(収録楽曲情報!M66&lt;=100,収録楽曲情報!M66&gt;0),収録楽曲情報!M66,0)</f>
        <v>0</v>
      </c>
      <c r="G77" s="42">
        <f>IF(AND(収録楽曲情報!N66&lt;=100,収録楽曲情報!N66&gt;0),収録楽曲情報!N66,0)</f>
        <v>0</v>
      </c>
      <c r="H77" s="43"/>
      <c r="I77" s="63">
        <f t="shared" si="4"/>
        <v>0</v>
      </c>
      <c r="J77" s="63">
        <f t="shared" si="5"/>
        <v>0</v>
      </c>
      <c r="K77" s="63">
        <f t="shared" si="6"/>
        <v>0</v>
      </c>
      <c r="L77" s="63">
        <f t="shared" si="7"/>
        <v>0</v>
      </c>
      <c r="M77" s="63">
        <f t="shared" si="8"/>
        <v>0</v>
      </c>
      <c r="N77" s="44">
        <f t="shared" si="9"/>
        <v>0</v>
      </c>
      <c r="O77" s="45">
        <f t="shared" si="10"/>
        <v>0</v>
      </c>
      <c r="P77" s="26" t="str">
        <f>IF(ISERROR(収録楽曲情報!N66+1),"",IF(H77="",O77*F77/100,H77))</f>
        <v/>
      </c>
      <c r="Q77" s="26">
        <f t="shared" si="11"/>
        <v>0</v>
      </c>
      <c r="R77" s="46" t="e">
        <f t="shared" si="12"/>
        <v>#VALUE!</v>
      </c>
      <c r="S77" s="46">
        <f t="shared" si="12"/>
        <v>0</v>
      </c>
      <c r="T77" s="46" t="e">
        <f t="shared" si="13"/>
        <v>#VALUE!</v>
      </c>
      <c r="U77" s="47">
        <f t="shared" si="14"/>
        <v>0</v>
      </c>
      <c r="V77" s="20">
        <f t="shared" si="15"/>
        <v>0</v>
      </c>
      <c r="W77" s="20">
        <f t="shared" si="16"/>
        <v>0</v>
      </c>
      <c r="X77" s="23"/>
      <c r="Y77" s="23">
        <v>560</v>
      </c>
      <c r="Z77" s="23">
        <v>1450000</v>
      </c>
      <c r="AA77" s="48">
        <f t="shared" ref="AA77:AA112" si="30">TRUNC(E77,0)</f>
        <v>0</v>
      </c>
      <c r="AB77" s="48">
        <f t="shared" ref="AB77:AB112" si="31">(E77-AA77)*100</f>
        <v>0</v>
      </c>
      <c r="AC77" s="26">
        <f>IF(OR(C77="",C77=0),IF(ISERROR(FINDB("録音",収録楽曲情報!$S$2)),Q77,P77),C77&amp;"曲目に合算")</f>
        <v>0</v>
      </c>
      <c r="AD77" s="73" t="str">
        <f t="shared" si="19"/>
        <v/>
      </c>
      <c r="AE77" s="73" t="str">
        <f t="shared" si="20"/>
        <v/>
      </c>
      <c r="AF77" s="73" t="str">
        <f t="shared" si="21"/>
        <v/>
      </c>
      <c r="AG77" s="73" t="str">
        <f t="shared" si="22"/>
        <v/>
      </c>
      <c r="AH77" s="73" t="str">
        <f t="shared" si="23"/>
        <v/>
      </c>
      <c r="AI77" s="73" t="str">
        <f t="shared" si="24"/>
        <v/>
      </c>
      <c r="AJ77" s="73" t="str">
        <f t="shared" si="25"/>
        <v>―</v>
      </c>
      <c r="AK77" s="3" t="str">
        <f>ASC(SUBSTITUTE(収録楽曲情報!D66&amp;収録楽曲情報!E66&amp;収録楽曲情報!F66," ",""))</f>
        <v/>
      </c>
      <c r="AL77" s="3" t="str">
        <f>IF(ISNA(VLOOKUP(AK77,楽曲集約!D:D,1,FALSE))=TRUE,"",VLOOKUP(AK77,楽曲集約!D:D,1,FALSE))</f>
        <v/>
      </c>
      <c r="AM77" s="3">
        <v>65</v>
      </c>
      <c r="AN77" s="3" t="str">
        <f>IF(収録楽曲情報!N66="著作権消滅","",IF(収録楽曲情報!N66="非管理","",IF(AL77="","",IF(VLOOKUP(AL77,AL$12:AM$112,2,FALSE)=AM77,,VLOOKUP(AL77,AL$12:AM$112,2,FALSE)))))</f>
        <v/>
      </c>
      <c r="AO77" s="76">
        <f t="shared" si="26"/>
        <v>0</v>
      </c>
      <c r="AP77" s="76" t="str">
        <f t="shared" ref="AP77:AP112" si="32">IF(I77+J77=0,"",IF(K77&gt;=1,MOD(M77,60)&amp;"  "&amp;IF(J77=0,"0",J77)&amp;")",IF(C77&lt;100,IF(J77=0,"0",J77)&amp;")",IF(J77=0,"0",J77))))</f>
        <v/>
      </c>
      <c r="AQ77" s="2">
        <f t="shared" si="27"/>
        <v>1</v>
      </c>
      <c r="AR77" s="2">
        <f t="shared" si="28"/>
        <v>0</v>
      </c>
    </row>
    <row r="78" spans="1:44" x14ac:dyDescent="0.15">
      <c r="A78">
        <f t="shared" ref="A78:A112" si="33">IF(OR(C78="",C78=0),B78,C78)</f>
        <v>66</v>
      </c>
      <c r="B78" s="53">
        <v>66</v>
      </c>
      <c r="C78" s="95" t="str">
        <f>IF(算定シミュレーション!AN78="","",算定シミュレーション!AN78)</f>
        <v/>
      </c>
      <c r="D78" s="67" t="str">
        <f t="shared" si="29"/>
        <v/>
      </c>
      <c r="E78" s="61">
        <f>収録楽曲情報!H67+収録楽曲情報!I67/100</f>
        <v>0</v>
      </c>
      <c r="F78" s="42">
        <f>IF(AND(収録楽曲情報!M67&lt;=100,収録楽曲情報!M67&gt;0),収録楽曲情報!M67,0)</f>
        <v>0</v>
      </c>
      <c r="G78" s="42">
        <f>IF(AND(収録楽曲情報!N67&lt;=100,収録楽曲情報!N67&gt;0),収録楽曲情報!N67,0)</f>
        <v>0</v>
      </c>
      <c r="H78" s="43"/>
      <c r="I78" s="63">
        <f t="shared" ref="I78:I112" si="34">INT(E78)</f>
        <v>0</v>
      </c>
      <c r="J78" s="63">
        <f t="shared" ref="J78:J112" si="35">ROUND(E78*100-I78*100,0)</f>
        <v>0</v>
      </c>
      <c r="K78" s="63">
        <f t="shared" ref="K78:K112" si="36">COUNTIF($C$13:$C$112,B78)</f>
        <v>0</v>
      </c>
      <c r="L78" s="63">
        <f t="shared" ref="L78:L112" si="37">SUMIF($A$13:$A$112,B78,$I$13:$I$112)</f>
        <v>0</v>
      </c>
      <c r="M78" s="63">
        <f t="shared" ref="M78:M112" si="38">INT(SUMIF($A$13:$A$112,B78,$J$13:$J$112))</f>
        <v>0</v>
      </c>
      <c r="N78" s="44">
        <f t="shared" ref="N78:N112" si="39">L78+TRUNC(M78/60)+(MOD(M78,60)/100)</f>
        <v>0</v>
      </c>
      <c r="O78" s="45">
        <f t="shared" ref="O78:O112" si="40">IF($U$1=4,VLOOKUP(W78,Y:Z,2,FALSE),IF($U$1=3,VLOOKUP(W78,Y:Z,2,FALSE)*1.4,IF($U$1=2,VLOOKUP(W78,Y:Z,2,FALSE)*0.4,VLOOKUP(W78,Y:Z,2,FALSE))))</f>
        <v>0</v>
      </c>
      <c r="P78" s="26" t="str">
        <f>IF(ISERROR(収録楽曲情報!N67+1),"",IF(H78="",O78*F78/100,H78))</f>
        <v/>
      </c>
      <c r="Q78" s="26">
        <f t="shared" ref="Q78:Q112" si="41">TRUNC(O78*G78/100*5/100*$C$3)</f>
        <v>0</v>
      </c>
      <c r="R78" s="46" t="e">
        <f t="shared" ref="R78:S112" si="42">TRUNC(P78*1.08,0)</f>
        <v>#VALUE!</v>
      </c>
      <c r="S78" s="46">
        <f t="shared" si="42"/>
        <v>0</v>
      </c>
      <c r="T78" s="46" t="e">
        <f t="shared" ref="T78:T112" si="43">R78+S78</f>
        <v>#VALUE!</v>
      </c>
      <c r="U78" s="47">
        <f t="shared" ref="U78:U112" si="44">ROUNDUP(N78,0)</f>
        <v>0</v>
      </c>
      <c r="V78" s="20">
        <f t="shared" ref="V78:V112" si="45">IF(U78&lt;=10,U78,FLOOR(U78-1,10)+10)</f>
        <v>0</v>
      </c>
      <c r="W78" s="20">
        <f t="shared" ref="W78:W112" si="46">IF(U78=0,0,V78)</f>
        <v>0</v>
      </c>
      <c r="X78" s="23"/>
      <c r="Y78" s="23">
        <v>570</v>
      </c>
      <c r="Z78" s="23">
        <v>1475000</v>
      </c>
      <c r="AA78" s="48">
        <f t="shared" si="30"/>
        <v>0</v>
      </c>
      <c r="AB78" s="48">
        <f t="shared" si="31"/>
        <v>0</v>
      </c>
      <c r="AC78" s="26">
        <f>IF(OR(C78="",C78=0),IF(ISERROR(FINDB("録音",収録楽曲情報!$S$2)),Q78,P78),C78&amp;"曲目に合算")</f>
        <v>0</v>
      </c>
      <c r="AD78" s="73" t="str">
        <f t="shared" ref="AD78:AD112" si="47">IF(LEN(AC78)&lt;7,"",LEFT(RIGHT(AC78,7),1))</f>
        <v/>
      </c>
      <c r="AE78" s="73" t="str">
        <f t="shared" ref="AE78:AE112" si="48">IF(LEN(AC78)&lt;6,"",LEFT(RIGHT(AC78,6),1))</f>
        <v/>
      </c>
      <c r="AF78" s="73" t="str">
        <f t="shared" ref="AF78:AF112" si="49">IF(LEN(AC78)&lt;5,"",LEFT(RIGHT(AC78,5),1))</f>
        <v/>
      </c>
      <c r="AG78" s="73" t="str">
        <f t="shared" ref="AG78:AG112" si="50">IF(LEN(AC78)&lt;4,"",LEFT(RIGHT(AC78,4),1))</f>
        <v/>
      </c>
      <c r="AH78" s="73" t="str">
        <f t="shared" ref="AH78:AH111" si="51">IF(AC78&lt;100,"",LEFT(RIGHT(AC78,3),1))</f>
        <v/>
      </c>
      <c r="AI78" s="73" t="str">
        <f t="shared" ref="AI78:AI111" si="52">IF(AC78&lt;10,"",LEFT(RIGHT(AC78,2),1))</f>
        <v/>
      </c>
      <c r="AJ78" s="73" t="str">
        <f t="shared" ref="AJ78:AJ112" si="53">IF(AC78="","―",IF(AC78=0,"―",RIGHT(AC78,1)))</f>
        <v>―</v>
      </c>
      <c r="AK78" s="3" t="str">
        <f>ASC(SUBSTITUTE(収録楽曲情報!D67&amp;収録楽曲情報!E67&amp;収録楽曲情報!F67," ",""))</f>
        <v/>
      </c>
      <c r="AL78" s="3" t="str">
        <f>IF(ISNA(VLOOKUP(AK78,楽曲集約!D:D,1,FALSE))=TRUE,"",VLOOKUP(AK78,楽曲集約!D:D,1,FALSE))</f>
        <v/>
      </c>
      <c r="AM78" s="3">
        <v>66</v>
      </c>
      <c r="AN78" s="3" t="str">
        <f>IF(収録楽曲情報!N67="著作権消滅","",IF(収録楽曲情報!N67="非管理","",IF(AL78="","",IF(VLOOKUP(AL78,AL$12:AM$112,2,FALSE)=AM78,,VLOOKUP(AL78,AL$12:AM$112,2,FALSE)))))</f>
        <v/>
      </c>
      <c r="AO78" s="76">
        <f t="shared" ref="AO78:AO112" si="54">IF(K78&gt;=1,L78+TRUNC(M78/60)&amp;"  ("&amp;I78,IF(C78&lt;100,"("&amp;I78,I78))</f>
        <v>0</v>
      </c>
      <c r="AP78" s="76" t="str">
        <f t="shared" si="32"/>
        <v/>
      </c>
      <c r="AQ78" s="2">
        <f t="shared" ref="AQ78:AQ112" si="55">IF(ISERROR(AN78+1),1,AN78+1)</f>
        <v>1</v>
      </c>
      <c r="AR78" s="2">
        <f t="shared" ref="AR78:AR112" si="56">AQ78-1</f>
        <v>0</v>
      </c>
    </row>
    <row r="79" spans="1:44" x14ac:dyDescent="0.15">
      <c r="A79">
        <f t="shared" si="33"/>
        <v>67</v>
      </c>
      <c r="B79" s="53">
        <v>67</v>
      </c>
      <c r="C79" s="95" t="str">
        <f>IF(算定シミュレーション!AN79="","",算定シミュレーション!AN79)</f>
        <v/>
      </c>
      <c r="D79" s="67" t="str">
        <f t="shared" ref="D79:D112" si="57">IF(AND(C79&gt;0,K79&gt;0),"エラー","")</f>
        <v/>
      </c>
      <c r="E79" s="61">
        <f>収録楽曲情報!H68+収録楽曲情報!I68/100</f>
        <v>0</v>
      </c>
      <c r="F79" s="42">
        <f>IF(AND(収録楽曲情報!M68&lt;=100,収録楽曲情報!M68&gt;0),収録楽曲情報!M68,0)</f>
        <v>0</v>
      </c>
      <c r="G79" s="42">
        <f>IF(AND(収録楽曲情報!N68&lt;=100,収録楽曲情報!N68&gt;0),収録楽曲情報!N68,0)</f>
        <v>0</v>
      </c>
      <c r="H79" s="43"/>
      <c r="I79" s="63">
        <f t="shared" si="34"/>
        <v>0</v>
      </c>
      <c r="J79" s="63">
        <f t="shared" si="35"/>
        <v>0</v>
      </c>
      <c r="K79" s="63">
        <f t="shared" si="36"/>
        <v>0</v>
      </c>
      <c r="L79" s="63">
        <f t="shared" si="37"/>
        <v>0</v>
      </c>
      <c r="M79" s="63">
        <f t="shared" si="38"/>
        <v>0</v>
      </c>
      <c r="N79" s="44">
        <f t="shared" si="39"/>
        <v>0</v>
      </c>
      <c r="O79" s="45">
        <f t="shared" si="40"/>
        <v>0</v>
      </c>
      <c r="P79" s="26" t="str">
        <f>IF(ISERROR(収録楽曲情報!N68+1),"",IF(H79="",O79*F79/100,H79))</f>
        <v/>
      </c>
      <c r="Q79" s="26">
        <f t="shared" si="41"/>
        <v>0</v>
      </c>
      <c r="R79" s="46" t="e">
        <f t="shared" si="42"/>
        <v>#VALUE!</v>
      </c>
      <c r="S79" s="46">
        <f t="shared" si="42"/>
        <v>0</v>
      </c>
      <c r="T79" s="46" t="e">
        <f t="shared" si="43"/>
        <v>#VALUE!</v>
      </c>
      <c r="U79" s="47">
        <f t="shared" si="44"/>
        <v>0</v>
      </c>
      <c r="V79" s="20">
        <f t="shared" si="45"/>
        <v>0</v>
      </c>
      <c r="W79" s="20">
        <f t="shared" si="46"/>
        <v>0</v>
      </c>
      <c r="X79" s="23"/>
      <c r="Y79" s="23">
        <v>580</v>
      </c>
      <c r="Z79" s="23">
        <v>1500000</v>
      </c>
      <c r="AA79" s="48">
        <f t="shared" si="30"/>
        <v>0</v>
      </c>
      <c r="AB79" s="48">
        <f t="shared" si="31"/>
        <v>0</v>
      </c>
      <c r="AC79" s="26">
        <f>IF(OR(C79="",C79=0),IF(ISERROR(FINDB("録音",収録楽曲情報!$S$2)),Q79,P79),C79&amp;"曲目に合算")</f>
        <v>0</v>
      </c>
      <c r="AD79" s="73" t="str">
        <f t="shared" si="47"/>
        <v/>
      </c>
      <c r="AE79" s="73" t="str">
        <f t="shared" si="48"/>
        <v/>
      </c>
      <c r="AF79" s="73" t="str">
        <f t="shared" si="49"/>
        <v/>
      </c>
      <c r="AG79" s="73" t="str">
        <f t="shared" si="50"/>
        <v/>
      </c>
      <c r="AH79" s="73" t="str">
        <f t="shared" si="51"/>
        <v/>
      </c>
      <c r="AI79" s="73" t="str">
        <f t="shared" si="52"/>
        <v/>
      </c>
      <c r="AJ79" s="73" t="str">
        <f t="shared" si="53"/>
        <v>―</v>
      </c>
      <c r="AK79" s="3" t="str">
        <f>ASC(SUBSTITUTE(収録楽曲情報!D68&amp;収録楽曲情報!E68&amp;収録楽曲情報!F68," ",""))</f>
        <v/>
      </c>
      <c r="AL79" s="3" t="str">
        <f>IF(ISNA(VLOOKUP(AK79,楽曲集約!D:D,1,FALSE))=TRUE,"",VLOOKUP(AK79,楽曲集約!D:D,1,FALSE))</f>
        <v/>
      </c>
      <c r="AM79" s="3">
        <v>67</v>
      </c>
      <c r="AN79" s="3" t="str">
        <f>IF(収録楽曲情報!N68="著作権消滅","",IF(収録楽曲情報!N68="非管理","",IF(AL79="","",IF(VLOOKUP(AL79,AL$12:AM$112,2,FALSE)=AM79,,VLOOKUP(AL79,AL$12:AM$112,2,FALSE)))))</f>
        <v/>
      </c>
      <c r="AO79" s="76">
        <f t="shared" si="54"/>
        <v>0</v>
      </c>
      <c r="AP79" s="76" t="str">
        <f t="shared" si="32"/>
        <v/>
      </c>
      <c r="AQ79" s="2">
        <f t="shared" si="55"/>
        <v>1</v>
      </c>
      <c r="AR79" s="2">
        <f t="shared" si="56"/>
        <v>0</v>
      </c>
    </row>
    <row r="80" spans="1:44" x14ac:dyDescent="0.15">
      <c r="A80">
        <f t="shared" si="33"/>
        <v>68</v>
      </c>
      <c r="B80" s="53">
        <v>68</v>
      </c>
      <c r="C80" s="95" t="str">
        <f>IF(算定シミュレーション!AN80="","",算定シミュレーション!AN80)</f>
        <v/>
      </c>
      <c r="D80" s="67" t="str">
        <f t="shared" si="57"/>
        <v/>
      </c>
      <c r="E80" s="61">
        <f>収録楽曲情報!H69+収録楽曲情報!I69/100</f>
        <v>0</v>
      </c>
      <c r="F80" s="42">
        <f>IF(AND(収録楽曲情報!M69&lt;=100,収録楽曲情報!M69&gt;0),収録楽曲情報!M69,0)</f>
        <v>0</v>
      </c>
      <c r="G80" s="42">
        <f>IF(AND(収録楽曲情報!N69&lt;=100,収録楽曲情報!N69&gt;0),収録楽曲情報!N69,0)</f>
        <v>0</v>
      </c>
      <c r="H80" s="43"/>
      <c r="I80" s="63">
        <f t="shared" si="34"/>
        <v>0</v>
      </c>
      <c r="J80" s="63">
        <f t="shared" si="35"/>
        <v>0</v>
      </c>
      <c r="K80" s="63">
        <f t="shared" si="36"/>
        <v>0</v>
      </c>
      <c r="L80" s="63">
        <f t="shared" si="37"/>
        <v>0</v>
      </c>
      <c r="M80" s="63">
        <f t="shared" si="38"/>
        <v>0</v>
      </c>
      <c r="N80" s="44">
        <f t="shared" si="39"/>
        <v>0</v>
      </c>
      <c r="O80" s="45">
        <f t="shared" si="40"/>
        <v>0</v>
      </c>
      <c r="P80" s="26" t="str">
        <f>IF(ISERROR(収録楽曲情報!N69+1),"",IF(H80="",O80*F80/100,H80))</f>
        <v/>
      </c>
      <c r="Q80" s="26">
        <f t="shared" si="41"/>
        <v>0</v>
      </c>
      <c r="R80" s="46" t="e">
        <f t="shared" si="42"/>
        <v>#VALUE!</v>
      </c>
      <c r="S80" s="46">
        <f t="shared" si="42"/>
        <v>0</v>
      </c>
      <c r="T80" s="46" t="e">
        <f t="shared" si="43"/>
        <v>#VALUE!</v>
      </c>
      <c r="U80" s="47">
        <f t="shared" si="44"/>
        <v>0</v>
      </c>
      <c r="V80" s="20">
        <f t="shared" si="45"/>
        <v>0</v>
      </c>
      <c r="W80" s="20">
        <f t="shared" si="46"/>
        <v>0</v>
      </c>
      <c r="X80" s="23"/>
      <c r="Y80" s="23">
        <v>590</v>
      </c>
      <c r="Z80" s="23">
        <v>1525000</v>
      </c>
      <c r="AA80" s="48">
        <f t="shared" si="30"/>
        <v>0</v>
      </c>
      <c r="AB80" s="48">
        <f t="shared" si="31"/>
        <v>0</v>
      </c>
      <c r="AC80" s="26">
        <f>IF(OR(C80="",C80=0),IF(ISERROR(FINDB("録音",収録楽曲情報!$S$2)),Q80,P80),C80&amp;"曲目に合算")</f>
        <v>0</v>
      </c>
      <c r="AD80" s="73" t="str">
        <f t="shared" si="47"/>
        <v/>
      </c>
      <c r="AE80" s="73" t="str">
        <f t="shared" si="48"/>
        <v/>
      </c>
      <c r="AF80" s="73" t="str">
        <f t="shared" si="49"/>
        <v/>
      </c>
      <c r="AG80" s="73" t="str">
        <f t="shared" si="50"/>
        <v/>
      </c>
      <c r="AH80" s="73" t="str">
        <f t="shared" si="51"/>
        <v/>
      </c>
      <c r="AI80" s="73" t="str">
        <f t="shared" si="52"/>
        <v/>
      </c>
      <c r="AJ80" s="73" t="str">
        <f t="shared" si="53"/>
        <v>―</v>
      </c>
      <c r="AK80" s="3" t="str">
        <f>ASC(SUBSTITUTE(収録楽曲情報!D69&amp;収録楽曲情報!E69&amp;収録楽曲情報!F69," ",""))</f>
        <v/>
      </c>
      <c r="AL80" s="3" t="str">
        <f>IF(ISNA(VLOOKUP(AK80,楽曲集約!D:D,1,FALSE))=TRUE,"",VLOOKUP(AK80,楽曲集約!D:D,1,FALSE))</f>
        <v/>
      </c>
      <c r="AM80" s="3">
        <v>68</v>
      </c>
      <c r="AN80" s="3" t="str">
        <f>IF(収録楽曲情報!N69="著作権消滅","",IF(収録楽曲情報!N69="非管理","",IF(AL80="","",IF(VLOOKUP(AL80,AL$12:AM$112,2,FALSE)=AM80,,VLOOKUP(AL80,AL$12:AM$112,2,FALSE)))))</f>
        <v/>
      </c>
      <c r="AO80" s="76">
        <f t="shared" si="54"/>
        <v>0</v>
      </c>
      <c r="AP80" s="76" t="str">
        <f t="shared" si="32"/>
        <v/>
      </c>
      <c r="AQ80" s="2">
        <f t="shared" si="55"/>
        <v>1</v>
      </c>
      <c r="AR80" s="2">
        <f t="shared" si="56"/>
        <v>0</v>
      </c>
    </row>
    <row r="81" spans="1:44" x14ac:dyDescent="0.15">
      <c r="A81">
        <f t="shared" si="33"/>
        <v>69</v>
      </c>
      <c r="B81" s="53">
        <v>69</v>
      </c>
      <c r="C81" s="95" t="str">
        <f>IF(算定シミュレーション!AN81="","",算定シミュレーション!AN81)</f>
        <v/>
      </c>
      <c r="D81" s="67" t="str">
        <f t="shared" si="57"/>
        <v/>
      </c>
      <c r="E81" s="61">
        <f>収録楽曲情報!H70+収録楽曲情報!I70/100</f>
        <v>0</v>
      </c>
      <c r="F81" s="42">
        <f>IF(AND(収録楽曲情報!M70&lt;=100,収録楽曲情報!M70&gt;0),収録楽曲情報!M70,0)</f>
        <v>0</v>
      </c>
      <c r="G81" s="42">
        <f>IF(AND(収録楽曲情報!N70&lt;=100,収録楽曲情報!N70&gt;0),収録楽曲情報!N70,0)</f>
        <v>0</v>
      </c>
      <c r="H81" s="43"/>
      <c r="I81" s="63">
        <f t="shared" si="34"/>
        <v>0</v>
      </c>
      <c r="J81" s="63">
        <f t="shared" si="35"/>
        <v>0</v>
      </c>
      <c r="K81" s="63">
        <f t="shared" si="36"/>
        <v>0</v>
      </c>
      <c r="L81" s="63">
        <f t="shared" si="37"/>
        <v>0</v>
      </c>
      <c r="M81" s="63">
        <f t="shared" si="38"/>
        <v>0</v>
      </c>
      <c r="N81" s="44">
        <f t="shared" si="39"/>
        <v>0</v>
      </c>
      <c r="O81" s="45">
        <f t="shared" si="40"/>
        <v>0</v>
      </c>
      <c r="P81" s="26" t="str">
        <f>IF(ISERROR(収録楽曲情報!N70+1),"",IF(H81="",O81*F81/100,H81))</f>
        <v/>
      </c>
      <c r="Q81" s="26">
        <f t="shared" si="41"/>
        <v>0</v>
      </c>
      <c r="R81" s="46" t="e">
        <f t="shared" si="42"/>
        <v>#VALUE!</v>
      </c>
      <c r="S81" s="46">
        <f t="shared" si="42"/>
        <v>0</v>
      </c>
      <c r="T81" s="46" t="e">
        <f t="shared" si="43"/>
        <v>#VALUE!</v>
      </c>
      <c r="U81" s="47">
        <f t="shared" si="44"/>
        <v>0</v>
      </c>
      <c r="V81" s="20">
        <f t="shared" si="45"/>
        <v>0</v>
      </c>
      <c r="W81" s="20">
        <f t="shared" si="46"/>
        <v>0</v>
      </c>
      <c r="X81" s="23"/>
      <c r="Y81" s="23">
        <v>600</v>
      </c>
      <c r="Z81" s="23">
        <v>1550000</v>
      </c>
      <c r="AA81" s="48">
        <f t="shared" si="30"/>
        <v>0</v>
      </c>
      <c r="AB81" s="48">
        <f t="shared" si="31"/>
        <v>0</v>
      </c>
      <c r="AC81" s="26">
        <f>IF(OR(C81="",C81=0),IF(ISERROR(FINDB("録音",収録楽曲情報!$S$2)),Q81,P81),C81&amp;"曲目に合算")</f>
        <v>0</v>
      </c>
      <c r="AD81" s="73" t="str">
        <f t="shared" si="47"/>
        <v/>
      </c>
      <c r="AE81" s="73" t="str">
        <f t="shared" si="48"/>
        <v/>
      </c>
      <c r="AF81" s="73" t="str">
        <f t="shared" si="49"/>
        <v/>
      </c>
      <c r="AG81" s="73" t="str">
        <f t="shared" si="50"/>
        <v/>
      </c>
      <c r="AH81" s="73" t="str">
        <f t="shared" si="51"/>
        <v/>
      </c>
      <c r="AI81" s="73" t="str">
        <f t="shared" si="52"/>
        <v/>
      </c>
      <c r="AJ81" s="73" t="str">
        <f t="shared" si="53"/>
        <v>―</v>
      </c>
      <c r="AK81" s="3" t="str">
        <f>ASC(SUBSTITUTE(収録楽曲情報!D70&amp;収録楽曲情報!E70&amp;収録楽曲情報!F70," ",""))</f>
        <v/>
      </c>
      <c r="AL81" s="3" t="str">
        <f>IF(ISNA(VLOOKUP(AK81,楽曲集約!D:D,1,FALSE))=TRUE,"",VLOOKUP(AK81,楽曲集約!D:D,1,FALSE))</f>
        <v/>
      </c>
      <c r="AM81" s="3">
        <v>69</v>
      </c>
      <c r="AN81" s="3" t="str">
        <f>IF(収録楽曲情報!N70="著作権消滅","",IF(収録楽曲情報!N70="非管理","",IF(AL81="","",IF(VLOOKUP(AL81,AL$12:AM$112,2,FALSE)=AM81,,VLOOKUP(AL81,AL$12:AM$112,2,FALSE)))))</f>
        <v/>
      </c>
      <c r="AO81" s="76">
        <f t="shared" si="54"/>
        <v>0</v>
      </c>
      <c r="AP81" s="76" t="str">
        <f t="shared" si="32"/>
        <v/>
      </c>
      <c r="AQ81" s="2">
        <f t="shared" si="55"/>
        <v>1</v>
      </c>
      <c r="AR81" s="2">
        <f t="shared" si="56"/>
        <v>0</v>
      </c>
    </row>
    <row r="82" spans="1:44" x14ac:dyDescent="0.15">
      <c r="A82">
        <f t="shared" si="33"/>
        <v>70</v>
      </c>
      <c r="B82" s="53">
        <v>70</v>
      </c>
      <c r="C82" s="95" t="str">
        <f>IF(算定シミュレーション!AN82="","",算定シミュレーション!AN82)</f>
        <v/>
      </c>
      <c r="D82" s="67" t="str">
        <f t="shared" si="57"/>
        <v/>
      </c>
      <c r="E82" s="61">
        <f>収録楽曲情報!H71+収録楽曲情報!I71/100</f>
        <v>0</v>
      </c>
      <c r="F82" s="42">
        <f>IF(AND(収録楽曲情報!M71&lt;=100,収録楽曲情報!M71&gt;0),収録楽曲情報!M71,0)</f>
        <v>0</v>
      </c>
      <c r="G82" s="42">
        <f>IF(AND(収録楽曲情報!N71&lt;=100,収録楽曲情報!N71&gt;0),収録楽曲情報!N71,0)</f>
        <v>0</v>
      </c>
      <c r="H82" s="43"/>
      <c r="I82" s="63">
        <f t="shared" si="34"/>
        <v>0</v>
      </c>
      <c r="J82" s="63">
        <f t="shared" si="35"/>
        <v>0</v>
      </c>
      <c r="K82" s="63">
        <f t="shared" si="36"/>
        <v>0</v>
      </c>
      <c r="L82" s="63">
        <f t="shared" si="37"/>
        <v>0</v>
      </c>
      <c r="M82" s="63">
        <f t="shared" si="38"/>
        <v>0</v>
      </c>
      <c r="N82" s="44">
        <f t="shared" si="39"/>
        <v>0</v>
      </c>
      <c r="O82" s="45">
        <f t="shared" si="40"/>
        <v>0</v>
      </c>
      <c r="P82" s="26" t="str">
        <f>IF(ISERROR(収録楽曲情報!N71+1),"",IF(H82="",O82*F82/100,H82))</f>
        <v/>
      </c>
      <c r="Q82" s="26">
        <f t="shared" si="41"/>
        <v>0</v>
      </c>
      <c r="R82" s="46" t="e">
        <f t="shared" si="42"/>
        <v>#VALUE!</v>
      </c>
      <c r="S82" s="46">
        <f t="shared" si="42"/>
        <v>0</v>
      </c>
      <c r="T82" s="46" t="e">
        <f t="shared" si="43"/>
        <v>#VALUE!</v>
      </c>
      <c r="U82" s="47">
        <f t="shared" si="44"/>
        <v>0</v>
      </c>
      <c r="V82" s="20">
        <f t="shared" si="45"/>
        <v>0</v>
      </c>
      <c r="W82" s="20">
        <f t="shared" si="46"/>
        <v>0</v>
      </c>
      <c r="X82" s="23"/>
      <c r="Y82" s="23">
        <v>610</v>
      </c>
      <c r="Z82" s="23">
        <v>1575000</v>
      </c>
      <c r="AA82" s="48">
        <f t="shared" si="30"/>
        <v>0</v>
      </c>
      <c r="AB82" s="48">
        <f t="shared" si="31"/>
        <v>0</v>
      </c>
      <c r="AC82" s="26">
        <f>IF(OR(C82="",C82=0),IF(ISERROR(FINDB("録音",収録楽曲情報!$S$2)),Q82,P82),C82&amp;"曲目に合算")</f>
        <v>0</v>
      </c>
      <c r="AD82" s="73" t="str">
        <f t="shared" si="47"/>
        <v/>
      </c>
      <c r="AE82" s="73" t="str">
        <f t="shared" si="48"/>
        <v/>
      </c>
      <c r="AF82" s="73" t="str">
        <f t="shared" si="49"/>
        <v/>
      </c>
      <c r="AG82" s="73" t="str">
        <f t="shared" si="50"/>
        <v/>
      </c>
      <c r="AH82" s="73" t="str">
        <f t="shared" si="51"/>
        <v/>
      </c>
      <c r="AI82" s="73" t="str">
        <f t="shared" si="52"/>
        <v/>
      </c>
      <c r="AJ82" s="73" t="str">
        <f t="shared" si="53"/>
        <v>―</v>
      </c>
      <c r="AK82" s="3" t="str">
        <f>ASC(SUBSTITUTE(収録楽曲情報!D71&amp;収録楽曲情報!E71&amp;収録楽曲情報!F71," ",""))</f>
        <v/>
      </c>
      <c r="AL82" s="3" t="str">
        <f>IF(ISNA(VLOOKUP(AK82,楽曲集約!D:D,1,FALSE))=TRUE,"",VLOOKUP(AK82,楽曲集約!D:D,1,FALSE))</f>
        <v/>
      </c>
      <c r="AM82" s="3">
        <v>70</v>
      </c>
      <c r="AN82" s="3" t="str">
        <f>IF(収録楽曲情報!N71="著作権消滅","",IF(収録楽曲情報!N71="非管理","",IF(AL82="","",IF(VLOOKUP(AL82,AL$12:AM$112,2,FALSE)=AM82,,VLOOKUP(AL82,AL$12:AM$112,2,FALSE)))))</f>
        <v/>
      </c>
      <c r="AO82" s="76">
        <f t="shared" si="54"/>
        <v>0</v>
      </c>
      <c r="AP82" s="76" t="str">
        <f t="shared" si="32"/>
        <v/>
      </c>
      <c r="AQ82" s="2">
        <f t="shared" si="55"/>
        <v>1</v>
      </c>
      <c r="AR82" s="2">
        <f t="shared" si="56"/>
        <v>0</v>
      </c>
    </row>
    <row r="83" spans="1:44" x14ac:dyDescent="0.15">
      <c r="A83">
        <f t="shared" si="33"/>
        <v>71</v>
      </c>
      <c r="B83" s="53">
        <v>71</v>
      </c>
      <c r="C83" s="95" t="str">
        <f>IF(算定シミュレーション!AN83="","",算定シミュレーション!AN83)</f>
        <v/>
      </c>
      <c r="D83" s="67" t="str">
        <f t="shared" si="57"/>
        <v/>
      </c>
      <c r="E83" s="61">
        <f>収録楽曲情報!H72+収録楽曲情報!I72/100</f>
        <v>0</v>
      </c>
      <c r="F83" s="42">
        <f>IF(AND(収録楽曲情報!M72&lt;=100,収録楽曲情報!M72&gt;0),収録楽曲情報!M72,0)</f>
        <v>0</v>
      </c>
      <c r="G83" s="42">
        <f>IF(AND(収録楽曲情報!N72&lt;=100,収録楽曲情報!N72&gt;0),収録楽曲情報!N72,0)</f>
        <v>0</v>
      </c>
      <c r="H83" s="43"/>
      <c r="I83" s="63">
        <f t="shared" si="34"/>
        <v>0</v>
      </c>
      <c r="J83" s="63">
        <f t="shared" si="35"/>
        <v>0</v>
      </c>
      <c r="K83" s="63">
        <f t="shared" si="36"/>
        <v>0</v>
      </c>
      <c r="L83" s="63">
        <f t="shared" si="37"/>
        <v>0</v>
      </c>
      <c r="M83" s="63">
        <f t="shared" si="38"/>
        <v>0</v>
      </c>
      <c r="N83" s="44">
        <f t="shared" si="39"/>
        <v>0</v>
      </c>
      <c r="O83" s="45">
        <f t="shared" si="40"/>
        <v>0</v>
      </c>
      <c r="P83" s="26" t="str">
        <f>IF(ISERROR(収録楽曲情報!N72+1),"",IF(H83="",O83*F83/100,H83))</f>
        <v/>
      </c>
      <c r="Q83" s="26">
        <f t="shared" si="41"/>
        <v>0</v>
      </c>
      <c r="R83" s="46" t="e">
        <f t="shared" si="42"/>
        <v>#VALUE!</v>
      </c>
      <c r="S83" s="46">
        <f t="shared" si="42"/>
        <v>0</v>
      </c>
      <c r="T83" s="46" t="e">
        <f t="shared" si="43"/>
        <v>#VALUE!</v>
      </c>
      <c r="U83" s="47">
        <f t="shared" si="44"/>
        <v>0</v>
      </c>
      <c r="V83" s="20">
        <f t="shared" si="45"/>
        <v>0</v>
      </c>
      <c r="W83" s="20">
        <f t="shared" si="46"/>
        <v>0</v>
      </c>
      <c r="X83" s="23"/>
      <c r="Y83" s="23">
        <v>620</v>
      </c>
      <c r="Z83" s="23">
        <v>1600000</v>
      </c>
      <c r="AA83" s="48">
        <f t="shared" si="30"/>
        <v>0</v>
      </c>
      <c r="AB83" s="48">
        <f t="shared" si="31"/>
        <v>0</v>
      </c>
      <c r="AC83" s="26">
        <f>IF(OR(C83="",C83=0),IF(ISERROR(FINDB("録音",収録楽曲情報!$S$2)),Q83,P83),C83&amp;"曲目に合算")</f>
        <v>0</v>
      </c>
      <c r="AD83" s="73" t="str">
        <f t="shared" si="47"/>
        <v/>
      </c>
      <c r="AE83" s="73" t="str">
        <f t="shared" si="48"/>
        <v/>
      </c>
      <c r="AF83" s="73" t="str">
        <f t="shared" si="49"/>
        <v/>
      </c>
      <c r="AG83" s="73" t="str">
        <f t="shared" si="50"/>
        <v/>
      </c>
      <c r="AH83" s="73" t="str">
        <f t="shared" si="51"/>
        <v/>
      </c>
      <c r="AI83" s="73" t="str">
        <f t="shared" si="52"/>
        <v/>
      </c>
      <c r="AJ83" s="73" t="str">
        <f t="shared" si="53"/>
        <v>―</v>
      </c>
      <c r="AK83" s="3" t="str">
        <f>ASC(SUBSTITUTE(収録楽曲情報!D72&amp;収録楽曲情報!E72&amp;収録楽曲情報!F72," ",""))</f>
        <v/>
      </c>
      <c r="AL83" s="3" t="str">
        <f>IF(ISNA(VLOOKUP(AK83,楽曲集約!D:D,1,FALSE))=TRUE,"",VLOOKUP(AK83,楽曲集約!D:D,1,FALSE))</f>
        <v/>
      </c>
      <c r="AM83" s="3">
        <v>71</v>
      </c>
      <c r="AN83" s="3" t="str">
        <f>IF(収録楽曲情報!N72="著作権消滅","",IF(収録楽曲情報!N72="非管理","",IF(AL83="","",IF(VLOOKUP(AL83,AL$12:AM$112,2,FALSE)=AM83,,VLOOKUP(AL83,AL$12:AM$112,2,FALSE)))))</f>
        <v/>
      </c>
      <c r="AO83" s="76">
        <f t="shared" si="54"/>
        <v>0</v>
      </c>
      <c r="AP83" s="76" t="str">
        <f t="shared" si="32"/>
        <v/>
      </c>
      <c r="AQ83" s="2">
        <f t="shared" si="55"/>
        <v>1</v>
      </c>
      <c r="AR83" s="2">
        <f t="shared" si="56"/>
        <v>0</v>
      </c>
    </row>
    <row r="84" spans="1:44" x14ac:dyDescent="0.15">
      <c r="A84">
        <f t="shared" si="33"/>
        <v>72</v>
      </c>
      <c r="B84" s="53">
        <v>72</v>
      </c>
      <c r="C84" s="95" t="str">
        <f>IF(算定シミュレーション!AN84="","",算定シミュレーション!AN84)</f>
        <v/>
      </c>
      <c r="D84" s="67" t="str">
        <f t="shared" si="57"/>
        <v/>
      </c>
      <c r="E84" s="61">
        <f>収録楽曲情報!H73+収録楽曲情報!I73/100</f>
        <v>0</v>
      </c>
      <c r="F84" s="42">
        <f>IF(AND(収録楽曲情報!M73&lt;=100,収録楽曲情報!M73&gt;0),収録楽曲情報!M73,0)</f>
        <v>0</v>
      </c>
      <c r="G84" s="42">
        <f>IF(AND(収録楽曲情報!N73&lt;=100,収録楽曲情報!N73&gt;0),収録楽曲情報!N73,0)</f>
        <v>0</v>
      </c>
      <c r="H84" s="43"/>
      <c r="I84" s="63">
        <f t="shared" si="34"/>
        <v>0</v>
      </c>
      <c r="J84" s="63">
        <f t="shared" si="35"/>
        <v>0</v>
      </c>
      <c r="K84" s="63">
        <f t="shared" si="36"/>
        <v>0</v>
      </c>
      <c r="L84" s="63">
        <f t="shared" si="37"/>
        <v>0</v>
      </c>
      <c r="M84" s="63">
        <f t="shared" si="38"/>
        <v>0</v>
      </c>
      <c r="N84" s="44">
        <f t="shared" si="39"/>
        <v>0</v>
      </c>
      <c r="O84" s="45">
        <f t="shared" si="40"/>
        <v>0</v>
      </c>
      <c r="P84" s="26" t="str">
        <f>IF(ISERROR(収録楽曲情報!N73+1),"",IF(H84="",O84*F84/100,H84))</f>
        <v/>
      </c>
      <c r="Q84" s="26">
        <f t="shared" si="41"/>
        <v>0</v>
      </c>
      <c r="R84" s="46" t="e">
        <f t="shared" si="42"/>
        <v>#VALUE!</v>
      </c>
      <c r="S84" s="46">
        <f t="shared" si="42"/>
        <v>0</v>
      </c>
      <c r="T84" s="46" t="e">
        <f t="shared" si="43"/>
        <v>#VALUE!</v>
      </c>
      <c r="U84" s="47">
        <f t="shared" si="44"/>
        <v>0</v>
      </c>
      <c r="V84" s="20">
        <f t="shared" si="45"/>
        <v>0</v>
      </c>
      <c r="W84" s="20">
        <f t="shared" si="46"/>
        <v>0</v>
      </c>
      <c r="X84" s="23"/>
      <c r="Y84" s="23">
        <v>630</v>
      </c>
      <c r="Z84" s="23">
        <v>1625000</v>
      </c>
      <c r="AA84" s="48">
        <f t="shared" si="30"/>
        <v>0</v>
      </c>
      <c r="AB84" s="48">
        <f t="shared" si="31"/>
        <v>0</v>
      </c>
      <c r="AC84" s="26">
        <f>IF(OR(C84="",C84=0),IF(ISERROR(FINDB("録音",収録楽曲情報!$S$2)),Q84,P84),C84&amp;"曲目に合算")</f>
        <v>0</v>
      </c>
      <c r="AD84" s="73" t="str">
        <f t="shared" si="47"/>
        <v/>
      </c>
      <c r="AE84" s="73" t="str">
        <f t="shared" si="48"/>
        <v/>
      </c>
      <c r="AF84" s="73" t="str">
        <f t="shared" si="49"/>
        <v/>
      </c>
      <c r="AG84" s="73" t="str">
        <f t="shared" si="50"/>
        <v/>
      </c>
      <c r="AH84" s="73" t="str">
        <f t="shared" si="51"/>
        <v/>
      </c>
      <c r="AI84" s="73" t="str">
        <f t="shared" si="52"/>
        <v/>
      </c>
      <c r="AJ84" s="73" t="str">
        <f t="shared" si="53"/>
        <v>―</v>
      </c>
      <c r="AK84" s="3" t="str">
        <f>ASC(SUBSTITUTE(収録楽曲情報!D73&amp;収録楽曲情報!E73&amp;収録楽曲情報!F73," ",""))</f>
        <v/>
      </c>
      <c r="AL84" s="3" t="str">
        <f>IF(ISNA(VLOOKUP(AK84,楽曲集約!D:D,1,FALSE))=TRUE,"",VLOOKUP(AK84,楽曲集約!D:D,1,FALSE))</f>
        <v/>
      </c>
      <c r="AM84" s="3">
        <v>72</v>
      </c>
      <c r="AN84" s="3" t="str">
        <f>IF(収録楽曲情報!N73="著作権消滅","",IF(収録楽曲情報!N73="非管理","",IF(AL84="","",IF(VLOOKUP(AL84,AL$12:AM$112,2,FALSE)=AM84,,VLOOKUP(AL84,AL$12:AM$112,2,FALSE)))))</f>
        <v/>
      </c>
      <c r="AO84" s="76">
        <f t="shared" si="54"/>
        <v>0</v>
      </c>
      <c r="AP84" s="76" t="str">
        <f t="shared" si="32"/>
        <v/>
      </c>
      <c r="AQ84" s="2">
        <f t="shared" si="55"/>
        <v>1</v>
      </c>
      <c r="AR84" s="2">
        <f t="shared" si="56"/>
        <v>0</v>
      </c>
    </row>
    <row r="85" spans="1:44" x14ac:dyDescent="0.15">
      <c r="A85">
        <f t="shared" si="33"/>
        <v>73</v>
      </c>
      <c r="B85" s="53">
        <v>73</v>
      </c>
      <c r="C85" s="95" t="str">
        <f>IF(算定シミュレーション!AN85="","",算定シミュレーション!AN85)</f>
        <v/>
      </c>
      <c r="D85" s="67" t="str">
        <f t="shared" si="57"/>
        <v/>
      </c>
      <c r="E85" s="61">
        <f>収録楽曲情報!H74+収録楽曲情報!I74/100</f>
        <v>0</v>
      </c>
      <c r="F85" s="42">
        <f>IF(AND(収録楽曲情報!M74&lt;=100,収録楽曲情報!M74&gt;0),収録楽曲情報!M74,0)</f>
        <v>0</v>
      </c>
      <c r="G85" s="42">
        <f>IF(AND(収録楽曲情報!N74&lt;=100,収録楽曲情報!N74&gt;0),収録楽曲情報!N74,0)</f>
        <v>0</v>
      </c>
      <c r="H85" s="43"/>
      <c r="I85" s="63">
        <f t="shared" si="34"/>
        <v>0</v>
      </c>
      <c r="J85" s="63">
        <f t="shared" si="35"/>
        <v>0</v>
      </c>
      <c r="K85" s="63">
        <f t="shared" si="36"/>
        <v>0</v>
      </c>
      <c r="L85" s="63">
        <f t="shared" si="37"/>
        <v>0</v>
      </c>
      <c r="M85" s="63">
        <f t="shared" si="38"/>
        <v>0</v>
      </c>
      <c r="N85" s="44">
        <f t="shared" si="39"/>
        <v>0</v>
      </c>
      <c r="O85" s="45">
        <f t="shared" si="40"/>
        <v>0</v>
      </c>
      <c r="P85" s="26" t="str">
        <f>IF(ISERROR(収録楽曲情報!N74+1),"",IF(H85="",O85*F85/100,H85))</f>
        <v/>
      </c>
      <c r="Q85" s="26">
        <f t="shared" si="41"/>
        <v>0</v>
      </c>
      <c r="R85" s="46" t="e">
        <f t="shared" si="42"/>
        <v>#VALUE!</v>
      </c>
      <c r="S85" s="46">
        <f t="shared" si="42"/>
        <v>0</v>
      </c>
      <c r="T85" s="46" t="e">
        <f t="shared" si="43"/>
        <v>#VALUE!</v>
      </c>
      <c r="U85" s="47">
        <f t="shared" si="44"/>
        <v>0</v>
      </c>
      <c r="V85" s="20">
        <f t="shared" si="45"/>
        <v>0</v>
      </c>
      <c r="W85" s="20">
        <f t="shared" si="46"/>
        <v>0</v>
      </c>
      <c r="X85" s="23"/>
      <c r="Y85" s="23">
        <v>640</v>
      </c>
      <c r="Z85" s="23">
        <v>1650000</v>
      </c>
      <c r="AA85" s="48">
        <f t="shared" si="30"/>
        <v>0</v>
      </c>
      <c r="AB85" s="48">
        <f t="shared" si="31"/>
        <v>0</v>
      </c>
      <c r="AC85" s="26">
        <f>IF(OR(C85="",C85=0),IF(ISERROR(FINDB("録音",収録楽曲情報!$S$2)),Q85,P85),C85&amp;"曲目に合算")</f>
        <v>0</v>
      </c>
      <c r="AD85" s="73" t="str">
        <f t="shared" si="47"/>
        <v/>
      </c>
      <c r="AE85" s="73" t="str">
        <f t="shared" si="48"/>
        <v/>
      </c>
      <c r="AF85" s="73" t="str">
        <f t="shared" si="49"/>
        <v/>
      </c>
      <c r="AG85" s="73" t="str">
        <f t="shared" si="50"/>
        <v/>
      </c>
      <c r="AH85" s="73" t="str">
        <f t="shared" si="51"/>
        <v/>
      </c>
      <c r="AI85" s="73" t="str">
        <f t="shared" si="52"/>
        <v/>
      </c>
      <c r="AJ85" s="73" t="str">
        <f t="shared" si="53"/>
        <v>―</v>
      </c>
      <c r="AK85" s="3" t="str">
        <f>ASC(SUBSTITUTE(収録楽曲情報!D74&amp;収録楽曲情報!E74&amp;収録楽曲情報!F74," ",""))</f>
        <v/>
      </c>
      <c r="AL85" s="3" t="str">
        <f>IF(ISNA(VLOOKUP(AK85,楽曲集約!D:D,1,FALSE))=TRUE,"",VLOOKUP(AK85,楽曲集約!D:D,1,FALSE))</f>
        <v/>
      </c>
      <c r="AM85" s="3">
        <v>73</v>
      </c>
      <c r="AN85" s="3" t="str">
        <f>IF(収録楽曲情報!N74="著作権消滅","",IF(収録楽曲情報!N74="非管理","",IF(AL85="","",IF(VLOOKUP(AL85,AL$12:AM$112,2,FALSE)=AM85,,VLOOKUP(AL85,AL$12:AM$112,2,FALSE)))))</f>
        <v/>
      </c>
      <c r="AO85" s="76">
        <f t="shared" si="54"/>
        <v>0</v>
      </c>
      <c r="AP85" s="76" t="str">
        <f t="shared" si="32"/>
        <v/>
      </c>
      <c r="AQ85" s="2">
        <f t="shared" si="55"/>
        <v>1</v>
      </c>
      <c r="AR85" s="2">
        <f t="shared" si="56"/>
        <v>0</v>
      </c>
    </row>
    <row r="86" spans="1:44" x14ac:dyDescent="0.15">
      <c r="A86">
        <f t="shared" si="33"/>
        <v>74</v>
      </c>
      <c r="B86" s="53">
        <v>74</v>
      </c>
      <c r="C86" s="95" t="str">
        <f>IF(算定シミュレーション!AN86="","",算定シミュレーション!AN86)</f>
        <v/>
      </c>
      <c r="D86" s="67" t="str">
        <f t="shared" si="57"/>
        <v/>
      </c>
      <c r="E86" s="61">
        <f>収録楽曲情報!H75+収録楽曲情報!I75/100</f>
        <v>0</v>
      </c>
      <c r="F86" s="42">
        <f>IF(AND(収録楽曲情報!M75&lt;=100,収録楽曲情報!M75&gt;0),収録楽曲情報!M75,0)</f>
        <v>0</v>
      </c>
      <c r="G86" s="42">
        <f>IF(AND(収録楽曲情報!N75&lt;=100,収録楽曲情報!N75&gt;0),収録楽曲情報!N75,0)</f>
        <v>0</v>
      </c>
      <c r="H86" s="43"/>
      <c r="I86" s="63">
        <f t="shared" si="34"/>
        <v>0</v>
      </c>
      <c r="J86" s="63">
        <f t="shared" si="35"/>
        <v>0</v>
      </c>
      <c r="K86" s="63">
        <f t="shared" si="36"/>
        <v>0</v>
      </c>
      <c r="L86" s="63">
        <f t="shared" si="37"/>
        <v>0</v>
      </c>
      <c r="M86" s="63">
        <f t="shared" si="38"/>
        <v>0</v>
      </c>
      <c r="N86" s="44">
        <f t="shared" si="39"/>
        <v>0</v>
      </c>
      <c r="O86" s="45">
        <f t="shared" si="40"/>
        <v>0</v>
      </c>
      <c r="P86" s="26" t="str">
        <f>IF(ISERROR(収録楽曲情報!N75+1),"",IF(H86="",O86*F86/100,H86))</f>
        <v/>
      </c>
      <c r="Q86" s="26">
        <f t="shared" si="41"/>
        <v>0</v>
      </c>
      <c r="R86" s="46" t="e">
        <f t="shared" si="42"/>
        <v>#VALUE!</v>
      </c>
      <c r="S86" s="46">
        <f t="shared" si="42"/>
        <v>0</v>
      </c>
      <c r="T86" s="46" t="e">
        <f t="shared" si="43"/>
        <v>#VALUE!</v>
      </c>
      <c r="U86" s="47">
        <f t="shared" si="44"/>
        <v>0</v>
      </c>
      <c r="V86" s="20">
        <f t="shared" si="45"/>
        <v>0</v>
      </c>
      <c r="W86" s="20">
        <f t="shared" si="46"/>
        <v>0</v>
      </c>
      <c r="X86" s="23"/>
      <c r="Y86" s="23">
        <v>650</v>
      </c>
      <c r="Z86" s="23">
        <v>1675000</v>
      </c>
      <c r="AA86" s="48">
        <f t="shared" si="30"/>
        <v>0</v>
      </c>
      <c r="AB86" s="48">
        <f t="shared" si="31"/>
        <v>0</v>
      </c>
      <c r="AC86" s="26">
        <f>IF(OR(C86="",C86=0),IF(ISERROR(FINDB("録音",収録楽曲情報!$S$2)),Q86,P86),C86&amp;"曲目に合算")</f>
        <v>0</v>
      </c>
      <c r="AD86" s="73" t="str">
        <f t="shared" si="47"/>
        <v/>
      </c>
      <c r="AE86" s="73" t="str">
        <f t="shared" si="48"/>
        <v/>
      </c>
      <c r="AF86" s="73" t="str">
        <f t="shared" si="49"/>
        <v/>
      </c>
      <c r="AG86" s="73" t="str">
        <f t="shared" si="50"/>
        <v/>
      </c>
      <c r="AH86" s="73" t="str">
        <f t="shared" si="51"/>
        <v/>
      </c>
      <c r="AI86" s="73" t="str">
        <f t="shared" si="52"/>
        <v/>
      </c>
      <c r="AJ86" s="73" t="str">
        <f t="shared" si="53"/>
        <v>―</v>
      </c>
      <c r="AK86" s="3" t="str">
        <f>ASC(SUBSTITUTE(収録楽曲情報!D75&amp;収録楽曲情報!E75&amp;収録楽曲情報!F75," ",""))</f>
        <v/>
      </c>
      <c r="AL86" s="3" t="str">
        <f>IF(ISNA(VLOOKUP(AK86,楽曲集約!D:D,1,FALSE))=TRUE,"",VLOOKUP(AK86,楽曲集約!D:D,1,FALSE))</f>
        <v/>
      </c>
      <c r="AM86" s="3">
        <v>74</v>
      </c>
      <c r="AN86" s="3" t="str">
        <f>IF(収録楽曲情報!N75="著作権消滅","",IF(収録楽曲情報!N75="非管理","",IF(AL86="","",IF(VLOOKUP(AL86,AL$12:AM$112,2,FALSE)=AM86,,VLOOKUP(AL86,AL$12:AM$112,2,FALSE)))))</f>
        <v/>
      </c>
      <c r="AO86" s="76">
        <f t="shared" si="54"/>
        <v>0</v>
      </c>
      <c r="AP86" s="76" t="str">
        <f t="shared" si="32"/>
        <v/>
      </c>
      <c r="AQ86" s="2">
        <f t="shared" si="55"/>
        <v>1</v>
      </c>
      <c r="AR86" s="2">
        <f t="shared" si="56"/>
        <v>0</v>
      </c>
    </row>
    <row r="87" spans="1:44" x14ac:dyDescent="0.15">
      <c r="A87">
        <f t="shared" si="33"/>
        <v>75</v>
      </c>
      <c r="B87" s="53">
        <v>75</v>
      </c>
      <c r="C87" s="95" t="str">
        <f>IF(算定シミュレーション!AN87="","",算定シミュレーション!AN87)</f>
        <v/>
      </c>
      <c r="D87" s="67" t="str">
        <f t="shared" si="57"/>
        <v/>
      </c>
      <c r="E87" s="61">
        <f>収録楽曲情報!H76+収録楽曲情報!I76/100</f>
        <v>0</v>
      </c>
      <c r="F87" s="42">
        <f>IF(AND(収録楽曲情報!M76&lt;=100,収録楽曲情報!M76&gt;0),収録楽曲情報!M76,0)</f>
        <v>0</v>
      </c>
      <c r="G87" s="42">
        <f>IF(AND(収録楽曲情報!N76&lt;=100,収録楽曲情報!N76&gt;0),収録楽曲情報!N76,0)</f>
        <v>0</v>
      </c>
      <c r="H87" s="43"/>
      <c r="I87" s="63">
        <f t="shared" si="34"/>
        <v>0</v>
      </c>
      <c r="J87" s="63">
        <f t="shared" si="35"/>
        <v>0</v>
      </c>
      <c r="K87" s="63">
        <f t="shared" si="36"/>
        <v>0</v>
      </c>
      <c r="L87" s="63">
        <f t="shared" si="37"/>
        <v>0</v>
      </c>
      <c r="M87" s="63">
        <f t="shared" si="38"/>
        <v>0</v>
      </c>
      <c r="N87" s="44">
        <f t="shared" si="39"/>
        <v>0</v>
      </c>
      <c r="O87" s="45">
        <f t="shared" si="40"/>
        <v>0</v>
      </c>
      <c r="P87" s="26" t="str">
        <f>IF(ISERROR(収録楽曲情報!N76+1),"",IF(H87="",O87*F87/100,H87))</f>
        <v/>
      </c>
      <c r="Q87" s="26">
        <f t="shared" si="41"/>
        <v>0</v>
      </c>
      <c r="R87" s="46" t="e">
        <f t="shared" si="42"/>
        <v>#VALUE!</v>
      </c>
      <c r="S87" s="46">
        <f t="shared" si="42"/>
        <v>0</v>
      </c>
      <c r="T87" s="46" t="e">
        <f t="shared" si="43"/>
        <v>#VALUE!</v>
      </c>
      <c r="U87" s="47">
        <f t="shared" si="44"/>
        <v>0</v>
      </c>
      <c r="V87" s="20">
        <f t="shared" si="45"/>
        <v>0</v>
      </c>
      <c r="W87" s="20">
        <f t="shared" si="46"/>
        <v>0</v>
      </c>
      <c r="X87" s="23"/>
      <c r="Y87" s="23">
        <v>660</v>
      </c>
      <c r="Z87" s="23">
        <v>1700000</v>
      </c>
      <c r="AA87" s="48">
        <f t="shared" si="30"/>
        <v>0</v>
      </c>
      <c r="AB87" s="48">
        <f t="shared" si="31"/>
        <v>0</v>
      </c>
      <c r="AC87" s="26">
        <f>IF(OR(C87="",C87=0),IF(ISERROR(FINDB("録音",収録楽曲情報!$S$2)),Q87,P87),C87&amp;"曲目に合算")</f>
        <v>0</v>
      </c>
      <c r="AD87" s="73" t="str">
        <f t="shared" si="47"/>
        <v/>
      </c>
      <c r="AE87" s="73" t="str">
        <f t="shared" si="48"/>
        <v/>
      </c>
      <c r="AF87" s="73" t="str">
        <f t="shared" si="49"/>
        <v/>
      </c>
      <c r="AG87" s="73" t="str">
        <f t="shared" si="50"/>
        <v/>
      </c>
      <c r="AH87" s="73" t="str">
        <f t="shared" si="51"/>
        <v/>
      </c>
      <c r="AI87" s="73" t="str">
        <f t="shared" si="52"/>
        <v/>
      </c>
      <c r="AJ87" s="73" t="str">
        <f t="shared" si="53"/>
        <v>―</v>
      </c>
      <c r="AK87" s="3" t="str">
        <f>ASC(SUBSTITUTE(収録楽曲情報!D76&amp;収録楽曲情報!E76&amp;収録楽曲情報!F76," ",""))</f>
        <v/>
      </c>
      <c r="AL87" s="3" t="str">
        <f>IF(ISNA(VLOOKUP(AK87,楽曲集約!D:D,1,FALSE))=TRUE,"",VLOOKUP(AK87,楽曲集約!D:D,1,FALSE))</f>
        <v/>
      </c>
      <c r="AM87" s="3">
        <v>75</v>
      </c>
      <c r="AN87" s="3" t="str">
        <f>IF(収録楽曲情報!N76="著作権消滅","",IF(収録楽曲情報!N76="非管理","",IF(AL87="","",IF(VLOOKUP(AL87,AL$12:AM$112,2,FALSE)=AM87,,VLOOKUP(AL87,AL$12:AM$112,2,FALSE)))))</f>
        <v/>
      </c>
      <c r="AO87" s="76">
        <f t="shared" si="54"/>
        <v>0</v>
      </c>
      <c r="AP87" s="76" t="str">
        <f t="shared" si="32"/>
        <v/>
      </c>
      <c r="AQ87" s="2">
        <f t="shared" si="55"/>
        <v>1</v>
      </c>
      <c r="AR87" s="2">
        <f t="shared" si="56"/>
        <v>0</v>
      </c>
    </row>
    <row r="88" spans="1:44" x14ac:dyDescent="0.15">
      <c r="A88">
        <f t="shared" si="33"/>
        <v>76</v>
      </c>
      <c r="B88" s="53">
        <v>76</v>
      </c>
      <c r="C88" s="95" t="str">
        <f>IF(算定シミュレーション!AN88="","",算定シミュレーション!AN88)</f>
        <v/>
      </c>
      <c r="D88" s="67" t="str">
        <f t="shared" si="57"/>
        <v/>
      </c>
      <c r="E88" s="61">
        <f>収録楽曲情報!H77+収録楽曲情報!I77/100</f>
        <v>0</v>
      </c>
      <c r="F88" s="42">
        <f>IF(AND(収録楽曲情報!M77&lt;=100,収録楽曲情報!M77&gt;0),収録楽曲情報!M77,0)</f>
        <v>0</v>
      </c>
      <c r="G88" s="42">
        <f>IF(AND(収録楽曲情報!N77&lt;=100,収録楽曲情報!N77&gt;0),収録楽曲情報!N77,0)</f>
        <v>0</v>
      </c>
      <c r="H88" s="43"/>
      <c r="I88" s="63">
        <f t="shared" si="34"/>
        <v>0</v>
      </c>
      <c r="J88" s="63">
        <f t="shared" si="35"/>
        <v>0</v>
      </c>
      <c r="K88" s="63">
        <f t="shared" si="36"/>
        <v>0</v>
      </c>
      <c r="L88" s="63">
        <f t="shared" si="37"/>
        <v>0</v>
      </c>
      <c r="M88" s="63">
        <f t="shared" si="38"/>
        <v>0</v>
      </c>
      <c r="N88" s="44">
        <f t="shared" si="39"/>
        <v>0</v>
      </c>
      <c r="O88" s="45">
        <f t="shared" si="40"/>
        <v>0</v>
      </c>
      <c r="P88" s="26" t="str">
        <f>IF(ISERROR(収録楽曲情報!N77+1),"",IF(H88="",O88*F88/100,H88))</f>
        <v/>
      </c>
      <c r="Q88" s="26">
        <f t="shared" si="41"/>
        <v>0</v>
      </c>
      <c r="R88" s="46" t="e">
        <f t="shared" si="42"/>
        <v>#VALUE!</v>
      </c>
      <c r="S88" s="46">
        <f t="shared" si="42"/>
        <v>0</v>
      </c>
      <c r="T88" s="46" t="e">
        <f t="shared" si="43"/>
        <v>#VALUE!</v>
      </c>
      <c r="U88" s="47">
        <f t="shared" si="44"/>
        <v>0</v>
      </c>
      <c r="V88" s="20">
        <f t="shared" si="45"/>
        <v>0</v>
      </c>
      <c r="W88" s="20">
        <f t="shared" si="46"/>
        <v>0</v>
      </c>
      <c r="X88" s="23"/>
      <c r="Y88" s="23">
        <v>670</v>
      </c>
      <c r="Z88" s="23">
        <v>1725000</v>
      </c>
      <c r="AA88" s="48">
        <f t="shared" si="30"/>
        <v>0</v>
      </c>
      <c r="AB88" s="48">
        <f t="shared" si="31"/>
        <v>0</v>
      </c>
      <c r="AC88" s="26">
        <f>IF(OR(C88="",C88=0),IF(ISERROR(FINDB("録音",収録楽曲情報!$S$2)),Q88,P88),C88&amp;"曲目に合算")</f>
        <v>0</v>
      </c>
      <c r="AD88" s="73" t="str">
        <f t="shared" si="47"/>
        <v/>
      </c>
      <c r="AE88" s="73" t="str">
        <f t="shared" si="48"/>
        <v/>
      </c>
      <c r="AF88" s="73" t="str">
        <f t="shared" si="49"/>
        <v/>
      </c>
      <c r="AG88" s="73" t="str">
        <f t="shared" si="50"/>
        <v/>
      </c>
      <c r="AH88" s="73" t="str">
        <f t="shared" si="51"/>
        <v/>
      </c>
      <c r="AI88" s="73" t="str">
        <f t="shared" si="52"/>
        <v/>
      </c>
      <c r="AJ88" s="73" t="str">
        <f t="shared" si="53"/>
        <v>―</v>
      </c>
      <c r="AK88" s="3" t="str">
        <f>ASC(SUBSTITUTE(収録楽曲情報!D77&amp;収録楽曲情報!E77&amp;収録楽曲情報!F77," ",""))</f>
        <v/>
      </c>
      <c r="AL88" s="3" t="str">
        <f>IF(ISNA(VLOOKUP(AK88,楽曲集約!D:D,1,FALSE))=TRUE,"",VLOOKUP(AK88,楽曲集約!D:D,1,FALSE))</f>
        <v/>
      </c>
      <c r="AM88" s="3">
        <v>76</v>
      </c>
      <c r="AN88" s="3" t="str">
        <f>IF(収録楽曲情報!N77="著作権消滅","",IF(収録楽曲情報!N77="非管理","",IF(AL88="","",IF(VLOOKUP(AL88,AL$12:AM$112,2,FALSE)=AM88,,VLOOKUP(AL88,AL$12:AM$112,2,FALSE)))))</f>
        <v/>
      </c>
      <c r="AO88" s="76">
        <f t="shared" si="54"/>
        <v>0</v>
      </c>
      <c r="AP88" s="76" t="str">
        <f t="shared" si="32"/>
        <v/>
      </c>
      <c r="AQ88" s="2">
        <f t="shared" si="55"/>
        <v>1</v>
      </c>
      <c r="AR88" s="2">
        <f t="shared" si="56"/>
        <v>0</v>
      </c>
    </row>
    <row r="89" spans="1:44" x14ac:dyDescent="0.15">
      <c r="A89">
        <f t="shared" si="33"/>
        <v>77</v>
      </c>
      <c r="B89" s="53">
        <v>77</v>
      </c>
      <c r="C89" s="95" t="str">
        <f>IF(算定シミュレーション!AN89="","",算定シミュレーション!AN89)</f>
        <v/>
      </c>
      <c r="D89" s="67" t="str">
        <f t="shared" si="57"/>
        <v/>
      </c>
      <c r="E89" s="61">
        <f>収録楽曲情報!H78+収録楽曲情報!I78/100</f>
        <v>0</v>
      </c>
      <c r="F89" s="42">
        <f>IF(AND(収録楽曲情報!M78&lt;=100,収録楽曲情報!M78&gt;0),収録楽曲情報!M78,0)</f>
        <v>0</v>
      </c>
      <c r="G89" s="42">
        <f>IF(AND(収録楽曲情報!N78&lt;=100,収録楽曲情報!N78&gt;0),収録楽曲情報!N78,0)</f>
        <v>0</v>
      </c>
      <c r="H89" s="43"/>
      <c r="I89" s="63">
        <f t="shared" si="34"/>
        <v>0</v>
      </c>
      <c r="J89" s="63">
        <f t="shared" si="35"/>
        <v>0</v>
      </c>
      <c r="K89" s="63">
        <f t="shared" si="36"/>
        <v>0</v>
      </c>
      <c r="L89" s="63">
        <f t="shared" si="37"/>
        <v>0</v>
      </c>
      <c r="M89" s="63">
        <f t="shared" si="38"/>
        <v>0</v>
      </c>
      <c r="N89" s="44">
        <f t="shared" si="39"/>
        <v>0</v>
      </c>
      <c r="O89" s="45">
        <f t="shared" si="40"/>
        <v>0</v>
      </c>
      <c r="P89" s="26" t="str">
        <f>IF(ISERROR(収録楽曲情報!N78+1),"",IF(H89="",O89*F89/100,H89))</f>
        <v/>
      </c>
      <c r="Q89" s="26">
        <f t="shared" si="41"/>
        <v>0</v>
      </c>
      <c r="R89" s="46" t="e">
        <f t="shared" si="42"/>
        <v>#VALUE!</v>
      </c>
      <c r="S89" s="46">
        <f t="shared" si="42"/>
        <v>0</v>
      </c>
      <c r="T89" s="46" t="e">
        <f t="shared" si="43"/>
        <v>#VALUE!</v>
      </c>
      <c r="U89" s="47">
        <f t="shared" si="44"/>
        <v>0</v>
      </c>
      <c r="V89" s="20">
        <f t="shared" si="45"/>
        <v>0</v>
      </c>
      <c r="W89" s="20">
        <f t="shared" si="46"/>
        <v>0</v>
      </c>
      <c r="X89" s="23"/>
      <c r="Y89" s="23">
        <v>680</v>
      </c>
      <c r="Z89" s="23">
        <v>1750000</v>
      </c>
      <c r="AA89" s="48">
        <f t="shared" si="30"/>
        <v>0</v>
      </c>
      <c r="AB89" s="48">
        <f t="shared" si="31"/>
        <v>0</v>
      </c>
      <c r="AC89" s="26">
        <f>IF(OR(C89="",C89=0),IF(ISERROR(FINDB("録音",収録楽曲情報!$S$2)),Q89,P89),C89&amp;"曲目に合算")</f>
        <v>0</v>
      </c>
      <c r="AD89" s="73" t="str">
        <f t="shared" si="47"/>
        <v/>
      </c>
      <c r="AE89" s="73" t="str">
        <f t="shared" si="48"/>
        <v/>
      </c>
      <c r="AF89" s="73" t="str">
        <f t="shared" si="49"/>
        <v/>
      </c>
      <c r="AG89" s="73" t="str">
        <f t="shared" si="50"/>
        <v/>
      </c>
      <c r="AH89" s="73" t="str">
        <f t="shared" si="51"/>
        <v/>
      </c>
      <c r="AI89" s="73" t="str">
        <f t="shared" si="52"/>
        <v/>
      </c>
      <c r="AJ89" s="73" t="str">
        <f t="shared" si="53"/>
        <v>―</v>
      </c>
      <c r="AK89" s="3" t="str">
        <f>ASC(SUBSTITUTE(収録楽曲情報!D78&amp;収録楽曲情報!E78&amp;収録楽曲情報!F78," ",""))</f>
        <v/>
      </c>
      <c r="AL89" s="3" t="str">
        <f>IF(ISNA(VLOOKUP(AK89,楽曲集約!D:D,1,FALSE))=TRUE,"",VLOOKUP(AK89,楽曲集約!D:D,1,FALSE))</f>
        <v/>
      </c>
      <c r="AM89" s="3">
        <v>77</v>
      </c>
      <c r="AN89" s="3" t="str">
        <f>IF(収録楽曲情報!N78="著作権消滅","",IF(収録楽曲情報!N78="非管理","",IF(AL89="","",IF(VLOOKUP(AL89,AL$12:AM$112,2,FALSE)=AM89,,VLOOKUP(AL89,AL$12:AM$112,2,FALSE)))))</f>
        <v/>
      </c>
      <c r="AO89" s="76">
        <f t="shared" si="54"/>
        <v>0</v>
      </c>
      <c r="AP89" s="76" t="str">
        <f t="shared" si="32"/>
        <v/>
      </c>
      <c r="AQ89" s="2">
        <f t="shared" si="55"/>
        <v>1</v>
      </c>
      <c r="AR89" s="2">
        <f t="shared" si="56"/>
        <v>0</v>
      </c>
    </row>
    <row r="90" spans="1:44" x14ac:dyDescent="0.15">
      <c r="A90">
        <f t="shared" si="33"/>
        <v>78</v>
      </c>
      <c r="B90" s="53">
        <v>78</v>
      </c>
      <c r="C90" s="95" t="str">
        <f>IF(算定シミュレーション!AN90="","",算定シミュレーション!AN90)</f>
        <v/>
      </c>
      <c r="D90" s="67" t="str">
        <f t="shared" si="57"/>
        <v/>
      </c>
      <c r="E90" s="61">
        <f>収録楽曲情報!H79+収録楽曲情報!I79/100</f>
        <v>0</v>
      </c>
      <c r="F90" s="42">
        <f>IF(AND(収録楽曲情報!M79&lt;=100,収録楽曲情報!M79&gt;0),収録楽曲情報!M79,0)</f>
        <v>0</v>
      </c>
      <c r="G90" s="42">
        <f>IF(AND(収録楽曲情報!N79&lt;=100,収録楽曲情報!N79&gt;0),収録楽曲情報!N79,0)</f>
        <v>0</v>
      </c>
      <c r="H90" s="43"/>
      <c r="I90" s="63">
        <f t="shared" si="34"/>
        <v>0</v>
      </c>
      <c r="J90" s="63">
        <f t="shared" si="35"/>
        <v>0</v>
      </c>
      <c r="K90" s="63">
        <f t="shared" si="36"/>
        <v>0</v>
      </c>
      <c r="L90" s="63">
        <f t="shared" si="37"/>
        <v>0</v>
      </c>
      <c r="M90" s="63">
        <f t="shared" si="38"/>
        <v>0</v>
      </c>
      <c r="N90" s="44">
        <f t="shared" si="39"/>
        <v>0</v>
      </c>
      <c r="O90" s="45">
        <f t="shared" si="40"/>
        <v>0</v>
      </c>
      <c r="P90" s="26" t="str">
        <f>IF(ISERROR(収録楽曲情報!N79+1),"",IF(H90="",O90*F90/100,H90))</f>
        <v/>
      </c>
      <c r="Q90" s="26">
        <f t="shared" si="41"/>
        <v>0</v>
      </c>
      <c r="R90" s="46" t="e">
        <f t="shared" si="42"/>
        <v>#VALUE!</v>
      </c>
      <c r="S90" s="46">
        <f t="shared" si="42"/>
        <v>0</v>
      </c>
      <c r="T90" s="46" t="e">
        <f t="shared" si="43"/>
        <v>#VALUE!</v>
      </c>
      <c r="U90" s="47">
        <f t="shared" si="44"/>
        <v>0</v>
      </c>
      <c r="V90" s="20">
        <f t="shared" si="45"/>
        <v>0</v>
      </c>
      <c r="W90" s="20">
        <f t="shared" si="46"/>
        <v>0</v>
      </c>
      <c r="X90" s="23"/>
      <c r="Y90" s="23">
        <v>690</v>
      </c>
      <c r="Z90" s="23">
        <v>1775000</v>
      </c>
      <c r="AA90" s="48">
        <f t="shared" si="30"/>
        <v>0</v>
      </c>
      <c r="AB90" s="48">
        <f t="shared" si="31"/>
        <v>0</v>
      </c>
      <c r="AC90" s="26">
        <f>IF(OR(C90="",C90=0),IF(ISERROR(FINDB("録音",収録楽曲情報!$S$2)),Q90,P90),C90&amp;"曲目に合算")</f>
        <v>0</v>
      </c>
      <c r="AD90" s="73" t="str">
        <f t="shared" si="47"/>
        <v/>
      </c>
      <c r="AE90" s="73" t="str">
        <f t="shared" si="48"/>
        <v/>
      </c>
      <c r="AF90" s="73" t="str">
        <f t="shared" si="49"/>
        <v/>
      </c>
      <c r="AG90" s="73" t="str">
        <f t="shared" si="50"/>
        <v/>
      </c>
      <c r="AH90" s="73" t="str">
        <f t="shared" si="51"/>
        <v/>
      </c>
      <c r="AI90" s="73" t="str">
        <f t="shared" si="52"/>
        <v/>
      </c>
      <c r="AJ90" s="73" t="str">
        <f t="shared" si="53"/>
        <v>―</v>
      </c>
      <c r="AK90" s="3" t="str">
        <f>ASC(SUBSTITUTE(収録楽曲情報!D79&amp;収録楽曲情報!E79&amp;収録楽曲情報!F79," ",""))</f>
        <v/>
      </c>
      <c r="AL90" s="3" t="str">
        <f>IF(ISNA(VLOOKUP(AK90,楽曲集約!D:D,1,FALSE))=TRUE,"",VLOOKUP(AK90,楽曲集約!D:D,1,FALSE))</f>
        <v/>
      </c>
      <c r="AM90" s="3">
        <v>78</v>
      </c>
      <c r="AN90" s="3" t="str">
        <f>IF(収録楽曲情報!N79="著作権消滅","",IF(収録楽曲情報!N79="非管理","",IF(AL90="","",IF(VLOOKUP(AL90,AL$12:AM$112,2,FALSE)=AM90,,VLOOKUP(AL90,AL$12:AM$112,2,FALSE)))))</f>
        <v/>
      </c>
      <c r="AO90" s="76">
        <f t="shared" si="54"/>
        <v>0</v>
      </c>
      <c r="AP90" s="76" t="str">
        <f t="shared" si="32"/>
        <v/>
      </c>
      <c r="AQ90" s="2">
        <f t="shared" si="55"/>
        <v>1</v>
      </c>
      <c r="AR90" s="2">
        <f t="shared" si="56"/>
        <v>0</v>
      </c>
    </row>
    <row r="91" spans="1:44" x14ac:dyDescent="0.15">
      <c r="A91">
        <f t="shared" si="33"/>
        <v>79</v>
      </c>
      <c r="B91" s="53">
        <v>79</v>
      </c>
      <c r="C91" s="95" t="str">
        <f>IF(算定シミュレーション!AN91="","",算定シミュレーション!AN91)</f>
        <v/>
      </c>
      <c r="D91" s="67" t="str">
        <f t="shared" si="57"/>
        <v/>
      </c>
      <c r="E91" s="61">
        <f>収録楽曲情報!H80+収録楽曲情報!I80/100</f>
        <v>0</v>
      </c>
      <c r="F91" s="42">
        <f>IF(AND(収録楽曲情報!M80&lt;=100,収録楽曲情報!M80&gt;0),収録楽曲情報!M80,0)</f>
        <v>0</v>
      </c>
      <c r="G91" s="42">
        <f>IF(AND(収録楽曲情報!N80&lt;=100,収録楽曲情報!N80&gt;0),収録楽曲情報!N80,0)</f>
        <v>0</v>
      </c>
      <c r="H91" s="43"/>
      <c r="I91" s="63">
        <f t="shared" si="34"/>
        <v>0</v>
      </c>
      <c r="J91" s="63">
        <f t="shared" si="35"/>
        <v>0</v>
      </c>
      <c r="K91" s="63">
        <f t="shared" si="36"/>
        <v>0</v>
      </c>
      <c r="L91" s="63">
        <f t="shared" si="37"/>
        <v>0</v>
      </c>
      <c r="M91" s="63">
        <f t="shared" si="38"/>
        <v>0</v>
      </c>
      <c r="N91" s="44">
        <f t="shared" si="39"/>
        <v>0</v>
      </c>
      <c r="O91" s="45">
        <f t="shared" si="40"/>
        <v>0</v>
      </c>
      <c r="P91" s="26" t="str">
        <f>IF(ISERROR(収録楽曲情報!N80+1),"",IF(H91="",O91*F91/100,H91))</f>
        <v/>
      </c>
      <c r="Q91" s="26">
        <f t="shared" si="41"/>
        <v>0</v>
      </c>
      <c r="R91" s="46" t="e">
        <f t="shared" si="42"/>
        <v>#VALUE!</v>
      </c>
      <c r="S91" s="46">
        <f t="shared" si="42"/>
        <v>0</v>
      </c>
      <c r="T91" s="46" t="e">
        <f t="shared" si="43"/>
        <v>#VALUE!</v>
      </c>
      <c r="U91" s="47">
        <f t="shared" si="44"/>
        <v>0</v>
      </c>
      <c r="V91" s="20">
        <f t="shared" si="45"/>
        <v>0</v>
      </c>
      <c r="W91" s="20">
        <f t="shared" si="46"/>
        <v>0</v>
      </c>
      <c r="X91" s="23"/>
      <c r="Y91" s="23">
        <v>700</v>
      </c>
      <c r="Z91" s="23">
        <v>1800000</v>
      </c>
      <c r="AA91" s="48">
        <f t="shared" si="30"/>
        <v>0</v>
      </c>
      <c r="AB91" s="48">
        <f t="shared" si="31"/>
        <v>0</v>
      </c>
      <c r="AC91" s="26">
        <f>IF(OR(C91="",C91=0),IF(ISERROR(FINDB("録音",収録楽曲情報!$S$2)),Q91,P91),C91&amp;"曲目に合算")</f>
        <v>0</v>
      </c>
      <c r="AD91" s="73" t="str">
        <f t="shared" si="47"/>
        <v/>
      </c>
      <c r="AE91" s="73" t="str">
        <f t="shared" si="48"/>
        <v/>
      </c>
      <c r="AF91" s="73" t="str">
        <f t="shared" si="49"/>
        <v/>
      </c>
      <c r="AG91" s="73" t="str">
        <f t="shared" si="50"/>
        <v/>
      </c>
      <c r="AH91" s="73" t="str">
        <f t="shared" si="51"/>
        <v/>
      </c>
      <c r="AI91" s="73" t="str">
        <f t="shared" si="52"/>
        <v/>
      </c>
      <c r="AJ91" s="73" t="str">
        <f t="shared" si="53"/>
        <v>―</v>
      </c>
      <c r="AK91" s="3" t="str">
        <f>ASC(SUBSTITUTE(収録楽曲情報!D80&amp;収録楽曲情報!E80&amp;収録楽曲情報!F80," ",""))</f>
        <v/>
      </c>
      <c r="AL91" s="3" t="str">
        <f>IF(ISNA(VLOOKUP(AK91,楽曲集約!D:D,1,FALSE))=TRUE,"",VLOOKUP(AK91,楽曲集約!D:D,1,FALSE))</f>
        <v/>
      </c>
      <c r="AM91" s="3">
        <v>79</v>
      </c>
      <c r="AN91" s="3" t="str">
        <f>IF(収録楽曲情報!N80="著作権消滅","",IF(収録楽曲情報!N80="非管理","",IF(AL91="","",IF(VLOOKUP(AL91,AL$12:AM$112,2,FALSE)=AM91,,VLOOKUP(AL91,AL$12:AM$112,2,FALSE)))))</f>
        <v/>
      </c>
      <c r="AO91" s="76">
        <f t="shared" si="54"/>
        <v>0</v>
      </c>
      <c r="AP91" s="76" t="str">
        <f t="shared" si="32"/>
        <v/>
      </c>
      <c r="AQ91" s="2">
        <f t="shared" si="55"/>
        <v>1</v>
      </c>
      <c r="AR91" s="2">
        <f t="shared" si="56"/>
        <v>0</v>
      </c>
    </row>
    <row r="92" spans="1:44" x14ac:dyDescent="0.15">
      <c r="A92">
        <f t="shared" si="33"/>
        <v>80</v>
      </c>
      <c r="B92" s="53">
        <v>80</v>
      </c>
      <c r="C92" s="95" t="str">
        <f>IF(算定シミュレーション!AN92="","",算定シミュレーション!AN92)</f>
        <v/>
      </c>
      <c r="D92" s="67" t="str">
        <f t="shared" si="57"/>
        <v/>
      </c>
      <c r="E92" s="61">
        <f>収録楽曲情報!H81+収録楽曲情報!I81/100</f>
        <v>0</v>
      </c>
      <c r="F92" s="42">
        <f>IF(AND(収録楽曲情報!M81&lt;=100,収録楽曲情報!M81&gt;0),収録楽曲情報!M81,0)</f>
        <v>0</v>
      </c>
      <c r="G92" s="42">
        <f>IF(AND(収録楽曲情報!N81&lt;=100,収録楽曲情報!N81&gt;0),収録楽曲情報!N81,0)</f>
        <v>0</v>
      </c>
      <c r="H92" s="43"/>
      <c r="I92" s="63">
        <f t="shared" si="34"/>
        <v>0</v>
      </c>
      <c r="J92" s="63">
        <f t="shared" si="35"/>
        <v>0</v>
      </c>
      <c r="K92" s="63">
        <f t="shared" si="36"/>
        <v>0</v>
      </c>
      <c r="L92" s="63">
        <f t="shared" si="37"/>
        <v>0</v>
      </c>
      <c r="M92" s="63">
        <f t="shared" si="38"/>
        <v>0</v>
      </c>
      <c r="N92" s="44">
        <f t="shared" si="39"/>
        <v>0</v>
      </c>
      <c r="O92" s="45">
        <f t="shared" si="40"/>
        <v>0</v>
      </c>
      <c r="P92" s="26" t="str">
        <f>IF(ISERROR(収録楽曲情報!N81+1),"",IF(H92="",O92*F92/100,H92))</f>
        <v/>
      </c>
      <c r="Q92" s="26">
        <f t="shared" si="41"/>
        <v>0</v>
      </c>
      <c r="R92" s="46" t="e">
        <f t="shared" si="42"/>
        <v>#VALUE!</v>
      </c>
      <c r="S92" s="46">
        <f t="shared" si="42"/>
        <v>0</v>
      </c>
      <c r="T92" s="46" t="e">
        <f t="shared" si="43"/>
        <v>#VALUE!</v>
      </c>
      <c r="U92" s="47">
        <f t="shared" si="44"/>
        <v>0</v>
      </c>
      <c r="V92" s="20">
        <f t="shared" si="45"/>
        <v>0</v>
      </c>
      <c r="W92" s="20">
        <f t="shared" si="46"/>
        <v>0</v>
      </c>
      <c r="X92" s="23"/>
      <c r="Y92" s="23">
        <v>710</v>
      </c>
      <c r="Z92" s="23">
        <v>1825000</v>
      </c>
      <c r="AA92" s="48">
        <f t="shared" si="30"/>
        <v>0</v>
      </c>
      <c r="AB92" s="48">
        <f t="shared" si="31"/>
        <v>0</v>
      </c>
      <c r="AC92" s="26">
        <f>IF(OR(C92="",C92=0),IF(ISERROR(FINDB("録音",収録楽曲情報!$S$2)),Q92,P92),C92&amp;"曲目に合算")</f>
        <v>0</v>
      </c>
      <c r="AD92" s="73" t="str">
        <f t="shared" si="47"/>
        <v/>
      </c>
      <c r="AE92" s="73" t="str">
        <f t="shared" si="48"/>
        <v/>
      </c>
      <c r="AF92" s="73" t="str">
        <f t="shared" si="49"/>
        <v/>
      </c>
      <c r="AG92" s="73" t="str">
        <f t="shared" si="50"/>
        <v/>
      </c>
      <c r="AH92" s="73" t="str">
        <f t="shared" si="51"/>
        <v/>
      </c>
      <c r="AI92" s="73" t="str">
        <f t="shared" si="52"/>
        <v/>
      </c>
      <c r="AJ92" s="73" t="str">
        <f t="shared" si="53"/>
        <v>―</v>
      </c>
      <c r="AK92" s="3" t="str">
        <f>ASC(SUBSTITUTE(収録楽曲情報!D81&amp;収録楽曲情報!E81&amp;収録楽曲情報!F81," ",""))</f>
        <v/>
      </c>
      <c r="AL92" s="3" t="str">
        <f>IF(ISNA(VLOOKUP(AK92,楽曲集約!D:D,1,FALSE))=TRUE,"",VLOOKUP(AK92,楽曲集約!D:D,1,FALSE))</f>
        <v/>
      </c>
      <c r="AM92" s="3">
        <v>80</v>
      </c>
      <c r="AN92" s="3" t="str">
        <f>IF(収録楽曲情報!N81="著作権消滅","",IF(収録楽曲情報!N81="非管理","",IF(AL92="","",IF(VLOOKUP(AL92,AL$12:AM$112,2,FALSE)=AM92,,VLOOKUP(AL92,AL$12:AM$112,2,FALSE)))))</f>
        <v/>
      </c>
      <c r="AO92" s="76">
        <f t="shared" si="54"/>
        <v>0</v>
      </c>
      <c r="AP92" s="76" t="str">
        <f t="shared" si="32"/>
        <v/>
      </c>
      <c r="AQ92" s="2">
        <f t="shared" si="55"/>
        <v>1</v>
      </c>
      <c r="AR92" s="2">
        <f t="shared" si="56"/>
        <v>0</v>
      </c>
    </row>
    <row r="93" spans="1:44" x14ac:dyDescent="0.15">
      <c r="A93">
        <f t="shared" si="33"/>
        <v>81</v>
      </c>
      <c r="B93" s="53">
        <v>81</v>
      </c>
      <c r="C93" s="95" t="str">
        <f>IF(算定シミュレーション!AN93="","",算定シミュレーション!AN93)</f>
        <v/>
      </c>
      <c r="D93" s="67" t="str">
        <f t="shared" si="57"/>
        <v/>
      </c>
      <c r="E93" s="61">
        <f>収録楽曲情報!H82+収録楽曲情報!I82/100</f>
        <v>0</v>
      </c>
      <c r="F93" s="42">
        <f>IF(AND(収録楽曲情報!M82&lt;=100,収録楽曲情報!M82&gt;0),収録楽曲情報!M82,0)</f>
        <v>0</v>
      </c>
      <c r="G93" s="42">
        <f>IF(AND(収録楽曲情報!N82&lt;=100,収録楽曲情報!N82&gt;0),収録楽曲情報!N82,0)</f>
        <v>0</v>
      </c>
      <c r="H93" s="43"/>
      <c r="I93" s="63">
        <f t="shared" si="34"/>
        <v>0</v>
      </c>
      <c r="J93" s="63">
        <f t="shared" si="35"/>
        <v>0</v>
      </c>
      <c r="K93" s="63">
        <f t="shared" si="36"/>
        <v>0</v>
      </c>
      <c r="L93" s="63">
        <f t="shared" si="37"/>
        <v>0</v>
      </c>
      <c r="M93" s="63">
        <f t="shared" si="38"/>
        <v>0</v>
      </c>
      <c r="N93" s="44">
        <f t="shared" si="39"/>
        <v>0</v>
      </c>
      <c r="O93" s="45">
        <f t="shared" si="40"/>
        <v>0</v>
      </c>
      <c r="P93" s="26" t="str">
        <f>IF(ISERROR(収録楽曲情報!N82+1),"",IF(H93="",O93*F93/100,H93))</f>
        <v/>
      </c>
      <c r="Q93" s="26">
        <f t="shared" si="41"/>
        <v>0</v>
      </c>
      <c r="R93" s="46" t="e">
        <f t="shared" si="42"/>
        <v>#VALUE!</v>
      </c>
      <c r="S93" s="46">
        <f t="shared" si="42"/>
        <v>0</v>
      </c>
      <c r="T93" s="46" t="e">
        <f t="shared" si="43"/>
        <v>#VALUE!</v>
      </c>
      <c r="U93" s="47">
        <f t="shared" si="44"/>
        <v>0</v>
      </c>
      <c r="V93" s="20">
        <f t="shared" si="45"/>
        <v>0</v>
      </c>
      <c r="W93" s="20">
        <f t="shared" si="46"/>
        <v>0</v>
      </c>
      <c r="X93" s="23"/>
      <c r="Y93" s="23">
        <v>720</v>
      </c>
      <c r="Z93" s="23">
        <v>1850000</v>
      </c>
      <c r="AA93" s="48">
        <f t="shared" si="30"/>
        <v>0</v>
      </c>
      <c r="AB93" s="48">
        <f t="shared" si="31"/>
        <v>0</v>
      </c>
      <c r="AC93" s="26">
        <f>IF(OR(C93="",C93=0),IF(ISERROR(FINDB("録音",収録楽曲情報!$S$2)),Q93,P93),C93&amp;"曲目に合算")</f>
        <v>0</v>
      </c>
      <c r="AD93" s="73" t="str">
        <f t="shared" si="47"/>
        <v/>
      </c>
      <c r="AE93" s="73" t="str">
        <f t="shared" si="48"/>
        <v/>
      </c>
      <c r="AF93" s="73" t="str">
        <f t="shared" si="49"/>
        <v/>
      </c>
      <c r="AG93" s="73" t="str">
        <f t="shared" si="50"/>
        <v/>
      </c>
      <c r="AH93" s="73" t="str">
        <f t="shared" si="51"/>
        <v/>
      </c>
      <c r="AI93" s="73" t="str">
        <f t="shared" si="52"/>
        <v/>
      </c>
      <c r="AJ93" s="73" t="str">
        <f t="shared" si="53"/>
        <v>―</v>
      </c>
      <c r="AK93" s="3" t="str">
        <f>ASC(SUBSTITUTE(収録楽曲情報!D82&amp;収録楽曲情報!E82&amp;収録楽曲情報!F82," ",""))</f>
        <v/>
      </c>
      <c r="AL93" s="3" t="str">
        <f>IF(ISNA(VLOOKUP(AK93,楽曲集約!D:D,1,FALSE))=TRUE,"",VLOOKUP(AK93,楽曲集約!D:D,1,FALSE))</f>
        <v/>
      </c>
      <c r="AM93" s="3">
        <v>81</v>
      </c>
      <c r="AN93" s="3" t="str">
        <f>IF(収録楽曲情報!N82="著作権消滅","",IF(収録楽曲情報!N82="非管理","",IF(AL93="","",IF(VLOOKUP(AL93,AL$12:AM$112,2,FALSE)=AM93,,VLOOKUP(AL93,AL$12:AM$112,2,FALSE)))))</f>
        <v/>
      </c>
      <c r="AO93" s="76">
        <f t="shared" si="54"/>
        <v>0</v>
      </c>
      <c r="AP93" s="76" t="str">
        <f t="shared" si="32"/>
        <v/>
      </c>
      <c r="AQ93" s="2">
        <f t="shared" si="55"/>
        <v>1</v>
      </c>
      <c r="AR93" s="2">
        <f t="shared" si="56"/>
        <v>0</v>
      </c>
    </row>
    <row r="94" spans="1:44" x14ac:dyDescent="0.15">
      <c r="A94">
        <f t="shared" si="33"/>
        <v>82</v>
      </c>
      <c r="B94" s="53">
        <v>82</v>
      </c>
      <c r="C94" s="95" t="str">
        <f>IF(算定シミュレーション!AN94="","",算定シミュレーション!AN94)</f>
        <v/>
      </c>
      <c r="D94" s="67" t="str">
        <f t="shared" si="57"/>
        <v/>
      </c>
      <c r="E94" s="61">
        <f>収録楽曲情報!H83+収録楽曲情報!I83/100</f>
        <v>0</v>
      </c>
      <c r="F94" s="42">
        <f>IF(AND(収録楽曲情報!M83&lt;=100,収録楽曲情報!M83&gt;0),収録楽曲情報!M83,0)</f>
        <v>0</v>
      </c>
      <c r="G94" s="42">
        <f>IF(AND(収録楽曲情報!N83&lt;=100,収録楽曲情報!N83&gt;0),収録楽曲情報!N83,0)</f>
        <v>0</v>
      </c>
      <c r="H94" s="43"/>
      <c r="I94" s="63">
        <f t="shared" si="34"/>
        <v>0</v>
      </c>
      <c r="J94" s="63">
        <f t="shared" si="35"/>
        <v>0</v>
      </c>
      <c r="K94" s="63">
        <f t="shared" si="36"/>
        <v>0</v>
      </c>
      <c r="L94" s="63">
        <f t="shared" si="37"/>
        <v>0</v>
      </c>
      <c r="M94" s="63">
        <f t="shared" si="38"/>
        <v>0</v>
      </c>
      <c r="N94" s="44">
        <f t="shared" si="39"/>
        <v>0</v>
      </c>
      <c r="O94" s="45">
        <f t="shared" si="40"/>
        <v>0</v>
      </c>
      <c r="P94" s="26" t="str">
        <f>IF(ISERROR(収録楽曲情報!N83+1),"",IF(H94="",O94*F94/100,H94))</f>
        <v/>
      </c>
      <c r="Q94" s="26">
        <f t="shared" si="41"/>
        <v>0</v>
      </c>
      <c r="R94" s="46" t="e">
        <f t="shared" si="42"/>
        <v>#VALUE!</v>
      </c>
      <c r="S94" s="46">
        <f t="shared" si="42"/>
        <v>0</v>
      </c>
      <c r="T94" s="46" t="e">
        <f t="shared" si="43"/>
        <v>#VALUE!</v>
      </c>
      <c r="U94" s="47">
        <f t="shared" si="44"/>
        <v>0</v>
      </c>
      <c r="V94" s="20">
        <f t="shared" si="45"/>
        <v>0</v>
      </c>
      <c r="W94" s="20">
        <f t="shared" si="46"/>
        <v>0</v>
      </c>
      <c r="X94" s="23"/>
      <c r="Y94" s="23">
        <v>730</v>
      </c>
      <c r="Z94" s="23">
        <v>1875000</v>
      </c>
      <c r="AA94" s="48">
        <f t="shared" si="30"/>
        <v>0</v>
      </c>
      <c r="AB94" s="48">
        <f t="shared" si="31"/>
        <v>0</v>
      </c>
      <c r="AC94" s="26">
        <f>IF(OR(C94="",C94=0),IF(ISERROR(FINDB("録音",収録楽曲情報!$S$2)),Q94,P94),C94&amp;"曲目に合算")</f>
        <v>0</v>
      </c>
      <c r="AD94" s="73" t="str">
        <f t="shared" si="47"/>
        <v/>
      </c>
      <c r="AE94" s="73" t="str">
        <f t="shared" si="48"/>
        <v/>
      </c>
      <c r="AF94" s="73" t="str">
        <f t="shared" si="49"/>
        <v/>
      </c>
      <c r="AG94" s="73" t="str">
        <f t="shared" si="50"/>
        <v/>
      </c>
      <c r="AH94" s="73" t="str">
        <f t="shared" si="51"/>
        <v/>
      </c>
      <c r="AI94" s="73" t="str">
        <f t="shared" si="52"/>
        <v/>
      </c>
      <c r="AJ94" s="73" t="str">
        <f t="shared" si="53"/>
        <v>―</v>
      </c>
      <c r="AK94" s="3" t="str">
        <f>ASC(SUBSTITUTE(収録楽曲情報!D83&amp;収録楽曲情報!E83&amp;収録楽曲情報!F83," ",""))</f>
        <v/>
      </c>
      <c r="AL94" s="3" t="str">
        <f>IF(ISNA(VLOOKUP(AK94,楽曲集約!D:D,1,FALSE))=TRUE,"",VLOOKUP(AK94,楽曲集約!D:D,1,FALSE))</f>
        <v/>
      </c>
      <c r="AM94" s="3">
        <v>82</v>
      </c>
      <c r="AN94" s="3" t="str">
        <f>IF(収録楽曲情報!N83="著作権消滅","",IF(収録楽曲情報!N83="非管理","",IF(AL94="","",IF(VLOOKUP(AL94,AL$12:AM$112,2,FALSE)=AM94,,VLOOKUP(AL94,AL$12:AM$112,2,FALSE)))))</f>
        <v/>
      </c>
      <c r="AO94" s="76">
        <f t="shared" si="54"/>
        <v>0</v>
      </c>
      <c r="AP94" s="76" t="str">
        <f t="shared" si="32"/>
        <v/>
      </c>
      <c r="AQ94" s="2">
        <f t="shared" si="55"/>
        <v>1</v>
      </c>
      <c r="AR94" s="2">
        <f t="shared" si="56"/>
        <v>0</v>
      </c>
    </row>
    <row r="95" spans="1:44" x14ac:dyDescent="0.15">
      <c r="A95">
        <f t="shared" si="33"/>
        <v>83</v>
      </c>
      <c r="B95" s="53">
        <v>83</v>
      </c>
      <c r="C95" s="95" t="str">
        <f>IF(算定シミュレーション!AN95="","",算定シミュレーション!AN95)</f>
        <v/>
      </c>
      <c r="D95" s="67" t="str">
        <f t="shared" si="57"/>
        <v/>
      </c>
      <c r="E95" s="61">
        <f>収録楽曲情報!H84+収録楽曲情報!I84/100</f>
        <v>0</v>
      </c>
      <c r="F95" s="42">
        <f>IF(AND(収録楽曲情報!M84&lt;=100,収録楽曲情報!M84&gt;0),収録楽曲情報!M84,0)</f>
        <v>0</v>
      </c>
      <c r="G95" s="42">
        <f>IF(AND(収録楽曲情報!N84&lt;=100,収録楽曲情報!N84&gt;0),収録楽曲情報!N84,0)</f>
        <v>0</v>
      </c>
      <c r="H95" s="43"/>
      <c r="I95" s="63">
        <f t="shared" si="34"/>
        <v>0</v>
      </c>
      <c r="J95" s="63">
        <f t="shared" si="35"/>
        <v>0</v>
      </c>
      <c r="K95" s="63">
        <f t="shared" si="36"/>
        <v>0</v>
      </c>
      <c r="L95" s="63">
        <f t="shared" si="37"/>
        <v>0</v>
      </c>
      <c r="M95" s="63">
        <f t="shared" si="38"/>
        <v>0</v>
      </c>
      <c r="N95" s="44">
        <f t="shared" si="39"/>
        <v>0</v>
      </c>
      <c r="O95" s="45">
        <f t="shared" si="40"/>
        <v>0</v>
      </c>
      <c r="P95" s="26" t="str">
        <f>IF(ISERROR(収録楽曲情報!N84+1),"",IF(H95="",O95*F95/100,H95))</f>
        <v/>
      </c>
      <c r="Q95" s="26">
        <f t="shared" si="41"/>
        <v>0</v>
      </c>
      <c r="R95" s="46" t="e">
        <f t="shared" si="42"/>
        <v>#VALUE!</v>
      </c>
      <c r="S95" s="46">
        <f t="shared" si="42"/>
        <v>0</v>
      </c>
      <c r="T95" s="46" t="e">
        <f t="shared" si="43"/>
        <v>#VALUE!</v>
      </c>
      <c r="U95" s="47">
        <f t="shared" si="44"/>
        <v>0</v>
      </c>
      <c r="V95" s="20">
        <f t="shared" si="45"/>
        <v>0</v>
      </c>
      <c r="W95" s="20">
        <f t="shared" si="46"/>
        <v>0</v>
      </c>
      <c r="X95" s="23"/>
      <c r="Y95" s="23">
        <v>740</v>
      </c>
      <c r="Z95" s="23">
        <v>1900000</v>
      </c>
      <c r="AA95" s="48">
        <f t="shared" si="30"/>
        <v>0</v>
      </c>
      <c r="AB95" s="48">
        <f t="shared" si="31"/>
        <v>0</v>
      </c>
      <c r="AC95" s="26">
        <f>IF(OR(C95="",C95=0),IF(ISERROR(FINDB("録音",収録楽曲情報!$S$2)),Q95,P95),C95&amp;"曲目に合算")</f>
        <v>0</v>
      </c>
      <c r="AD95" s="73" t="str">
        <f t="shared" si="47"/>
        <v/>
      </c>
      <c r="AE95" s="73" t="str">
        <f t="shared" si="48"/>
        <v/>
      </c>
      <c r="AF95" s="73" t="str">
        <f t="shared" si="49"/>
        <v/>
      </c>
      <c r="AG95" s="73" t="str">
        <f t="shared" si="50"/>
        <v/>
      </c>
      <c r="AH95" s="73" t="str">
        <f t="shared" si="51"/>
        <v/>
      </c>
      <c r="AI95" s="73" t="str">
        <f t="shared" si="52"/>
        <v/>
      </c>
      <c r="AJ95" s="73" t="str">
        <f t="shared" si="53"/>
        <v>―</v>
      </c>
      <c r="AK95" s="3" t="str">
        <f>ASC(SUBSTITUTE(収録楽曲情報!D84&amp;収録楽曲情報!E84&amp;収録楽曲情報!F84," ",""))</f>
        <v/>
      </c>
      <c r="AL95" s="3" t="str">
        <f>IF(ISNA(VLOOKUP(AK95,楽曲集約!D:D,1,FALSE))=TRUE,"",VLOOKUP(AK95,楽曲集約!D:D,1,FALSE))</f>
        <v/>
      </c>
      <c r="AM95" s="3">
        <v>83</v>
      </c>
      <c r="AN95" s="3" t="str">
        <f>IF(収録楽曲情報!N84="著作権消滅","",IF(収録楽曲情報!N84="非管理","",IF(AL95="","",IF(VLOOKUP(AL95,AL$12:AM$112,2,FALSE)=AM95,,VLOOKUP(AL95,AL$12:AM$112,2,FALSE)))))</f>
        <v/>
      </c>
      <c r="AO95" s="76">
        <f t="shared" si="54"/>
        <v>0</v>
      </c>
      <c r="AP95" s="76" t="str">
        <f t="shared" si="32"/>
        <v/>
      </c>
      <c r="AQ95" s="2">
        <f t="shared" si="55"/>
        <v>1</v>
      </c>
      <c r="AR95" s="2">
        <f t="shared" si="56"/>
        <v>0</v>
      </c>
    </row>
    <row r="96" spans="1:44" x14ac:dyDescent="0.15">
      <c r="A96">
        <f t="shared" si="33"/>
        <v>84</v>
      </c>
      <c r="B96" s="53">
        <v>84</v>
      </c>
      <c r="C96" s="95" t="str">
        <f>IF(算定シミュレーション!AN96="","",算定シミュレーション!AN96)</f>
        <v/>
      </c>
      <c r="D96" s="67" t="str">
        <f t="shared" si="57"/>
        <v/>
      </c>
      <c r="E96" s="61">
        <f>収録楽曲情報!H85+収録楽曲情報!I85/100</f>
        <v>0</v>
      </c>
      <c r="F96" s="42">
        <f>IF(AND(収録楽曲情報!M85&lt;=100,収録楽曲情報!M85&gt;0),収録楽曲情報!M85,0)</f>
        <v>0</v>
      </c>
      <c r="G96" s="42">
        <f>IF(AND(収録楽曲情報!N85&lt;=100,収録楽曲情報!N85&gt;0),収録楽曲情報!N85,0)</f>
        <v>0</v>
      </c>
      <c r="H96" s="43"/>
      <c r="I96" s="63">
        <f t="shared" si="34"/>
        <v>0</v>
      </c>
      <c r="J96" s="63">
        <f t="shared" si="35"/>
        <v>0</v>
      </c>
      <c r="K96" s="63">
        <f t="shared" si="36"/>
        <v>0</v>
      </c>
      <c r="L96" s="63">
        <f t="shared" si="37"/>
        <v>0</v>
      </c>
      <c r="M96" s="63">
        <f t="shared" si="38"/>
        <v>0</v>
      </c>
      <c r="N96" s="44">
        <f t="shared" si="39"/>
        <v>0</v>
      </c>
      <c r="O96" s="45">
        <f t="shared" si="40"/>
        <v>0</v>
      </c>
      <c r="P96" s="26" t="str">
        <f>IF(ISERROR(収録楽曲情報!N85+1),"",IF(H96="",O96*F96/100,H96))</f>
        <v/>
      </c>
      <c r="Q96" s="26">
        <f t="shared" si="41"/>
        <v>0</v>
      </c>
      <c r="R96" s="46" t="e">
        <f t="shared" si="42"/>
        <v>#VALUE!</v>
      </c>
      <c r="S96" s="46">
        <f t="shared" si="42"/>
        <v>0</v>
      </c>
      <c r="T96" s="46" t="e">
        <f t="shared" si="43"/>
        <v>#VALUE!</v>
      </c>
      <c r="U96" s="47">
        <f t="shared" si="44"/>
        <v>0</v>
      </c>
      <c r="V96" s="20">
        <f t="shared" si="45"/>
        <v>0</v>
      </c>
      <c r="W96" s="20">
        <f t="shared" si="46"/>
        <v>0</v>
      </c>
      <c r="X96" s="23"/>
      <c r="Y96" s="23">
        <v>750</v>
      </c>
      <c r="Z96" s="23">
        <v>1925000</v>
      </c>
      <c r="AA96" s="48">
        <f t="shared" si="30"/>
        <v>0</v>
      </c>
      <c r="AB96" s="48">
        <f t="shared" si="31"/>
        <v>0</v>
      </c>
      <c r="AC96" s="26">
        <f>IF(OR(C96="",C96=0),IF(ISERROR(FINDB("録音",収録楽曲情報!$S$2)),Q96,P96),C96&amp;"曲目に合算")</f>
        <v>0</v>
      </c>
      <c r="AD96" s="73" t="str">
        <f t="shared" si="47"/>
        <v/>
      </c>
      <c r="AE96" s="73" t="str">
        <f t="shared" si="48"/>
        <v/>
      </c>
      <c r="AF96" s="73" t="str">
        <f t="shared" si="49"/>
        <v/>
      </c>
      <c r="AG96" s="73" t="str">
        <f t="shared" si="50"/>
        <v/>
      </c>
      <c r="AH96" s="73" t="str">
        <f t="shared" si="51"/>
        <v/>
      </c>
      <c r="AI96" s="73" t="str">
        <f t="shared" si="52"/>
        <v/>
      </c>
      <c r="AJ96" s="73" t="str">
        <f t="shared" si="53"/>
        <v>―</v>
      </c>
      <c r="AK96" s="3" t="str">
        <f>ASC(SUBSTITUTE(収録楽曲情報!D85&amp;収録楽曲情報!E85&amp;収録楽曲情報!F85," ",""))</f>
        <v/>
      </c>
      <c r="AL96" s="3" t="str">
        <f>IF(ISNA(VLOOKUP(AK96,楽曲集約!D:D,1,FALSE))=TRUE,"",VLOOKUP(AK96,楽曲集約!D:D,1,FALSE))</f>
        <v/>
      </c>
      <c r="AM96" s="3">
        <v>84</v>
      </c>
      <c r="AN96" s="3" t="str">
        <f>IF(収録楽曲情報!N85="著作権消滅","",IF(収録楽曲情報!N85="非管理","",IF(AL96="","",IF(VLOOKUP(AL96,AL$12:AM$112,2,FALSE)=AM96,,VLOOKUP(AL96,AL$12:AM$112,2,FALSE)))))</f>
        <v/>
      </c>
      <c r="AO96" s="76">
        <f t="shared" si="54"/>
        <v>0</v>
      </c>
      <c r="AP96" s="76" t="str">
        <f t="shared" si="32"/>
        <v/>
      </c>
      <c r="AQ96" s="2">
        <f t="shared" si="55"/>
        <v>1</v>
      </c>
      <c r="AR96" s="2">
        <f t="shared" si="56"/>
        <v>0</v>
      </c>
    </row>
    <row r="97" spans="1:44" x14ac:dyDescent="0.15">
      <c r="A97">
        <f t="shared" si="33"/>
        <v>85</v>
      </c>
      <c r="B97" s="53">
        <v>85</v>
      </c>
      <c r="C97" s="95" t="str">
        <f>IF(算定シミュレーション!AN97="","",算定シミュレーション!AN97)</f>
        <v/>
      </c>
      <c r="D97" s="67" t="str">
        <f t="shared" si="57"/>
        <v/>
      </c>
      <c r="E97" s="61">
        <f>収録楽曲情報!H86+収録楽曲情報!I86/100</f>
        <v>0</v>
      </c>
      <c r="F97" s="42">
        <f>IF(AND(収録楽曲情報!M86&lt;=100,収録楽曲情報!M86&gt;0),収録楽曲情報!M86,0)</f>
        <v>0</v>
      </c>
      <c r="G97" s="42">
        <f>IF(AND(収録楽曲情報!N86&lt;=100,収録楽曲情報!N86&gt;0),収録楽曲情報!N86,0)</f>
        <v>0</v>
      </c>
      <c r="H97" s="43"/>
      <c r="I97" s="63">
        <f t="shared" si="34"/>
        <v>0</v>
      </c>
      <c r="J97" s="63">
        <f t="shared" si="35"/>
        <v>0</v>
      </c>
      <c r="K97" s="63">
        <f t="shared" si="36"/>
        <v>0</v>
      </c>
      <c r="L97" s="63">
        <f t="shared" si="37"/>
        <v>0</v>
      </c>
      <c r="M97" s="63">
        <f t="shared" si="38"/>
        <v>0</v>
      </c>
      <c r="N97" s="44">
        <f t="shared" si="39"/>
        <v>0</v>
      </c>
      <c r="O97" s="45">
        <f t="shared" si="40"/>
        <v>0</v>
      </c>
      <c r="P97" s="26" t="str">
        <f>IF(ISERROR(収録楽曲情報!N86+1),"",IF(H97="",O97*F97/100,H97))</f>
        <v/>
      </c>
      <c r="Q97" s="26">
        <f t="shared" si="41"/>
        <v>0</v>
      </c>
      <c r="R97" s="46" t="e">
        <f t="shared" si="42"/>
        <v>#VALUE!</v>
      </c>
      <c r="S97" s="46">
        <f t="shared" si="42"/>
        <v>0</v>
      </c>
      <c r="T97" s="46" t="e">
        <f t="shared" si="43"/>
        <v>#VALUE!</v>
      </c>
      <c r="U97" s="47">
        <f t="shared" si="44"/>
        <v>0</v>
      </c>
      <c r="V97" s="20">
        <f t="shared" si="45"/>
        <v>0</v>
      </c>
      <c r="W97" s="20">
        <f t="shared" si="46"/>
        <v>0</v>
      </c>
      <c r="X97" s="23"/>
      <c r="Y97" s="23">
        <v>760</v>
      </c>
      <c r="Z97" s="23">
        <v>1950000</v>
      </c>
      <c r="AA97" s="48">
        <f t="shared" si="30"/>
        <v>0</v>
      </c>
      <c r="AB97" s="48">
        <f t="shared" si="31"/>
        <v>0</v>
      </c>
      <c r="AC97" s="26">
        <f>IF(OR(C97="",C97=0),IF(ISERROR(FINDB("録音",収録楽曲情報!$S$2)),Q97,P97),C97&amp;"曲目に合算")</f>
        <v>0</v>
      </c>
      <c r="AD97" s="73" t="str">
        <f t="shared" si="47"/>
        <v/>
      </c>
      <c r="AE97" s="73" t="str">
        <f t="shared" si="48"/>
        <v/>
      </c>
      <c r="AF97" s="73" t="str">
        <f t="shared" si="49"/>
        <v/>
      </c>
      <c r="AG97" s="73" t="str">
        <f t="shared" si="50"/>
        <v/>
      </c>
      <c r="AH97" s="73" t="str">
        <f t="shared" si="51"/>
        <v/>
      </c>
      <c r="AI97" s="73" t="str">
        <f t="shared" si="52"/>
        <v/>
      </c>
      <c r="AJ97" s="73" t="str">
        <f t="shared" si="53"/>
        <v>―</v>
      </c>
      <c r="AK97" s="3" t="str">
        <f>ASC(SUBSTITUTE(収録楽曲情報!D86&amp;収録楽曲情報!E86&amp;収録楽曲情報!F86," ",""))</f>
        <v/>
      </c>
      <c r="AL97" s="3" t="str">
        <f>IF(ISNA(VLOOKUP(AK97,楽曲集約!D:D,1,FALSE))=TRUE,"",VLOOKUP(AK97,楽曲集約!D:D,1,FALSE))</f>
        <v/>
      </c>
      <c r="AM97" s="3">
        <v>85</v>
      </c>
      <c r="AN97" s="3" t="str">
        <f>IF(収録楽曲情報!N86="著作権消滅","",IF(収録楽曲情報!N86="非管理","",IF(AL97="","",IF(VLOOKUP(AL97,AL$12:AM$112,2,FALSE)=AM97,,VLOOKUP(AL97,AL$12:AM$112,2,FALSE)))))</f>
        <v/>
      </c>
      <c r="AO97" s="76">
        <f t="shared" si="54"/>
        <v>0</v>
      </c>
      <c r="AP97" s="76" t="str">
        <f t="shared" si="32"/>
        <v/>
      </c>
      <c r="AQ97" s="2">
        <f t="shared" si="55"/>
        <v>1</v>
      </c>
      <c r="AR97" s="2">
        <f t="shared" si="56"/>
        <v>0</v>
      </c>
    </row>
    <row r="98" spans="1:44" x14ac:dyDescent="0.15">
      <c r="A98">
        <f t="shared" si="33"/>
        <v>86</v>
      </c>
      <c r="B98" s="53">
        <v>86</v>
      </c>
      <c r="C98" s="95" t="str">
        <f>IF(算定シミュレーション!AN98="","",算定シミュレーション!AN98)</f>
        <v/>
      </c>
      <c r="D98" s="67" t="str">
        <f t="shared" si="57"/>
        <v/>
      </c>
      <c r="E98" s="61">
        <f>収録楽曲情報!H87+収録楽曲情報!I87/100</f>
        <v>0</v>
      </c>
      <c r="F98" s="42">
        <f>IF(AND(収録楽曲情報!M87&lt;=100,収録楽曲情報!M87&gt;0),収録楽曲情報!M87,0)</f>
        <v>0</v>
      </c>
      <c r="G98" s="42">
        <f>IF(AND(収録楽曲情報!N87&lt;=100,収録楽曲情報!N87&gt;0),収録楽曲情報!N87,0)</f>
        <v>0</v>
      </c>
      <c r="H98" s="43"/>
      <c r="I98" s="63">
        <f t="shared" si="34"/>
        <v>0</v>
      </c>
      <c r="J98" s="63">
        <f t="shared" si="35"/>
        <v>0</v>
      </c>
      <c r="K98" s="63">
        <f t="shared" si="36"/>
        <v>0</v>
      </c>
      <c r="L98" s="63">
        <f t="shared" si="37"/>
        <v>0</v>
      </c>
      <c r="M98" s="63">
        <f t="shared" si="38"/>
        <v>0</v>
      </c>
      <c r="N98" s="44">
        <f t="shared" si="39"/>
        <v>0</v>
      </c>
      <c r="O98" s="45">
        <f t="shared" si="40"/>
        <v>0</v>
      </c>
      <c r="P98" s="26" t="str">
        <f>IF(ISERROR(収録楽曲情報!N87+1),"",IF(H98="",O98*F98/100,H98))</f>
        <v/>
      </c>
      <c r="Q98" s="26">
        <f t="shared" si="41"/>
        <v>0</v>
      </c>
      <c r="R98" s="46" t="e">
        <f t="shared" si="42"/>
        <v>#VALUE!</v>
      </c>
      <c r="S98" s="46">
        <f t="shared" si="42"/>
        <v>0</v>
      </c>
      <c r="T98" s="46" t="e">
        <f t="shared" si="43"/>
        <v>#VALUE!</v>
      </c>
      <c r="U98" s="47">
        <f t="shared" si="44"/>
        <v>0</v>
      </c>
      <c r="V98" s="20">
        <f t="shared" si="45"/>
        <v>0</v>
      </c>
      <c r="W98" s="20">
        <f t="shared" si="46"/>
        <v>0</v>
      </c>
      <c r="X98" s="23"/>
      <c r="Y98" s="23">
        <v>770</v>
      </c>
      <c r="Z98" s="23">
        <v>1975000</v>
      </c>
      <c r="AA98" s="48">
        <f t="shared" si="30"/>
        <v>0</v>
      </c>
      <c r="AB98" s="48">
        <f t="shared" si="31"/>
        <v>0</v>
      </c>
      <c r="AC98" s="26">
        <f>IF(OR(C98="",C98=0),IF(ISERROR(FINDB("録音",収録楽曲情報!$S$2)),Q98,P98),C98&amp;"曲目に合算")</f>
        <v>0</v>
      </c>
      <c r="AD98" s="73" t="str">
        <f t="shared" si="47"/>
        <v/>
      </c>
      <c r="AE98" s="73" t="str">
        <f t="shared" si="48"/>
        <v/>
      </c>
      <c r="AF98" s="73" t="str">
        <f t="shared" si="49"/>
        <v/>
      </c>
      <c r="AG98" s="73" t="str">
        <f t="shared" si="50"/>
        <v/>
      </c>
      <c r="AH98" s="73" t="str">
        <f t="shared" si="51"/>
        <v/>
      </c>
      <c r="AI98" s="73" t="str">
        <f t="shared" si="52"/>
        <v/>
      </c>
      <c r="AJ98" s="73" t="str">
        <f t="shared" si="53"/>
        <v>―</v>
      </c>
      <c r="AK98" s="3" t="str">
        <f>ASC(SUBSTITUTE(収録楽曲情報!D87&amp;収録楽曲情報!E87&amp;収録楽曲情報!F87," ",""))</f>
        <v/>
      </c>
      <c r="AL98" s="3" t="str">
        <f>IF(ISNA(VLOOKUP(AK98,楽曲集約!D:D,1,FALSE))=TRUE,"",VLOOKUP(AK98,楽曲集約!D:D,1,FALSE))</f>
        <v/>
      </c>
      <c r="AM98" s="3">
        <v>86</v>
      </c>
      <c r="AN98" s="3" t="str">
        <f>IF(収録楽曲情報!N87="著作権消滅","",IF(収録楽曲情報!N87="非管理","",IF(AL98="","",IF(VLOOKUP(AL98,AL$12:AM$112,2,FALSE)=AM98,,VLOOKUP(AL98,AL$12:AM$112,2,FALSE)))))</f>
        <v/>
      </c>
      <c r="AO98" s="76">
        <f t="shared" si="54"/>
        <v>0</v>
      </c>
      <c r="AP98" s="76" t="str">
        <f t="shared" si="32"/>
        <v/>
      </c>
      <c r="AQ98" s="2">
        <f t="shared" si="55"/>
        <v>1</v>
      </c>
      <c r="AR98" s="2">
        <f t="shared" si="56"/>
        <v>0</v>
      </c>
    </row>
    <row r="99" spans="1:44" x14ac:dyDescent="0.15">
      <c r="A99">
        <f t="shared" si="33"/>
        <v>87</v>
      </c>
      <c r="B99" s="53">
        <v>87</v>
      </c>
      <c r="C99" s="95" t="str">
        <f>IF(算定シミュレーション!AN99="","",算定シミュレーション!AN99)</f>
        <v/>
      </c>
      <c r="D99" s="67" t="str">
        <f t="shared" si="57"/>
        <v/>
      </c>
      <c r="E99" s="61">
        <f>収録楽曲情報!H88+収録楽曲情報!I88/100</f>
        <v>0</v>
      </c>
      <c r="F99" s="42">
        <f>IF(AND(収録楽曲情報!M88&lt;=100,収録楽曲情報!M88&gt;0),収録楽曲情報!M88,0)</f>
        <v>0</v>
      </c>
      <c r="G99" s="42">
        <f>IF(AND(収録楽曲情報!N88&lt;=100,収録楽曲情報!N88&gt;0),収録楽曲情報!N88,0)</f>
        <v>0</v>
      </c>
      <c r="H99" s="43"/>
      <c r="I99" s="63">
        <f t="shared" si="34"/>
        <v>0</v>
      </c>
      <c r="J99" s="63">
        <f t="shared" si="35"/>
        <v>0</v>
      </c>
      <c r="K99" s="63">
        <f t="shared" si="36"/>
        <v>0</v>
      </c>
      <c r="L99" s="63">
        <f t="shared" si="37"/>
        <v>0</v>
      </c>
      <c r="M99" s="63">
        <f t="shared" si="38"/>
        <v>0</v>
      </c>
      <c r="N99" s="44">
        <f t="shared" si="39"/>
        <v>0</v>
      </c>
      <c r="O99" s="45">
        <f t="shared" si="40"/>
        <v>0</v>
      </c>
      <c r="P99" s="26" t="str">
        <f>IF(ISERROR(収録楽曲情報!N88+1),"",IF(H99="",O99*F99/100,H99))</f>
        <v/>
      </c>
      <c r="Q99" s="26">
        <f t="shared" si="41"/>
        <v>0</v>
      </c>
      <c r="R99" s="46" t="e">
        <f t="shared" si="42"/>
        <v>#VALUE!</v>
      </c>
      <c r="S99" s="46">
        <f t="shared" si="42"/>
        <v>0</v>
      </c>
      <c r="T99" s="46" t="e">
        <f t="shared" si="43"/>
        <v>#VALUE!</v>
      </c>
      <c r="U99" s="47">
        <f t="shared" si="44"/>
        <v>0</v>
      </c>
      <c r="V99" s="20">
        <f t="shared" si="45"/>
        <v>0</v>
      </c>
      <c r="W99" s="20">
        <f t="shared" si="46"/>
        <v>0</v>
      </c>
      <c r="X99" s="23"/>
      <c r="Y99" s="23">
        <v>780</v>
      </c>
      <c r="Z99" s="23">
        <v>2000000</v>
      </c>
      <c r="AA99" s="48">
        <f t="shared" si="30"/>
        <v>0</v>
      </c>
      <c r="AB99" s="48">
        <f t="shared" si="31"/>
        <v>0</v>
      </c>
      <c r="AC99" s="26">
        <f>IF(OR(C99="",C99=0),IF(ISERROR(FINDB("録音",収録楽曲情報!$S$2)),Q99,P99),C99&amp;"曲目に合算")</f>
        <v>0</v>
      </c>
      <c r="AD99" s="73" t="str">
        <f t="shared" si="47"/>
        <v/>
      </c>
      <c r="AE99" s="73" t="str">
        <f t="shared" si="48"/>
        <v/>
      </c>
      <c r="AF99" s="73" t="str">
        <f t="shared" si="49"/>
        <v/>
      </c>
      <c r="AG99" s="73" t="str">
        <f t="shared" si="50"/>
        <v/>
      </c>
      <c r="AH99" s="73" t="str">
        <f t="shared" si="51"/>
        <v/>
      </c>
      <c r="AI99" s="73" t="str">
        <f t="shared" si="52"/>
        <v/>
      </c>
      <c r="AJ99" s="73" t="str">
        <f t="shared" si="53"/>
        <v>―</v>
      </c>
      <c r="AK99" s="3" t="str">
        <f>ASC(SUBSTITUTE(収録楽曲情報!D88&amp;収録楽曲情報!E88&amp;収録楽曲情報!F88," ",""))</f>
        <v/>
      </c>
      <c r="AL99" s="3" t="str">
        <f>IF(ISNA(VLOOKUP(AK99,楽曲集約!D:D,1,FALSE))=TRUE,"",VLOOKUP(AK99,楽曲集約!D:D,1,FALSE))</f>
        <v/>
      </c>
      <c r="AM99" s="3">
        <v>87</v>
      </c>
      <c r="AN99" s="3" t="str">
        <f>IF(収録楽曲情報!N88="著作権消滅","",IF(収録楽曲情報!N88="非管理","",IF(AL99="","",IF(VLOOKUP(AL99,AL$12:AM$112,2,FALSE)=AM99,,VLOOKUP(AL99,AL$12:AM$112,2,FALSE)))))</f>
        <v/>
      </c>
      <c r="AO99" s="76">
        <f t="shared" si="54"/>
        <v>0</v>
      </c>
      <c r="AP99" s="76" t="str">
        <f t="shared" si="32"/>
        <v/>
      </c>
      <c r="AQ99" s="2">
        <f t="shared" si="55"/>
        <v>1</v>
      </c>
      <c r="AR99" s="2">
        <f t="shared" si="56"/>
        <v>0</v>
      </c>
    </row>
    <row r="100" spans="1:44" x14ac:dyDescent="0.15">
      <c r="A100">
        <f t="shared" si="33"/>
        <v>88</v>
      </c>
      <c r="B100" s="53">
        <v>88</v>
      </c>
      <c r="C100" s="95" t="str">
        <f>IF(算定シミュレーション!AN100="","",算定シミュレーション!AN100)</f>
        <v/>
      </c>
      <c r="D100" s="67" t="str">
        <f t="shared" si="57"/>
        <v/>
      </c>
      <c r="E100" s="61">
        <f>収録楽曲情報!H89+収録楽曲情報!I89/100</f>
        <v>0</v>
      </c>
      <c r="F100" s="42">
        <f>IF(AND(収録楽曲情報!M89&lt;=100,収録楽曲情報!M89&gt;0),収録楽曲情報!M89,0)</f>
        <v>0</v>
      </c>
      <c r="G100" s="42">
        <f>IF(AND(収録楽曲情報!N89&lt;=100,収録楽曲情報!N89&gt;0),収録楽曲情報!N89,0)</f>
        <v>0</v>
      </c>
      <c r="H100" s="43"/>
      <c r="I100" s="63">
        <f t="shared" si="34"/>
        <v>0</v>
      </c>
      <c r="J100" s="63">
        <f t="shared" si="35"/>
        <v>0</v>
      </c>
      <c r="K100" s="63">
        <f t="shared" si="36"/>
        <v>0</v>
      </c>
      <c r="L100" s="63">
        <f t="shared" si="37"/>
        <v>0</v>
      </c>
      <c r="M100" s="63">
        <f t="shared" si="38"/>
        <v>0</v>
      </c>
      <c r="N100" s="44">
        <f t="shared" si="39"/>
        <v>0</v>
      </c>
      <c r="O100" s="45">
        <f t="shared" si="40"/>
        <v>0</v>
      </c>
      <c r="P100" s="26" t="str">
        <f>IF(ISERROR(収録楽曲情報!N89+1),"",IF(H100="",O100*F100/100,H100))</f>
        <v/>
      </c>
      <c r="Q100" s="26">
        <f t="shared" si="41"/>
        <v>0</v>
      </c>
      <c r="R100" s="46" t="e">
        <f t="shared" si="42"/>
        <v>#VALUE!</v>
      </c>
      <c r="S100" s="46">
        <f t="shared" si="42"/>
        <v>0</v>
      </c>
      <c r="T100" s="46" t="e">
        <f t="shared" si="43"/>
        <v>#VALUE!</v>
      </c>
      <c r="U100" s="47">
        <f t="shared" si="44"/>
        <v>0</v>
      </c>
      <c r="V100" s="20">
        <f t="shared" si="45"/>
        <v>0</v>
      </c>
      <c r="W100" s="20">
        <f t="shared" si="46"/>
        <v>0</v>
      </c>
      <c r="X100" s="23"/>
      <c r="Y100" s="23">
        <v>790</v>
      </c>
      <c r="Z100" s="23">
        <v>2025000</v>
      </c>
      <c r="AA100" s="48">
        <f t="shared" si="30"/>
        <v>0</v>
      </c>
      <c r="AB100" s="48">
        <f t="shared" si="31"/>
        <v>0</v>
      </c>
      <c r="AC100" s="26">
        <f>IF(OR(C100="",C100=0),IF(ISERROR(FINDB("録音",収録楽曲情報!$S$2)),Q100,P100),C100&amp;"曲目に合算")</f>
        <v>0</v>
      </c>
      <c r="AD100" s="73" t="str">
        <f t="shared" si="47"/>
        <v/>
      </c>
      <c r="AE100" s="73" t="str">
        <f t="shared" si="48"/>
        <v/>
      </c>
      <c r="AF100" s="73" t="str">
        <f t="shared" si="49"/>
        <v/>
      </c>
      <c r="AG100" s="73" t="str">
        <f t="shared" si="50"/>
        <v/>
      </c>
      <c r="AH100" s="73" t="str">
        <f t="shared" si="51"/>
        <v/>
      </c>
      <c r="AI100" s="73" t="str">
        <f t="shared" si="52"/>
        <v/>
      </c>
      <c r="AJ100" s="73" t="str">
        <f t="shared" si="53"/>
        <v>―</v>
      </c>
      <c r="AK100" s="3" t="str">
        <f>ASC(SUBSTITUTE(収録楽曲情報!D89&amp;収録楽曲情報!E89&amp;収録楽曲情報!F89," ",""))</f>
        <v/>
      </c>
      <c r="AL100" s="3" t="str">
        <f>IF(ISNA(VLOOKUP(AK100,楽曲集約!D:D,1,FALSE))=TRUE,"",VLOOKUP(AK100,楽曲集約!D:D,1,FALSE))</f>
        <v/>
      </c>
      <c r="AM100" s="3">
        <v>88</v>
      </c>
      <c r="AN100" s="3" t="str">
        <f>IF(収録楽曲情報!N89="著作権消滅","",IF(収録楽曲情報!N89="非管理","",IF(AL100="","",IF(VLOOKUP(AL100,AL$12:AM$112,2,FALSE)=AM100,,VLOOKUP(AL100,AL$12:AM$112,2,FALSE)))))</f>
        <v/>
      </c>
      <c r="AO100" s="76">
        <f t="shared" si="54"/>
        <v>0</v>
      </c>
      <c r="AP100" s="76" t="str">
        <f t="shared" si="32"/>
        <v/>
      </c>
      <c r="AQ100" s="2">
        <f t="shared" si="55"/>
        <v>1</v>
      </c>
      <c r="AR100" s="2">
        <f t="shared" si="56"/>
        <v>0</v>
      </c>
    </row>
    <row r="101" spans="1:44" x14ac:dyDescent="0.15">
      <c r="A101">
        <f t="shared" si="33"/>
        <v>89</v>
      </c>
      <c r="B101" s="53">
        <v>89</v>
      </c>
      <c r="C101" s="95" t="str">
        <f>IF(算定シミュレーション!AN101="","",算定シミュレーション!AN101)</f>
        <v/>
      </c>
      <c r="D101" s="67" t="str">
        <f t="shared" si="57"/>
        <v/>
      </c>
      <c r="E101" s="61">
        <f>収録楽曲情報!H90+収録楽曲情報!I90/100</f>
        <v>0</v>
      </c>
      <c r="F101" s="42">
        <f>IF(AND(収録楽曲情報!M90&lt;=100,収録楽曲情報!M90&gt;0),収録楽曲情報!M90,0)</f>
        <v>0</v>
      </c>
      <c r="G101" s="42">
        <f>IF(AND(収録楽曲情報!N90&lt;=100,収録楽曲情報!N90&gt;0),収録楽曲情報!N90,0)</f>
        <v>0</v>
      </c>
      <c r="H101" s="43"/>
      <c r="I101" s="63">
        <f t="shared" si="34"/>
        <v>0</v>
      </c>
      <c r="J101" s="63">
        <f t="shared" si="35"/>
        <v>0</v>
      </c>
      <c r="K101" s="63">
        <f t="shared" si="36"/>
        <v>0</v>
      </c>
      <c r="L101" s="63">
        <f t="shared" si="37"/>
        <v>0</v>
      </c>
      <c r="M101" s="63">
        <f t="shared" si="38"/>
        <v>0</v>
      </c>
      <c r="N101" s="44">
        <f t="shared" si="39"/>
        <v>0</v>
      </c>
      <c r="O101" s="45">
        <f t="shared" si="40"/>
        <v>0</v>
      </c>
      <c r="P101" s="26" t="str">
        <f>IF(ISERROR(収録楽曲情報!N90+1),"",IF(H101="",O101*F101/100,H101))</f>
        <v/>
      </c>
      <c r="Q101" s="26">
        <f t="shared" si="41"/>
        <v>0</v>
      </c>
      <c r="R101" s="46" t="e">
        <f t="shared" si="42"/>
        <v>#VALUE!</v>
      </c>
      <c r="S101" s="46">
        <f t="shared" si="42"/>
        <v>0</v>
      </c>
      <c r="T101" s="46" t="e">
        <f t="shared" si="43"/>
        <v>#VALUE!</v>
      </c>
      <c r="U101" s="47">
        <f t="shared" si="44"/>
        <v>0</v>
      </c>
      <c r="V101" s="20">
        <f t="shared" si="45"/>
        <v>0</v>
      </c>
      <c r="W101" s="20">
        <f t="shared" si="46"/>
        <v>0</v>
      </c>
      <c r="X101" s="23"/>
      <c r="Y101" s="23">
        <v>800</v>
      </c>
      <c r="Z101" s="23">
        <v>2050000</v>
      </c>
      <c r="AA101" s="48">
        <f t="shared" si="30"/>
        <v>0</v>
      </c>
      <c r="AB101" s="48">
        <f t="shared" si="31"/>
        <v>0</v>
      </c>
      <c r="AC101" s="26">
        <f>IF(OR(C101="",C101=0),IF(ISERROR(FINDB("録音",収録楽曲情報!$S$2)),Q101,P101),C101&amp;"曲目に合算")</f>
        <v>0</v>
      </c>
      <c r="AD101" s="73" t="str">
        <f t="shared" si="47"/>
        <v/>
      </c>
      <c r="AE101" s="73" t="str">
        <f t="shared" si="48"/>
        <v/>
      </c>
      <c r="AF101" s="73" t="str">
        <f t="shared" si="49"/>
        <v/>
      </c>
      <c r="AG101" s="73" t="str">
        <f t="shared" si="50"/>
        <v/>
      </c>
      <c r="AH101" s="73" t="str">
        <f t="shared" si="51"/>
        <v/>
      </c>
      <c r="AI101" s="73" t="str">
        <f t="shared" si="52"/>
        <v/>
      </c>
      <c r="AJ101" s="73" t="str">
        <f t="shared" si="53"/>
        <v>―</v>
      </c>
      <c r="AK101" s="3" t="str">
        <f>ASC(SUBSTITUTE(収録楽曲情報!D90&amp;収録楽曲情報!E90&amp;収録楽曲情報!F90," ",""))</f>
        <v/>
      </c>
      <c r="AL101" s="3" t="str">
        <f>IF(ISNA(VLOOKUP(AK101,楽曲集約!D:D,1,FALSE))=TRUE,"",VLOOKUP(AK101,楽曲集約!D:D,1,FALSE))</f>
        <v/>
      </c>
      <c r="AM101" s="3">
        <v>89</v>
      </c>
      <c r="AN101" s="3" t="str">
        <f>IF(収録楽曲情報!N90="著作権消滅","",IF(収録楽曲情報!N90="非管理","",IF(AL101="","",IF(VLOOKUP(AL101,AL$12:AM$112,2,FALSE)=AM101,,VLOOKUP(AL101,AL$12:AM$112,2,FALSE)))))</f>
        <v/>
      </c>
      <c r="AO101" s="76">
        <f t="shared" si="54"/>
        <v>0</v>
      </c>
      <c r="AP101" s="76" t="str">
        <f t="shared" si="32"/>
        <v/>
      </c>
      <c r="AQ101" s="2">
        <f t="shared" si="55"/>
        <v>1</v>
      </c>
      <c r="AR101" s="2">
        <f t="shared" si="56"/>
        <v>0</v>
      </c>
    </row>
    <row r="102" spans="1:44" x14ac:dyDescent="0.15">
      <c r="A102">
        <f t="shared" si="33"/>
        <v>90</v>
      </c>
      <c r="B102" s="53">
        <v>90</v>
      </c>
      <c r="C102" s="95" t="str">
        <f>IF(算定シミュレーション!AN102="","",算定シミュレーション!AN102)</f>
        <v/>
      </c>
      <c r="D102" s="67" t="str">
        <f t="shared" si="57"/>
        <v/>
      </c>
      <c r="E102" s="61">
        <f>収録楽曲情報!H91+収録楽曲情報!I91/100</f>
        <v>0</v>
      </c>
      <c r="F102" s="42">
        <f>IF(AND(収録楽曲情報!M91&lt;=100,収録楽曲情報!M91&gt;0),収録楽曲情報!M91,0)</f>
        <v>0</v>
      </c>
      <c r="G102" s="42">
        <f>IF(AND(収録楽曲情報!N91&lt;=100,収録楽曲情報!N91&gt;0),収録楽曲情報!N91,0)</f>
        <v>0</v>
      </c>
      <c r="H102" s="43"/>
      <c r="I102" s="63">
        <f t="shared" si="34"/>
        <v>0</v>
      </c>
      <c r="J102" s="63">
        <f t="shared" si="35"/>
        <v>0</v>
      </c>
      <c r="K102" s="63">
        <f t="shared" si="36"/>
        <v>0</v>
      </c>
      <c r="L102" s="63">
        <f t="shared" si="37"/>
        <v>0</v>
      </c>
      <c r="M102" s="63">
        <f t="shared" si="38"/>
        <v>0</v>
      </c>
      <c r="N102" s="44">
        <f t="shared" si="39"/>
        <v>0</v>
      </c>
      <c r="O102" s="45">
        <f t="shared" si="40"/>
        <v>0</v>
      </c>
      <c r="P102" s="26" t="str">
        <f>IF(ISERROR(収録楽曲情報!N91+1),"",IF(H102="",O102*F102/100,H102))</f>
        <v/>
      </c>
      <c r="Q102" s="26">
        <f t="shared" si="41"/>
        <v>0</v>
      </c>
      <c r="R102" s="46" t="e">
        <f t="shared" si="42"/>
        <v>#VALUE!</v>
      </c>
      <c r="S102" s="46">
        <f t="shared" si="42"/>
        <v>0</v>
      </c>
      <c r="T102" s="46" t="e">
        <f t="shared" si="43"/>
        <v>#VALUE!</v>
      </c>
      <c r="U102" s="47">
        <f t="shared" si="44"/>
        <v>0</v>
      </c>
      <c r="V102" s="20">
        <f t="shared" si="45"/>
        <v>0</v>
      </c>
      <c r="W102" s="20">
        <f t="shared" si="46"/>
        <v>0</v>
      </c>
      <c r="X102" s="23"/>
      <c r="Y102" s="23">
        <v>810</v>
      </c>
      <c r="Z102" s="23">
        <v>2075000</v>
      </c>
      <c r="AA102" s="48">
        <f t="shared" si="30"/>
        <v>0</v>
      </c>
      <c r="AB102" s="48">
        <f t="shared" si="31"/>
        <v>0</v>
      </c>
      <c r="AC102" s="26">
        <f>IF(OR(C102="",C102=0),IF(ISERROR(FINDB("録音",収録楽曲情報!$S$2)),Q102,P102),C102&amp;"曲目に合算")</f>
        <v>0</v>
      </c>
      <c r="AD102" s="73" t="str">
        <f t="shared" si="47"/>
        <v/>
      </c>
      <c r="AE102" s="73" t="str">
        <f t="shared" si="48"/>
        <v/>
      </c>
      <c r="AF102" s="73" t="str">
        <f t="shared" si="49"/>
        <v/>
      </c>
      <c r="AG102" s="73" t="str">
        <f t="shared" si="50"/>
        <v/>
      </c>
      <c r="AH102" s="73" t="str">
        <f t="shared" si="51"/>
        <v/>
      </c>
      <c r="AI102" s="73" t="str">
        <f t="shared" si="52"/>
        <v/>
      </c>
      <c r="AJ102" s="73" t="str">
        <f t="shared" si="53"/>
        <v>―</v>
      </c>
      <c r="AK102" s="3" t="str">
        <f>ASC(SUBSTITUTE(収録楽曲情報!D91&amp;収録楽曲情報!E91&amp;収録楽曲情報!F91," ",""))</f>
        <v/>
      </c>
      <c r="AL102" s="3" t="str">
        <f>IF(ISNA(VLOOKUP(AK102,楽曲集約!D:D,1,FALSE))=TRUE,"",VLOOKUP(AK102,楽曲集約!D:D,1,FALSE))</f>
        <v/>
      </c>
      <c r="AM102" s="3">
        <v>90</v>
      </c>
      <c r="AN102" s="3" t="str">
        <f>IF(収録楽曲情報!N91="著作権消滅","",IF(収録楽曲情報!N91="非管理","",IF(AL102="","",IF(VLOOKUP(AL102,AL$12:AM$112,2,FALSE)=AM102,,VLOOKUP(AL102,AL$12:AM$112,2,FALSE)))))</f>
        <v/>
      </c>
      <c r="AO102" s="76">
        <f t="shared" si="54"/>
        <v>0</v>
      </c>
      <c r="AP102" s="76" t="str">
        <f t="shared" si="32"/>
        <v/>
      </c>
      <c r="AQ102" s="2">
        <f t="shared" si="55"/>
        <v>1</v>
      </c>
      <c r="AR102" s="2">
        <f t="shared" si="56"/>
        <v>0</v>
      </c>
    </row>
    <row r="103" spans="1:44" x14ac:dyDescent="0.15">
      <c r="A103">
        <f t="shared" si="33"/>
        <v>91</v>
      </c>
      <c r="B103" s="53">
        <v>91</v>
      </c>
      <c r="C103" s="95" t="str">
        <f>IF(算定シミュレーション!AN103="","",算定シミュレーション!AN103)</f>
        <v/>
      </c>
      <c r="D103" s="67" t="str">
        <f t="shared" si="57"/>
        <v/>
      </c>
      <c r="E103" s="61">
        <f>収録楽曲情報!H92+収録楽曲情報!I92/100</f>
        <v>0</v>
      </c>
      <c r="F103" s="42">
        <f>IF(AND(収録楽曲情報!M92&lt;=100,収録楽曲情報!M92&gt;0),収録楽曲情報!M92,0)</f>
        <v>0</v>
      </c>
      <c r="G103" s="42">
        <f>IF(AND(収録楽曲情報!N92&lt;=100,収録楽曲情報!N92&gt;0),収録楽曲情報!N92,0)</f>
        <v>0</v>
      </c>
      <c r="H103" s="43"/>
      <c r="I103" s="63">
        <f t="shared" si="34"/>
        <v>0</v>
      </c>
      <c r="J103" s="63">
        <f t="shared" si="35"/>
        <v>0</v>
      </c>
      <c r="K103" s="63">
        <f t="shared" si="36"/>
        <v>0</v>
      </c>
      <c r="L103" s="63">
        <f t="shared" si="37"/>
        <v>0</v>
      </c>
      <c r="M103" s="63">
        <f t="shared" si="38"/>
        <v>0</v>
      </c>
      <c r="N103" s="44">
        <f t="shared" si="39"/>
        <v>0</v>
      </c>
      <c r="O103" s="45">
        <f t="shared" si="40"/>
        <v>0</v>
      </c>
      <c r="P103" s="26" t="str">
        <f>IF(ISERROR(収録楽曲情報!N92+1),"",IF(H103="",O103*F103/100,H103))</f>
        <v/>
      </c>
      <c r="Q103" s="26">
        <f t="shared" si="41"/>
        <v>0</v>
      </c>
      <c r="R103" s="46" t="e">
        <f t="shared" si="42"/>
        <v>#VALUE!</v>
      </c>
      <c r="S103" s="46">
        <f t="shared" si="42"/>
        <v>0</v>
      </c>
      <c r="T103" s="46" t="e">
        <f t="shared" si="43"/>
        <v>#VALUE!</v>
      </c>
      <c r="U103" s="47">
        <f t="shared" si="44"/>
        <v>0</v>
      </c>
      <c r="V103" s="20">
        <f t="shared" si="45"/>
        <v>0</v>
      </c>
      <c r="W103" s="20">
        <f t="shared" si="46"/>
        <v>0</v>
      </c>
      <c r="X103" s="23"/>
      <c r="Y103" s="23">
        <v>820</v>
      </c>
      <c r="Z103" s="23">
        <v>2100000</v>
      </c>
      <c r="AA103" s="48">
        <f t="shared" si="30"/>
        <v>0</v>
      </c>
      <c r="AB103" s="48">
        <f t="shared" si="31"/>
        <v>0</v>
      </c>
      <c r="AC103" s="26">
        <f>IF(OR(C103="",C103=0),IF(ISERROR(FINDB("録音",収録楽曲情報!$S$2)),Q103,P103),C103&amp;"曲目に合算")</f>
        <v>0</v>
      </c>
      <c r="AD103" s="73" t="str">
        <f t="shared" si="47"/>
        <v/>
      </c>
      <c r="AE103" s="73" t="str">
        <f t="shared" si="48"/>
        <v/>
      </c>
      <c r="AF103" s="73" t="str">
        <f t="shared" si="49"/>
        <v/>
      </c>
      <c r="AG103" s="73" t="str">
        <f t="shared" si="50"/>
        <v/>
      </c>
      <c r="AH103" s="73" t="str">
        <f t="shared" si="51"/>
        <v/>
      </c>
      <c r="AI103" s="73" t="str">
        <f t="shared" si="52"/>
        <v/>
      </c>
      <c r="AJ103" s="73" t="str">
        <f t="shared" si="53"/>
        <v>―</v>
      </c>
      <c r="AK103" s="3" t="str">
        <f>ASC(SUBSTITUTE(収録楽曲情報!D92&amp;収録楽曲情報!E92&amp;収録楽曲情報!F92," ",""))</f>
        <v/>
      </c>
      <c r="AL103" s="3" t="str">
        <f>IF(ISNA(VLOOKUP(AK103,楽曲集約!D:D,1,FALSE))=TRUE,"",VLOOKUP(AK103,楽曲集約!D:D,1,FALSE))</f>
        <v/>
      </c>
      <c r="AM103" s="3">
        <v>91</v>
      </c>
      <c r="AN103" s="3" t="str">
        <f>IF(収録楽曲情報!N92="著作権消滅","",IF(収録楽曲情報!N92="非管理","",IF(AL103="","",IF(VLOOKUP(AL103,AL$12:AM$112,2,FALSE)=AM103,,VLOOKUP(AL103,AL$12:AM$112,2,FALSE)))))</f>
        <v/>
      </c>
      <c r="AO103" s="76">
        <f t="shared" si="54"/>
        <v>0</v>
      </c>
      <c r="AP103" s="76" t="str">
        <f t="shared" si="32"/>
        <v/>
      </c>
      <c r="AQ103" s="2">
        <f t="shared" si="55"/>
        <v>1</v>
      </c>
      <c r="AR103" s="2">
        <f t="shared" si="56"/>
        <v>0</v>
      </c>
    </row>
    <row r="104" spans="1:44" x14ac:dyDescent="0.15">
      <c r="A104">
        <f t="shared" si="33"/>
        <v>92</v>
      </c>
      <c r="B104" s="53">
        <v>92</v>
      </c>
      <c r="C104" s="95" t="str">
        <f>IF(算定シミュレーション!AN104="","",算定シミュレーション!AN104)</f>
        <v/>
      </c>
      <c r="D104" s="67" t="str">
        <f t="shared" si="57"/>
        <v/>
      </c>
      <c r="E104" s="61">
        <f>収録楽曲情報!H93+収録楽曲情報!I93/100</f>
        <v>0</v>
      </c>
      <c r="F104" s="42">
        <f>IF(AND(収録楽曲情報!M93&lt;=100,収録楽曲情報!M93&gt;0),収録楽曲情報!M93,0)</f>
        <v>0</v>
      </c>
      <c r="G104" s="42">
        <f>IF(AND(収録楽曲情報!N93&lt;=100,収録楽曲情報!N93&gt;0),収録楽曲情報!N93,0)</f>
        <v>0</v>
      </c>
      <c r="H104" s="43"/>
      <c r="I104" s="63">
        <f t="shared" si="34"/>
        <v>0</v>
      </c>
      <c r="J104" s="63">
        <f t="shared" si="35"/>
        <v>0</v>
      </c>
      <c r="K104" s="63">
        <f t="shared" si="36"/>
        <v>0</v>
      </c>
      <c r="L104" s="63">
        <f t="shared" si="37"/>
        <v>0</v>
      </c>
      <c r="M104" s="63">
        <f t="shared" si="38"/>
        <v>0</v>
      </c>
      <c r="N104" s="44">
        <f t="shared" si="39"/>
        <v>0</v>
      </c>
      <c r="O104" s="45">
        <f t="shared" si="40"/>
        <v>0</v>
      </c>
      <c r="P104" s="26" t="str">
        <f>IF(ISERROR(収録楽曲情報!N93+1),"",IF(H104="",O104*F104/100,H104))</f>
        <v/>
      </c>
      <c r="Q104" s="26">
        <f t="shared" si="41"/>
        <v>0</v>
      </c>
      <c r="R104" s="46" t="e">
        <f t="shared" si="42"/>
        <v>#VALUE!</v>
      </c>
      <c r="S104" s="46">
        <f t="shared" si="42"/>
        <v>0</v>
      </c>
      <c r="T104" s="46" t="e">
        <f t="shared" si="43"/>
        <v>#VALUE!</v>
      </c>
      <c r="U104" s="47">
        <f t="shared" si="44"/>
        <v>0</v>
      </c>
      <c r="V104" s="20">
        <f t="shared" si="45"/>
        <v>0</v>
      </c>
      <c r="W104" s="20">
        <f t="shared" si="46"/>
        <v>0</v>
      </c>
      <c r="X104" s="23"/>
      <c r="Y104" s="23">
        <v>830</v>
      </c>
      <c r="Z104" s="23">
        <v>2125000</v>
      </c>
      <c r="AA104" s="48">
        <f t="shared" si="30"/>
        <v>0</v>
      </c>
      <c r="AB104" s="48">
        <f t="shared" si="31"/>
        <v>0</v>
      </c>
      <c r="AC104" s="26">
        <f>IF(OR(C104="",C104=0),IF(ISERROR(FINDB("録音",収録楽曲情報!$S$2)),Q104,P104),C104&amp;"曲目に合算")</f>
        <v>0</v>
      </c>
      <c r="AD104" s="73" t="str">
        <f t="shared" si="47"/>
        <v/>
      </c>
      <c r="AE104" s="73" t="str">
        <f t="shared" si="48"/>
        <v/>
      </c>
      <c r="AF104" s="73" t="str">
        <f t="shared" si="49"/>
        <v/>
      </c>
      <c r="AG104" s="73" t="str">
        <f t="shared" si="50"/>
        <v/>
      </c>
      <c r="AH104" s="73" t="str">
        <f t="shared" si="51"/>
        <v/>
      </c>
      <c r="AI104" s="73" t="str">
        <f t="shared" si="52"/>
        <v/>
      </c>
      <c r="AJ104" s="73" t="str">
        <f t="shared" si="53"/>
        <v>―</v>
      </c>
      <c r="AK104" s="3" t="str">
        <f>ASC(SUBSTITUTE(収録楽曲情報!D93&amp;収録楽曲情報!E93&amp;収録楽曲情報!F93," ",""))</f>
        <v/>
      </c>
      <c r="AL104" s="3" t="str">
        <f>IF(ISNA(VLOOKUP(AK104,楽曲集約!D:D,1,FALSE))=TRUE,"",VLOOKUP(AK104,楽曲集約!D:D,1,FALSE))</f>
        <v/>
      </c>
      <c r="AM104" s="3">
        <v>92</v>
      </c>
      <c r="AN104" s="3" t="str">
        <f>IF(収録楽曲情報!N93="著作権消滅","",IF(収録楽曲情報!N93="非管理","",IF(AL104="","",IF(VLOOKUP(AL104,AL$12:AM$112,2,FALSE)=AM104,,VLOOKUP(AL104,AL$12:AM$112,2,FALSE)))))</f>
        <v/>
      </c>
      <c r="AO104" s="76">
        <f t="shared" si="54"/>
        <v>0</v>
      </c>
      <c r="AP104" s="76" t="str">
        <f t="shared" si="32"/>
        <v/>
      </c>
      <c r="AQ104" s="2">
        <f t="shared" si="55"/>
        <v>1</v>
      </c>
      <c r="AR104" s="2">
        <f t="shared" si="56"/>
        <v>0</v>
      </c>
    </row>
    <row r="105" spans="1:44" x14ac:dyDescent="0.15">
      <c r="A105">
        <f t="shared" si="33"/>
        <v>93</v>
      </c>
      <c r="B105" s="53">
        <v>93</v>
      </c>
      <c r="C105" s="95" t="str">
        <f>IF(算定シミュレーション!AN105="","",算定シミュレーション!AN105)</f>
        <v/>
      </c>
      <c r="D105" s="67" t="str">
        <f t="shared" si="57"/>
        <v/>
      </c>
      <c r="E105" s="61">
        <f>収録楽曲情報!H94+収録楽曲情報!I94/100</f>
        <v>0</v>
      </c>
      <c r="F105" s="42">
        <f>IF(AND(収録楽曲情報!M94&lt;=100,収録楽曲情報!M94&gt;0),収録楽曲情報!M94,0)</f>
        <v>0</v>
      </c>
      <c r="G105" s="42">
        <f>IF(AND(収録楽曲情報!N94&lt;=100,収録楽曲情報!N94&gt;0),収録楽曲情報!N94,0)</f>
        <v>0</v>
      </c>
      <c r="H105" s="43"/>
      <c r="I105" s="63">
        <f t="shared" si="34"/>
        <v>0</v>
      </c>
      <c r="J105" s="63">
        <f t="shared" si="35"/>
        <v>0</v>
      </c>
      <c r="K105" s="63">
        <f t="shared" si="36"/>
        <v>0</v>
      </c>
      <c r="L105" s="63">
        <f t="shared" si="37"/>
        <v>0</v>
      </c>
      <c r="M105" s="63">
        <f t="shared" si="38"/>
        <v>0</v>
      </c>
      <c r="N105" s="44">
        <f t="shared" si="39"/>
        <v>0</v>
      </c>
      <c r="O105" s="45">
        <f t="shared" si="40"/>
        <v>0</v>
      </c>
      <c r="P105" s="26" t="str">
        <f>IF(ISERROR(収録楽曲情報!N94+1),"",IF(H105="",O105*F105/100,H105))</f>
        <v/>
      </c>
      <c r="Q105" s="26">
        <f t="shared" si="41"/>
        <v>0</v>
      </c>
      <c r="R105" s="46" t="e">
        <f t="shared" si="42"/>
        <v>#VALUE!</v>
      </c>
      <c r="S105" s="46">
        <f t="shared" si="42"/>
        <v>0</v>
      </c>
      <c r="T105" s="46" t="e">
        <f t="shared" si="43"/>
        <v>#VALUE!</v>
      </c>
      <c r="U105" s="47">
        <f t="shared" si="44"/>
        <v>0</v>
      </c>
      <c r="V105" s="20">
        <f t="shared" si="45"/>
        <v>0</v>
      </c>
      <c r="W105" s="20">
        <f t="shared" si="46"/>
        <v>0</v>
      </c>
      <c r="X105" s="23"/>
      <c r="Y105" s="23">
        <v>840</v>
      </c>
      <c r="Z105" s="23">
        <v>2150000</v>
      </c>
      <c r="AA105" s="48">
        <f t="shared" si="30"/>
        <v>0</v>
      </c>
      <c r="AB105" s="48">
        <f t="shared" si="31"/>
        <v>0</v>
      </c>
      <c r="AC105" s="26">
        <f>IF(OR(C105="",C105=0),IF(ISERROR(FINDB("録音",収録楽曲情報!$S$2)),Q105,P105),C105&amp;"曲目に合算")</f>
        <v>0</v>
      </c>
      <c r="AD105" s="73" t="str">
        <f t="shared" si="47"/>
        <v/>
      </c>
      <c r="AE105" s="73" t="str">
        <f t="shared" si="48"/>
        <v/>
      </c>
      <c r="AF105" s="73" t="str">
        <f t="shared" si="49"/>
        <v/>
      </c>
      <c r="AG105" s="73" t="str">
        <f t="shared" si="50"/>
        <v/>
      </c>
      <c r="AH105" s="73" t="str">
        <f t="shared" si="51"/>
        <v/>
      </c>
      <c r="AI105" s="73" t="str">
        <f t="shared" si="52"/>
        <v/>
      </c>
      <c r="AJ105" s="73" t="str">
        <f t="shared" si="53"/>
        <v>―</v>
      </c>
      <c r="AK105" s="3" t="str">
        <f>ASC(SUBSTITUTE(収録楽曲情報!D94&amp;収録楽曲情報!E94&amp;収録楽曲情報!F94," ",""))</f>
        <v/>
      </c>
      <c r="AL105" s="3" t="str">
        <f>IF(ISNA(VLOOKUP(AK105,楽曲集約!D:D,1,FALSE))=TRUE,"",VLOOKUP(AK105,楽曲集約!D:D,1,FALSE))</f>
        <v/>
      </c>
      <c r="AM105" s="3">
        <v>93</v>
      </c>
      <c r="AN105" s="3" t="str">
        <f>IF(収録楽曲情報!N94="著作権消滅","",IF(収録楽曲情報!N94="非管理","",IF(AL105="","",IF(VLOOKUP(AL105,AL$12:AM$112,2,FALSE)=AM105,,VLOOKUP(AL105,AL$12:AM$112,2,FALSE)))))</f>
        <v/>
      </c>
      <c r="AO105" s="76">
        <f t="shared" si="54"/>
        <v>0</v>
      </c>
      <c r="AP105" s="76" t="str">
        <f t="shared" si="32"/>
        <v/>
      </c>
      <c r="AQ105" s="2">
        <f t="shared" si="55"/>
        <v>1</v>
      </c>
      <c r="AR105" s="2">
        <f t="shared" si="56"/>
        <v>0</v>
      </c>
    </row>
    <row r="106" spans="1:44" x14ac:dyDescent="0.15">
      <c r="A106">
        <f t="shared" si="33"/>
        <v>94</v>
      </c>
      <c r="B106" s="53">
        <v>94</v>
      </c>
      <c r="C106" s="95" t="str">
        <f>IF(算定シミュレーション!AN106="","",算定シミュレーション!AN106)</f>
        <v/>
      </c>
      <c r="D106" s="67" t="str">
        <f t="shared" si="57"/>
        <v/>
      </c>
      <c r="E106" s="61">
        <f>収録楽曲情報!H95+収録楽曲情報!I95/100</f>
        <v>0</v>
      </c>
      <c r="F106" s="42">
        <f>IF(AND(収録楽曲情報!M95&lt;=100,収録楽曲情報!M95&gt;0),収録楽曲情報!M95,0)</f>
        <v>0</v>
      </c>
      <c r="G106" s="42">
        <f>IF(AND(収録楽曲情報!N95&lt;=100,収録楽曲情報!N95&gt;0),収録楽曲情報!N95,0)</f>
        <v>0</v>
      </c>
      <c r="H106" s="43"/>
      <c r="I106" s="63">
        <f t="shared" si="34"/>
        <v>0</v>
      </c>
      <c r="J106" s="63">
        <f t="shared" si="35"/>
        <v>0</v>
      </c>
      <c r="K106" s="63">
        <f t="shared" si="36"/>
        <v>0</v>
      </c>
      <c r="L106" s="63">
        <f t="shared" si="37"/>
        <v>0</v>
      </c>
      <c r="M106" s="63">
        <f t="shared" si="38"/>
        <v>0</v>
      </c>
      <c r="N106" s="44">
        <f t="shared" si="39"/>
        <v>0</v>
      </c>
      <c r="O106" s="45">
        <f t="shared" si="40"/>
        <v>0</v>
      </c>
      <c r="P106" s="26" t="str">
        <f>IF(ISERROR(収録楽曲情報!N95+1),"",IF(H106="",O106*F106/100,H106))</f>
        <v/>
      </c>
      <c r="Q106" s="26">
        <f t="shared" si="41"/>
        <v>0</v>
      </c>
      <c r="R106" s="46" t="e">
        <f t="shared" si="42"/>
        <v>#VALUE!</v>
      </c>
      <c r="S106" s="46">
        <f t="shared" si="42"/>
        <v>0</v>
      </c>
      <c r="T106" s="46" t="e">
        <f t="shared" si="43"/>
        <v>#VALUE!</v>
      </c>
      <c r="U106" s="47">
        <f t="shared" si="44"/>
        <v>0</v>
      </c>
      <c r="V106" s="20">
        <f t="shared" si="45"/>
        <v>0</v>
      </c>
      <c r="W106" s="20">
        <f t="shared" si="46"/>
        <v>0</v>
      </c>
      <c r="X106" s="23"/>
      <c r="Y106" s="23">
        <v>850</v>
      </c>
      <c r="Z106" s="23">
        <v>2175000</v>
      </c>
      <c r="AA106" s="48">
        <f t="shared" si="30"/>
        <v>0</v>
      </c>
      <c r="AB106" s="48">
        <f t="shared" si="31"/>
        <v>0</v>
      </c>
      <c r="AC106" s="26">
        <f>IF(OR(C106="",C106=0),IF(ISERROR(FINDB("録音",収録楽曲情報!$S$2)),Q106,P106),C106&amp;"曲目に合算")</f>
        <v>0</v>
      </c>
      <c r="AD106" s="73" t="str">
        <f t="shared" si="47"/>
        <v/>
      </c>
      <c r="AE106" s="73" t="str">
        <f t="shared" si="48"/>
        <v/>
      </c>
      <c r="AF106" s="73" t="str">
        <f t="shared" si="49"/>
        <v/>
      </c>
      <c r="AG106" s="73" t="str">
        <f t="shared" si="50"/>
        <v/>
      </c>
      <c r="AH106" s="73" t="str">
        <f t="shared" si="51"/>
        <v/>
      </c>
      <c r="AI106" s="73" t="str">
        <f t="shared" si="52"/>
        <v/>
      </c>
      <c r="AJ106" s="73" t="str">
        <f t="shared" si="53"/>
        <v>―</v>
      </c>
      <c r="AK106" s="3" t="str">
        <f>ASC(SUBSTITUTE(収録楽曲情報!D95&amp;収録楽曲情報!E95&amp;収録楽曲情報!F95," ",""))</f>
        <v/>
      </c>
      <c r="AL106" s="3" t="str">
        <f>IF(ISNA(VLOOKUP(AK106,楽曲集約!D:D,1,FALSE))=TRUE,"",VLOOKUP(AK106,楽曲集約!D:D,1,FALSE))</f>
        <v/>
      </c>
      <c r="AM106" s="3">
        <v>94</v>
      </c>
      <c r="AN106" s="3" t="str">
        <f>IF(収録楽曲情報!N95="著作権消滅","",IF(収録楽曲情報!N95="非管理","",IF(AL106="","",IF(VLOOKUP(AL106,AL$12:AM$112,2,FALSE)=AM106,,VLOOKUP(AL106,AL$12:AM$112,2,FALSE)))))</f>
        <v/>
      </c>
      <c r="AO106" s="76">
        <f t="shared" si="54"/>
        <v>0</v>
      </c>
      <c r="AP106" s="76" t="str">
        <f t="shared" si="32"/>
        <v/>
      </c>
      <c r="AQ106" s="2">
        <f t="shared" si="55"/>
        <v>1</v>
      </c>
      <c r="AR106" s="2">
        <f t="shared" si="56"/>
        <v>0</v>
      </c>
    </row>
    <row r="107" spans="1:44" x14ac:dyDescent="0.15">
      <c r="A107">
        <f t="shared" si="33"/>
        <v>95</v>
      </c>
      <c r="B107" s="53">
        <v>95</v>
      </c>
      <c r="C107" s="95" t="str">
        <f>IF(算定シミュレーション!AN107="","",算定シミュレーション!AN107)</f>
        <v/>
      </c>
      <c r="D107" s="67" t="str">
        <f t="shared" si="57"/>
        <v/>
      </c>
      <c r="E107" s="61">
        <f>収録楽曲情報!H96+収録楽曲情報!I96/100</f>
        <v>0</v>
      </c>
      <c r="F107" s="42">
        <f>IF(AND(収録楽曲情報!M96&lt;=100,収録楽曲情報!M96&gt;0),収録楽曲情報!M96,0)</f>
        <v>0</v>
      </c>
      <c r="G107" s="42">
        <f>IF(AND(収録楽曲情報!N96&lt;=100,収録楽曲情報!N96&gt;0),収録楽曲情報!N96,0)</f>
        <v>0</v>
      </c>
      <c r="H107" s="43"/>
      <c r="I107" s="63">
        <f t="shared" si="34"/>
        <v>0</v>
      </c>
      <c r="J107" s="63">
        <f t="shared" si="35"/>
        <v>0</v>
      </c>
      <c r="K107" s="63">
        <f t="shared" si="36"/>
        <v>0</v>
      </c>
      <c r="L107" s="63">
        <f t="shared" si="37"/>
        <v>0</v>
      </c>
      <c r="M107" s="63">
        <f t="shared" si="38"/>
        <v>0</v>
      </c>
      <c r="N107" s="44">
        <f t="shared" si="39"/>
        <v>0</v>
      </c>
      <c r="O107" s="45">
        <f t="shared" si="40"/>
        <v>0</v>
      </c>
      <c r="P107" s="26" t="str">
        <f>IF(ISERROR(収録楽曲情報!N96+1),"",IF(H107="",O107*F107/100,H107))</f>
        <v/>
      </c>
      <c r="Q107" s="26">
        <f t="shared" si="41"/>
        <v>0</v>
      </c>
      <c r="R107" s="46" t="e">
        <f t="shared" si="42"/>
        <v>#VALUE!</v>
      </c>
      <c r="S107" s="46">
        <f t="shared" si="42"/>
        <v>0</v>
      </c>
      <c r="T107" s="46" t="e">
        <f t="shared" si="43"/>
        <v>#VALUE!</v>
      </c>
      <c r="U107" s="47">
        <f t="shared" si="44"/>
        <v>0</v>
      </c>
      <c r="V107" s="20">
        <f t="shared" si="45"/>
        <v>0</v>
      </c>
      <c r="W107" s="20">
        <f t="shared" si="46"/>
        <v>0</v>
      </c>
      <c r="X107" s="23"/>
      <c r="Y107" s="23">
        <v>860</v>
      </c>
      <c r="Z107" s="23">
        <v>2200000</v>
      </c>
      <c r="AA107" s="48">
        <f t="shared" si="30"/>
        <v>0</v>
      </c>
      <c r="AB107" s="48">
        <f t="shared" si="31"/>
        <v>0</v>
      </c>
      <c r="AC107" s="26">
        <f>IF(OR(C107="",C107=0),IF(ISERROR(FINDB("録音",収録楽曲情報!$S$2)),Q107,P107),C107&amp;"曲目に合算")</f>
        <v>0</v>
      </c>
      <c r="AD107" s="73" t="str">
        <f t="shared" si="47"/>
        <v/>
      </c>
      <c r="AE107" s="73" t="str">
        <f t="shared" si="48"/>
        <v/>
      </c>
      <c r="AF107" s="73" t="str">
        <f t="shared" si="49"/>
        <v/>
      </c>
      <c r="AG107" s="73" t="str">
        <f t="shared" si="50"/>
        <v/>
      </c>
      <c r="AH107" s="73" t="str">
        <f t="shared" si="51"/>
        <v/>
      </c>
      <c r="AI107" s="73" t="str">
        <f t="shared" si="52"/>
        <v/>
      </c>
      <c r="AJ107" s="73" t="str">
        <f t="shared" si="53"/>
        <v>―</v>
      </c>
      <c r="AK107" s="3" t="str">
        <f>ASC(SUBSTITUTE(収録楽曲情報!D96&amp;収録楽曲情報!E96&amp;収録楽曲情報!F96," ",""))</f>
        <v/>
      </c>
      <c r="AL107" s="3" t="str">
        <f>IF(ISNA(VLOOKUP(AK107,楽曲集約!D:D,1,FALSE))=TRUE,"",VLOOKUP(AK107,楽曲集約!D:D,1,FALSE))</f>
        <v/>
      </c>
      <c r="AM107" s="3">
        <v>95</v>
      </c>
      <c r="AN107" s="3" t="str">
        <f>IF(収録楽曲情報!N96="著作権消滅","",IF(収録楽曲情報!N96="非管理","",IF(AL107="","",IF(VLOOKUP(AL107,AL$12:AM$112,2,FALSE)=AM107,,VLOOKUP(AL107,AL$12:AM$112,2,FALSE)))))</f>
        <v/>
      </c>
      <c r="AO107" s="76">
        <f t="shared" si="54"/>
        <v>0</v>
      </c>
      <c r="AP107" s="76" t="str">
        <f t="shared" si="32"/>
        <v/>
      </c>
      <c r="AQ107" s="2">
        <f t="shared" si="55"/>
        <v>1</v>
      </c>
      <c r="AR107" s="2">
        <f t="shared" si="56"/>
        <v>0</v>
      </c>
    </row>
    <row r="108" spans="1:44" x14ac:dyDescent="0.15">
      <c r="A108">
        <f t="shared" si="33"/>
        <v>96</v>
      </c>
      <c r="B108" s="53">
        <v>96</v>
      </c>
      <c r="C108" s="95" t="str">
        <f>IF(算定シミュレーション!AN108="","",算定シミュレーション!AN108)</f>
        <v/>
      </c>
      <c r="D108" s="67" t="str">
        <f t="shared" si="57"/>
        <v/>
      </c>
      <c r="E108" s="61">
        <f>収録楽曲情報!H97+収録楽曲情報!I97/100</f>
        <v>0</v>
      </c>
      <c r="F108" s="42">
        <f>IF(AND(収録楽曲情報!M97&lt;=100,収録楽曲情報!M97&gt;0),収録楽曲情報!M97,0)</f>
        <v>0</v>
      </c>
      <c r="G108" s="42">
        <f>IF(AND(収録楽曲情報!N97&lt;=100,収録楽曲情報!N97&gt;0),収録楽曲情報!N97,0)</f>
        <v>0</v>
      </c>
      <c r="H108" s="43"/>
      <c r="I108" s="63">
        <f t="shared" si="34"/>
        <v>0</v>
      </c>
      <c r="J108" s="63">
        <f t="shared" si="35"/>
        <v>0</v>
      </c>
      <c r="K108" s="63">
        <f t="shared" si="36"/>
        <v>0</v>
      </c>
      <c r="L108" s="63">
        <f t="shared" si="37"/>
        <v>0</v>
      </c>
      <c r="M108" s="63">
        <f t="shared" si="38"/>
        <v>0</v>
      </c>
      <c r="N108" s="44">
        <f t="shared" si="39"/>
        <v>0</v>
      </c>
      <c r="O108" s="45">
        <f t="shared" si="40"/>
        <v>0</v>
      </c>
      <c r="P108" s="26" t="str">
        <f>IF(ISERROR(収録楽曲情報!N97+1),"",IF(H108="",O108*F108/100,H108))</f>
        <v/>
      </c>
      <c r="Q108" s="26">
        <f t="shared" si="41"/>
        <v>0</v>
      </c>
      <c r="R108" s="46" t="e">
        <f t="shared" si="42"/>
        <v>#VALUE!</v>
      </c>
      <c r="S108" s="46">
        <f t="shared" si="42"/>
        <v>0</v>
      </c>
      <c r="T108" s="46" t="e">
        <f t="shared" si="43"/>
        <v>#VALUE!</v>
      </c>
      <c r="U108" s="47">
        <f t="shared" si="44"/>
        <v>0</v>
      </c>
      <c r="V108" s="20">
        <f t="shared" si="45"/>
        <v>0</v>
      </c>
      <c r="W108" s="20">
        <f t="shared" si="46"/>
        <v>0</v>
      </c>
      <c r="X108" s="23"/>
      <c r="Y108" s="23">
        <v>870</v>
      </c>
      <c r="Z108" s="23">
        <v>2225000</v>
      </c>
      <c r="AA108" s="48">
        <f t="shared" si="30"/>
        <v>0</v>
      </c>
      <c r="AB108" s="48">
        <f t="shared" si="31"/>
        <v>0</v>
      </c>
      <c r="AC108" s="26">
        <f>IF(OR(C108="",C108=0),IF(ISERROR(FINDB("録音",収録楽曲情報!$S$2)),Q108,P108),C108&amp;"曲目に合算")</f>
        <v>0</v>
      </c>
      <c r="AD108" s="73" t="str">
        <f t="shared" si="47"/>
        <v/>
      </c>
      <c r="AE108" s="73" t="str">
        <f t="shared" si="48"/>
        <v/>
      </c>
      <c r="AF108" s="73" t="str">
        <f t="shared" si="49"/>
        <v/>
      </c>
      <c r="AG108" s="73" t="str">
        <f t="shared" si="50"/>
        <v/>
      </c>
      <c r="AH108" s="73" t="str">
        <f t="shared" si="51"/>
        <v/>
      </c>
      <c r="AI108" s="73" t="str">
        <f t="shared" si="52"/>
        <v/>
      </c>
      <c r="AJ108" s="73" t="str">
        <f t="shared" si="53"/>
        <v>―</v>
      </c>
      <c r="AK108" s="3" t="str">
        <f>ASC(SUBSTITUTE(収録楽曲情報!D97&amp;収録楽曲情報!E97&amp;収録楽曲情報!F97," ",""))</f>
        <v/>
      </c>
      <c r="AL108" s="3" t="str">
        <f>IF(ISNA(VLOOKUP(AK108,楽曲集約!D:D,1,FALSE))=TRUE,"",VLOOKUP(AK108,楽曲集約!D:D,1,FALSE))</f>
        <v/>
      </c>
      <c r="AM108" s="3">
        <v>96</v>
      </c>
      <c r="AN108" s="3" t="str">
        <f>IF(収録楽曲情報!N97="著作権消滅","",IF(収録楽曲情報!N97="非管理","",IF(AL108="","",IF(VLOOKUP(AL108,AL$12:AM$112,2,FALSE)=AM108,,VLOOKUP(AL108,AL$12:AM$112,2,FALSE)))))</f>
        <v/>
      </c>
      <c r="AO108" s="76">
        <f t="shared" si="54"/>
        <v>0</v>
      </c>
      <c r="AP108" s="76" t="str">
        <f t="shared" si="32"/>
        <v/>
      </c>
      <c r="AQ108" s="2">
        <f t="shared" si="55"/>
        <v>1</v>
      </c>
      <c r="AR108" s="2">
        <f t="shared" si="56"/>
        <v>0</v>
      </c>
    </row>
    <row r="109" spans="1:44" x14ac:dyDescent="0.15">
      <c r="A109">
        <f t="shared" si="33"/>
        <v>97</v>
      </c>
      <c r="B109" s="53">
        <v>97</v>
      </c>
      <c r="C109" s="95" t="str">
        <f>IF(算定シミュレーション!AN109="","",算定シミュレーション!AN109)</f>
        <v/>
      </c>
      <c r="D109" s="67" t="str">
        <f t="shared" si="57"/>
        <v/>
      </c>
      <c r="E109" s="61">
        <f>収録楽曲情報!H98+収録楽曲情報!I98/100</f>
        <v>0</v>
      </c>
      <c r="F109" s="42">
        <f>IF(AND(収録楽曲情報!M98&lt;=100,収録楽曲情報!M98&gt;0),収録楽曲情報!M98,0)</f>
        <v>0</v>
      </c>
      <c r="G109" s="42">
        <f>IF(AND(収録楽曲情報!N98&lt;=100,収録楽曲情報!N98&gt;0),収録楽曲情報!N98,0)</f>
        <v>0</v>
      </c>
      <c r="H109" s="43"/>
      <c r="I109" s="63">
        <f t="shared" si="34"/>
        <v>0</v>
      </c>
      <c r="J109" s="63">
        <f t="shared" si="35"/>
        <v>0</v>
      </c>
      <c r="K109" s="63">
        <f t="shared" si="36"/>
        <v>0</v>
      </c>
      <c r="L109" s="63">
        <f t="shared" si="37"/>
        <v>0</v>
      </c>
      <c r="M109" s="63">
        <f t="shared" si="38"/>
        <v>0</v>
      </c>
      <c r="N109" s="44">
        <f t="shared" si="39"/>
        <v>0</v>
      </c>
      <c r="O109" s="45">
        <f t="shared" si="40"/>
        <v>0</v>
      </c>
      <c r="P109" s="26" t="str">
        <f>IF(ISERROR(収録楽曲情報!N98+1),"",IF(H109="",O109*F109/100,H109))</f>
        <v/>
      </c>
      <c r="Q109" s="26">
        <f t="shared" si="41"/>
        <v>0</v>
      </c>
      <c r="R109" s="46" t="e">
        <f t="shared" si="42"/>
        <v>#VALUE!</v>
      </c>
      <c r="S109" s="46">
        <f t="shared" si="42"/>
        <v>0</v>
      </c>
      <c r="T109" s="46" t="e">
        <f t="shared" si="43"/>
        <v>#VALUE!</v>
      </c>
      <c r="U109" s="47">
        <f t="shared" si="44"/>
        <v>0</v>
      </c>
      <c r="V109" s="20">
        <f t="shared" si="45"/>
        <v>0</v>
      </c>
      <c r="W109" s="20">
        <f t="shared" si="46"/>
        <v>0</v>
      </c>
      <c r="X109" s="23"/>
      <c r="Y109" s="23">
        <v>880</v>
      </c>
      <c r="Z109" s="23">
        <v>2250000</v>
      </c>
      <c r="AA109" s="48">
        <f t="shared" si="30"/>
        <v>0</v>
      </c>
      <c r="AB109" s="48">
        <f t="shared" si="31"/>
        <v>0</v>
      </c>
      <c r="AC109" s="26">
        <f>IF(OR(C109="",C109=0),IF(ISERROR(FINDB("録音",収録楽曲情報!$S$2)),Q109,P109),C109&amp;"曲目に合算")</f>
        <v>0</v>
      </c>
      <c r="AD109" s="73" t="str">
        <f t="shared" si="47"/>
        <v/>
      </c>
      <c r="AE109" s="73" t="str">
        <f t="shared" si="48"/>
        <v/>
      </c>
      <c r="AF109" s="73" t="str">
        <f t="shared" si="49"/>
        <v/>
      </c>
      <c r="AG109" s="73" t="str">
        <f t="shared" si="50"/>
        <v/>
      </c>
      <c r="AH109" s="73" t="str">
        <f t="shared" si="51"/>
        <v/>
      </c>
      <c r="AI109" s="73" t="str">
        <f t="shared" si="52"/>
        <v/>
      </c>
      <c r="AJ109" s="73" t="str">
        <f t="shared" si="53"/>
        <v>―</v>
      </c>
      <c r="AK109" s="3" t="str">
        <f>ASC(SUBSTITUTE(収録楽曲情報!D98&amp;収録楽曲情報!E98&amp;収録楽曲情報!F98," ",""))</f>
        <v/>
      </c>
      <c r="AL109" s="3" t="str">
        <f>IF(ISNA(VLOOKUP(AK109,楽曲集約!D:D,1,FALSE))=TRUE,"",VLOOKUP(AK109,楽曲集約!D:D,1,FALSE))</f>
        <v/>
      </c>
      <c r="AM109" s="3">
        <v>97</v>
      </c>
      <c r="AN109" s="3" t="str">
        <f>IF(収録楽曲情報!N98="著作権消滅","",IF(収録楽曲情報!N98="非管理","",IF(AL109="","",IF(VLOOKUP(AL109,AL$12:AM$112,2,FALSE)=AM109,,VLOOKUP(AL109,AL$12:AM$112,2,FALSE)))))</f>
        <v/>
      </c>
      <c r="AO109" s="76">
        <f t="shared" si="54"/>
        <v>0</v>
      </c>
      <c r="AP109" s="76" t="str">
        <f t="shared" si="32"/>
        <v/>
      </c>
      <c r="AQ109" s="2">
        <f t="shared" si="55"/>
        <v>1</v>
      </c>
      <c r="AR109" s="2">
        <f t="shared" si="56"/>
        <v>0</v>
      </c>
    </row>
    <row r="110" spans="1:44" x14ac:dyDescent="0.15">
      <c r="A110">
        <f t="shared" si="33"/>
        <v>98</v>
      </c>
      <c r="B110" s="53">
        <v>98</v>
      </c>
      <c r="C110" s="95" t="str">
        <f>IF(算定シミュレーション!AN110="","",算定シミュレーション!AN110)</f>
        <v/>
      </c>
      <c r="D110" s="67" t="str">
        <f t="shared" si="57"/>
        <v/>
      </c>
      <c r="E110" s="61">
        <f>収録楽曲情報!H99+収録楽曲情報!I99/100</f>
        <v>0</v>
      </c>
      <c r="F110" s="42">
        <f>IF(AND(収録楽曲情報!M99&lt;=100,収録楽曲情報!M99&gt;0),収録楽曲情報!M99,0)</f>
        <v>0</v>
      </c>
      <c r="G110" s="42">
        <f>IF(AND(収録楽曲情報!N99&lt;=100,収録楽曲情報!N99&gt;0),収録楽曲情報!N99,0)</f>
        <v>0</v>
      </c>
      <c r="H110" s="43"/>
      <c r="I110" s="63">
        <f t="shared" si="34"/>
        <v>0</v>
      </c>
      <c r="J110" s="63">
        <f t="shared" si="35"/>
        <v>0</v>
      </c>
      <c r="K110" s="63">
        <f t="shared" si="36"/>
        <v>0</v>
      </c>
      <c r="L110" s="63">
        <f t="shared" si="37"/>
        <v>0</v>
      </c>
      <c r="M110" s="63">
        <f t="shared" si="38"/>
        <v>0</v>
      </c>
      <c r="N110" s="44">
        <f t="shared" si="39"/>
        <v>0</v>
      </c>
      <c r="O110" s="45">
        <f t="shared" si="40"/>
        <v>0</v>
      </c>
      <c r="P110" s="26" t="str">
        <f>IF(ISERROR(収録楽曲情報!N99+1),"",IF(H110="",O110*F110/100,H110))</f>
        <v/>
      </c>
      <c r="Q110" s="26">
        <f t="shared" si="41"/>
        <v>0</v>
      </c>
      <c r="R110" s="46" t="e">
        <f t="shared" si="42"/>
        <v>#VALUE!</v>
      </c>
      <c r="S110" s="46">
        <f t="shared" si="42"/>
        <v>0</v>
      </c>
      <c r="T110" s="46" t="e">
        <f t="shared" si="43"/>
        <v>#VALUE!</v>
      </c>
      <c r="U110" s="47">
        <f t="shared" si="44"/>
        <v>0</v>
      </c>
      <c r="V110" s="20">
        <f t="shared" si="45"/>
        <v>0</v>
      </c>
      <c r="W110" s="20">
        <f t="shared" si="46"/>
        <v>0</v>
      </c>
      <c r="X110" s="23"/>
      <c r="Y110" s="23">
        <v>890</v>
      </c>
      <c r="Z110" s="23">
        <v>2275000</v>
      </c>
      <c r="AA110" s="48">
        <f t="shared" si="30"/>
        <v>0</v>
      </c>
      <c r="AB110" s="48">
        <f t="shared" si="31"/>
        <v>0</v>
      </c>
      <c r="AC110" s="26">
        <f>IF(OR(C110="",C110=0),IF(ISERROR(FINDB("録音",収録楽曲情報!$S$2)),Q110,P110),C110&amp;"曲目に合算")</f>
        <v>0</v>
      </c>
      <c r="AD110" s="73" t="str">
        <f t="shared" si="47"/>
        <v/>
      </c>
      <c r="AE110" s="73" t="str">
        <f t="shared" si="48"/>
        <v/>
      </c>
      <c r="AF110" s="73" t="str">
        <f t="shared" si="49"/>
        <v/>
      </c>
      <c r="AG110" s="73" t="str">
        <f t="shared" si="50"/>
        <v/>
      </c>
      <c r="AH110" s="73" t="str">
        <f t="shared" si="51"/>
        <v/>
      </c>
      <c r="AI110" s="73" t="str">
        <f t="shared" si="52"/>
        <v/>
      </c>
      <c r="AJ110" s="73" t="str">
        <f t="shared" si="53"/>
        <v>―</v>
      </c>
      <c r="AK110" s="3" t="str">
        <f>ASC(SUBSTITUTE(収録楽曲情報!D99&amp;収録楽曲情報!E99&amp;収録楽曲情報!F99," ",""))</f>
        <v/>
      </c>
      <c r="AL110" s="3" t="str">
        <f>IF(ISNA(VLOOKUP(AK110,楽曲集約!D:D,1,FALSE))=TRUE,"",VLOOKUP(AK110,楽曲集約!D:D,1,FALSE))</f>
        <v/>
      </c>
      <c r="AM110" s="3">
        <v>98</v>
      </c>
      <c r="AN110" s="3" t="str">
        <f>IF(収録楽曲情報!N99="著作権消滅","",IF(収録楽曲情報!N99="非管理","",IF(AL110="","",IF(VLOOKUP(AL110,AL$12:AM$112,2,FALSE)=AM110,,VLOOKUP(AL110,AL$12:AM$112,2,FALSE)))))</f>
        <v/>
      </c>
      <c r="AO110" s="76">
        <f t="shared" si="54"/>
        <v>0</v>
      </c>
      <c r="AP110" s="76" t="str">
        <f t="shared" si="32"/>
        <v/>
      </c>
      <c r="AQ110" s="2">
        <f t="shared" si="55"/>
        <v>1</v>
      </c>
      <c r="AR110" s="2">
        <f t="shared" si="56"/>
        <v>0</v>
      </c>
    </row>
    <row r="111" spans="1:44" x14ac:dyDescent="0.15">
      <c r="A111">
        <f t="shared" si="33"/>
        <v>99</v>
      </c>
      <c r="B111" s="53">
        <v>99</v>
      </c>
      <c r="C111" s="95" t="str">
        <f>IF(算定シミュレーション!AN111="","",算定シミュレーション!AN111)</f>
        <v/>
      </c>
      <c r="D111" s="67" t="str">
        <f t="shared" si="57"/>
        <v/>
      </c>
      <c r="E111" s="61">
        <f>収録楽曲情報!H100+収録楽曲情報!I100/100</f>
        <v>0</v>
      </c>
      <c r="F111" s="42">
        <f>IF(AND(収録楽曲情報!M100&lt;=100,収録楽曲情報!M100&gt;0),収録楽曲情報!M100,0)</f>
        <v>0</v>
      </c>
      <c r="G111" s="42">
        <f>IF(AND(収録楽曲情報!N100&lt;=100,収録楽曲情報!N100&gt;0),収録楽曲情報!N100,0)</f>
        <v>0</v>
      </c>
      <c r="H111" s="43"/>
      <c r="I111" s="63">
        <f t="shared" si="34"/>
        <v>0</v>
      </c>
      <c r="J111" s="63">
        <f t="shared" si="35"/>
        <v>0</v>
      </c>
      <c r="K111" s="63">
        <f t="shared" si="36"/>
        <v>0</v>
      </c>
      <c r="L111" s="63">
        <f t="shared" si="37"/>
        <v>0</v>
      </c>
      <c r="M111" s="63">
        <f t="shared" si="38"/>
        <v>0</v>
      </c>
      <c r="N111" s="44">
        <f t="shared" si="39"/>
        <v>0</v>
      </c>
      <c r="O111" s="45">
        <f t="shared" si="40"/>
        <v>0</v>
      </c>
      <c r="P111" s="26" t="str">
        <f>IF(ISERROR(収録楽曲情報!N100+1),"",IF(H111="",O111*F111/100,H111))</f>
        <v/>
      </c>
      <c r="Q111" s="26">
        <f t="shared" si="41"/>
        <v>0</v>
      </c>
      <c r="R111" s="46" t="e">
        <f t="shared" si="42"/>
        <v>#VALUE!</v>
      </c>
      <c r="S111" s="46">
        <f t="shared" si="42"/>
        <v>0</v>
      </c>
      <c r="T111" s="46" t="e">
        <f t="shared" si="43"/>
        <v>#VALUE!</v>
      </c>
      <c r="U111" s="47">
        <f t="shared" si="44"/>
        <v>0</v>
      </c>
      <c r="V111" s="20">
        <f t="shared" si="45"/>
        <v>0</v>
      </c>
      <c r="W111" s="20">
        <f t="shared" si="46"/>
        <v>0</v>
      </c>
      <c r="X111" s="23"/>
      <c r="Y111" s="23">
        <v>900</v>
      </c>
      <c r="Z111" s="23">
        <v>2300000</v>
      </c>
      <c r="AA111" s="48">
        <f t="shared" si="30"/>
        <v>0</v>
      </c>
      <c r="AB111" s="48">
        <f t="shared" si="31"/>
        <v>0</v>
      </c>
      <c r="AC111" s="26">
        <f>IF(OR(C111="",C111=0),IF(ISERROR(FINDB("録音",収録楽曲情報!$S$2)),Q111,P111),C111&amp;"曲目に合算")</f>
        <v>0</v>
      </c>
      <c r="AD111" s="73" t="str">
        <f t="shared" si="47"/>
        <v/>
      </c>
      <c r="AE111" s="73" t="str">
        <f t="shared" si="48"/>
        <v/>
      </c>
      <c r="AF111" s="73" t="str">
        <f t="shared" si="49"/>
        <v/>
      </c>
      <c r="AG111" s="73" t="str">
        <f t="shared" si="50"/>
        <v/>
      </c>
      <c r="AH111" s="73" t="str">
        <f t="shared" si="51"/>
        <v/>
      </c>
      <c r="AI111" s="73" t="str">
        <f t="shared" si="52"/>
        <v/>
      </c>
      <c r="AJ111" s="73" t="str">
        <f t="shared" si="53"/>
        <v>―</v>
      </c>
      <c r="AK111" s="3" t="str">
        <f>ASC(SUBSTITUTE(収録楽曲情報!D100&amp;収録楽曲情報!E100&amp;収録楽曲情報!F100," ",""))</f>
        <v/>
      </c>
      <c r="AL111" s="3" t="str">
        <f>IF(ISNA(VLOOKUP(AK111,楽曲集約!D:D,1,FALSE))=TRUE,"",VLOOKUP(AK111,楽曲集約!D:D,1,FALSE))</f>
        <v/>
      </c>
      <c r="AM111" s="3">
        <v>99</v>
      </c>
      <c r="AN111" s="3" t="str">
        <f>IF(収録楽曲情報!N100="著作権消滅","",IF(収録楽曲情報!N100="非管理","",IF(AL111="","",IF(VLOOKUP(AL111,AL$12:AM$112,2,FALSE)=AM111,,VLOOKUP(AL111,AL$12:AM$112,2,FALSE)))))</f>
        <v/>
      </c>
      <c r="AO111" s="76">
        <f t="shared" si="54"/>
        <v>0</v>
      </c>
      <c r="AP111" s="76" t="str">
        <f t="shared" si="32"/>
        <v/>
      </c>
      <c r="AQ111" s="2">
        <f t="shared" si="55"/>
        <v>1</v>
      </c>
      <c r="AR111" s="2">
        <f t="shared" si="56"/>
        <v>0</v>
      </c>
    </row>
    <row r="112" spans="1:44" x14ac:dyDescent="0.15">
      <c r="A112">
        <f t="shared" si="33"/>
        <v>100</v>
      </c>
      <c r="B112" s="53">
        <v>100</v>
      </c>
      <c r="C112" s="95" t="str">
        <f>IF(算定シミュレーション!AN112="","",算定シミュレーション!AN112)</f>
        <v/>
      </c>
      <c r="D112" s="67" t="str">
        <f t="shared" si="57"/>
        <v/>
      </c>
      <c r="E112" s="61">
        <f>収録楽曲情報!H101+収録楽曲情報!I101/100</f>
        <v>0</v>
      </c>
      <c r="F112" s="42">
        <f>IF(AND(収録楽曲情報!M101&lt;=100,収録楽曲情報!M101&gt;0),収録楽曲情報!M101,0)</f>
        <v>0</v>
      </c>
      <c r="G112" s="42">
        <f>IF(AND(収録楽曲情報!N101&lt;=100,収録楽曲情報!N101&gt;0),収録楽曲情報!N101,0)</f>
        <v>0</v>
      </c>
      <c r="H112" s="43"/>
      <c r="I112" s="63">
        <f t="shared" si="34"/>
        <v>0</v>
      </c>
      <c r="J112" s="63">
        <f t="shared" si="35"/>
        <v>0</v>
      </c>
      <c r="K112" s="63">
        <f t="shared" si="36"/>
        <v>0</v>
      </c>
      <c r="L112" s="63">
        <f t="shared" si="37"/>
        <v>0</v>
      </c>
      <c r="M112" s="63">
        <f t="shared" si="38"/>
        <v>0</v>
      </c>
      <c r="N112" s="44">
        <f t="shared" si="39"/>
        <v>0</v>
      </c>
      <c r="O112" s="45">
        <f t="shared" si="40"/>
        <v>0</v>
      </c>
      <c r="P112" s="26" t="str">
        <f>IF(ISERROR(収録楽曲情報!N101+1),"",IF(H112="",O112*F112/100,H112))</f>
        <v/>
      </c>
      <c r="Q112" s="26">
        <f t="shared" si="41"/>
        <v>0</v>
      </c>
      <c r="R112" s="46" t="e">
        <f t="shared" si="42"/>
        <v>#VALUE!</v>
      </c>
      <c r="S112" s="46">
        <f t="shared" si="42"/>
        <v>0</v>
      </c>
      <c r="T112" s="46" t="e">
        <f t="shared" si="43"/>
        <v>#VALUE!</v>
      </c>
      <c r="U112" s="47">
        <f t="shared" si="44"/>
        <v>0</v>
      </c>
      <c r="V112" s="20">
        <f t="shared" si="45"/>
        <v>0</v>
      </c>
      <c r="W112" s="20">
        <f t="shared" si="46"/>
        <v>0</v>
      </c>
      <c r="X112" s="23"/>
      <c r="Y112" s="23">
        <v>0</v>
      </c>
      <c r="Z112" s="23"/>
      <c r="AA112" s="48">
        <f t="shared" si="30"/>
        <v>0</v>
      </c>
      <c r="AB112" s="48">
        <f t="shared" si="31"/>
        <v>0</v>
      </c>
      <c r="AC112" s="26">
        <f>IF(OR(C112="",C112=0),IF(ISERROR(FINDB("録音",収録楽曲情報!$S$2)),Q112,P112),C112&amp;"曲目に合算")</f>
        <v>0</v>
      </c>
      <c r="AD112" s="74" t="str">
        <f t="shared" si="47"/>
        <v/>
      </c>
      <c r="AE112" s="74" t="str">
        <f t="shared" si="48"/>
        <v/>
      </c>
      <c r="AF112" s="74" t="str">
        <f t="shared" si="49"/>
        <v/>
      </c>
      <c r="AG112" s="74" t="str">
        <f t="shared" si="50"/>
        <v/>
      </c>
      <c r="AH112" s="74" t="str">
        <f>IF(AC112&lt;100,"",LEFT(RIGHT(AC112,3),1))</f>
        <v/>
      </c>
      <c r="AI112" s="74" t="str">
        <f>IF(AC112&lt;10,"",LEFT(RIGHT(AC112,2),1))</f>
        <v/>
      </c>
      <c r="AJ112" s="73" t="str">
        <f t="shared" si="53"/>
        <v>―</v>
      </c>
      <c r="AK112" s="3" t="str">
        <f>ASC(SUBSTITUTE(収録楽曲情報!D101&amp;収録楽曲情報!E101&amp;収録楽曲情報!F101," ",""))</f>
        <v/>
      </c>
      <c r="AL112" s="3" t="str">
        <f>IF(ISNA(VLOOKUP(AK112,楽曲集約!D:D,1,FALSE))=TRUE,"",VLOOKUP(AK112,楽曲集約!D:D,1,FALSE))</f>
        <v/>
      </c>
      <c r="AM112" s="3">
        <v>100</v>
      </c>
      <c r="AN112" s="3" t="str">
        <f>IF(収録楽曲情報!N101="著作権消滅","",IF(収録楽曲情報!N101="非管理","",IF(AL112="","",IF(VLOOKUP(AL112,AL$12:AM$112,2,FALSE)=AM112,,VLOOKUP(AL112,AL$12:AM$112,2,FALSE)))))</f>
        <v/>
      </c>
      <c r="AO112" s="76">
        <f t="shared" si="54"/>
        <v>0</v>
      </c>
      <c r="AP112" s="76" t="str">
        <f t="shared" si="32"/>
        <v/>
      </c>
      <c r="AQ112" s="2">
        <f t="shared" si="55"/>
        <v>1</v>
      </c>
      <c r="AR112" s="2">
        <f t="shared" si="56"/>
        <v>0</v>
      </c>
    </row>
    <row r="113" spans="3:44" x14ac:dyDescent="0.15">
      <c r="C113" s="69">
        <f>収録楽曲情報!U102</f>
        <v>0</v>
      </c>
      <c r="AA113" s="26">
        <f>IF(ISERROR(FINDB("録音",収録楽曲情報!$S$2)),C7,C6)</f>
        <v>0</v>
      </c>
      <c r="AB113" s="26" t="str">
        <f>IF(LEN(AA113)&lt;9,"",LEFT(RIGHT(AA113,9),1))</f>
        <v/>
      </c>
      <c r="AC113" s="26" t="str">
        <f>IF(LEN(AA113)&lt;8,"",LEFT(RIGHT(AA113,8),1))</f>
        <v/>
      </c>
      <c r="AD113" s="73" t="str">
        <f>IF(LEN(AA113)&lt;7,"",LEFT(RIGHT(AA113,7),1))</f>
        <v/>
      </c>
      <c r="AE113" s="73" t="str">
        <f>IF(LEN(AA113)&lt;6,"",LEFT(RIGHT(AA113,6),1))</f>
        <v/>
      </c>
      <c r="AF113" s="73" t="str">
        <f>IF(LEN(AA113)&lt;5,"",LEFT(RIGHT(AA113,5),1))</f>
        <v/>
      </c>
      <c r="AG113" s="73" t="str">
        <f>IF(LEN(AA113)&lt;4,"",LEFT(RIGHT(AA113,4),1))</f>
        <v/>
      </c>
      <c r="AH113" s="73" t="str">
        <f>IF(AA113&lt;100,"",LEFT(RIGHT(AA113,3),1))</f>
        <v/>
      </c>
      <c r="AI113" s="73" t="str">
        <f>IF(AA113&lt;10,"",LEFT(RIGHT(AA113,2),1))</f>
        <v/>
      </c>
      <c r="AJ113" s="73" t="str">
        <f>IF(AA113=0,"",RIGHT(AA113,1))</f>
        <v/>
      </c>
      <c r="AQ113" s="2"/>
      <c r="AR113" s="2"/>
    </row>
    <row r="114" spans="3:44" x14ac:dyDescent="0.15">
      <c r="AA114" s="26">
        <f>IF(ISERROR(FINDB("録音",収録楽曲情報!$S$2)),D7,D6)</f>
        <v>0</v>
      </c>
      <c r="AB114" s="26" t="str">
        <f>IF(LEN(Z114)&lt;9,"",LEFT(RIGHT(Z114,9),1))</f>
        <v/>
      </c>
      <c r="AC114" s="26" t="str">
        <f>IF(LEN(AA114)&lt;8,"",LEFT(RIGHT(AA114,8),1))</f>
        <v/>
      </c>
      <c r="AD114" s="73" t="str">
        <f>IF(LEN(AA114)&lt;7,"",LEFT(RIGHT(AA114,7),1))</f>
        <v/>
      </c>
      <c r="AE114" s="73" t="str">
        <f>IF(LEN(AA114)&lt;6,"",LEFT(RIGHT(AA114,6),1))</f>
        <v/>
      </c>
      <c r="AF114" s="73" t="str">
        <f>IF(LEN(AA114)&lt;5,"",LEFT(RIGHT(AA114,5),1))</f>
        <v/>
      </c>
      <c r="AG114" s="73" t="str">
        <f>IF(LEN(AA114)&lt;4,"",LEFT(RIGHT(AA114,4),1))</f>
        <v/>
      </c>
      <c r="AH114" s="73" t="str">
        <f>IF(AA114&lt;100,"",LEFT(RIGHT(AA114,3),1))</f>
        <v/>
      </c>
      <c r="AI114" s="73" t="str">
        <f>IF(AA114&lt;10,"",LEFT(RIGHT(AA114,2),1))</f>
        <v/>
      </c>
      <c r="AJ114" s="73" t="str">
        <f>IF(AA114=0,"",RIGHT(AA114,1))</f>
        <v/>
      </c>
      <c r="AQ114" s="2"/>
      <c r="AR114" s="2"/>
    </row>
    <row r="115" spans="3:44" x14ac:dyDescent="0.15">
      <c r="AA115" t="s">
        <v>133</v>
      </c>
      <c r="AB115" s="23" t="str">
        <f t="shared" ref="AB115:AI115" si="58">IF(AND(AB116="",AC116&lt;&gt;""),"\",AB116)</f>
        <v/>
      </c>
      <c r="AC115" s="26" t="str">
        <f>IF(AND(AC116="",AD116&lt;&gt;""),"\",AC116)</f>
        <v/>
      </c>
      <c r="AD115" s="23" t="str">
        <f t="shared" si="58"/>
        <v/>
      </c>
      <c r="AE115" s="23" t="str">
        <f t="shared" si="58"/>
        <v/>
      </c>
      <c r="AF115" s="23" t="str">
        <f t="shared" si="58"/>
        <v/>
      </c>
      <c r="AG115" s="23" t="str">
        <f t="shared" si="58"/>
        <v/>
      </c>
      <c r="AH115" s="23" t="str">
        <f t="shared" si="58"/>
        <v/>
      </c>
      <c r="AI115" s="23" t="str">
        <f t="shared" si="58"/>
        <v/>
      </c>
      <c r="AJ115" s="23" t="str">
        <f>AJ116</f>
        <v/>
      </c>
      <c r="AQ115" s="2"/>
      <c r="AR115" s="2"/>
    </row>
    <row r="116" spans="3:44" x14ac:dyDescent="0.15">
      <c r="AA116" s="26">
        <f>AA113+AA114</f>
        <v>0</v>
      </c>
      <c r="AB116" s="26" t="str">
        <f>IF(LEN(Z116)&lt;9,"",LEFT(RIGHT(Z116,9),1))</f>
        <v/>
      </c>
      <c r="AC116" s="26" t="str">
        <f>IF(LEN(AA116)&lt;8,"",LEFT(RIGHT(AA116,8),1))</f>
        <v/>
      </c>
      <c r="AD116" s="73" t="str">
        <f>IF(LEN(AA116)&lt;7,"",LEFT(RIGHT(AA116,7),1))</f>
        <v/>
      </c>
      <c r="AE116" s="73" t="str">
        <f>IF(LEN(AA116)&lt;6,"",LEFT(RIGHT(AA116,6),1))</f>
        <v/>
      </c>
      <c r="AF116" s="73" t="str">
        <f>IF(LEN(AA116)&lt;5,"",LEFT(RIGHT(AA116,5),1))</f>
        <v/>
      </c>
      <c r="AG116" s="73" t="str">
        <f>IF(LEN(AA116)&lt;4,"",LEFT(RIGHT(AA116,4),1))</f>
        <v/>
      </c>
      <c r="AH116" s="73" t="str">
        <f>IF(AA116&lt;100,"",LEFT(RIGHT(AA116,3),1))</f>
        <v/>
      </c>
      <c r="AI116" s="73" t="str">
        <f>IF(AA116&lt;10,"",LEFT(RIGHT(AA116,2),1))</f>
        <v/>
      </c>
      <c r="AJ116" s="73" t="str">
        <f>IF(AA116=0,"",RIGHT(AA116,1))</f>
        <v/>
      </c>
      <c r="AQ116" s="2"/>
      <c r="AR116" s="2"/>
    </row>
    <row r="117" spans="3:44" x14ac:dyDescent="0.15">
      <c r="AA117" s="71" t="s">
        <v>124</v>
      </c>
      <c r="AC117" s="26">
        <f>IF(OR(C117="",C117=0),IF(ISERROR(FINDB("録音",収録楽曲情報!$S$2)),Q117,P117),C117&amp;"曲目に合算")</f>
        <v>0</v>
      </c>
      <c r="AD117" s="71" t="s">
        <v>117</v>
      </c>
      <c r="AE117" s="71" t="s">
        <v>118</v>
      </c>
      <c r="AF117" s="71" t="s">
        <v>121</v>
      </c>
      <c r="AG117" s="71" t="s">
        <v>120</v>
      </c>
      <c r="AH117" s="71" t="s">
        <v>119</v>
      </c>
      <c r="AI117" s="71" t="s">
        <v>122</v>
      </c>
      <c r="AJ117" s="71" t="s">
        <v>123</v>
      </c>
      <c r="AQ117" s="2"/>
      <c r="AR117" s="2"/>
    </row>
  </sheetData>
  <mergeCells count="1">
    <mergeCell ref="B1:B2"/>
  </mergeCells>
  <phoneticPr fontId="2"/>
  <dataValidations count="2">
    <dataValidation type="decimal" allowBlank="1" showInputMessage="1" showErrorMessage="1" sqref="E13:E112" xr:uid="{00000000-0002-0000-0C00-000000000000}">
      <formula1>0</formula1>
      <formula2>1000</formula2>
    </dataValidation>
    <dataValidation type="decimal" allowBlank="1" showInputMessage="1" showErrorMessage="1" sqref="F13:G112" xr:uid="{00000000-0002-0000-0C00-000001000000}">
      <formula1>0</formula1>
      <formula2>100</formula2>
    </dataValidation>
  </dataValidations>
  <pageMargins left="0.70866141732283472" right="0" top="0.74803149606299213" bottom="0.74803149606299213" header="0.31496062992125984" footer="0.31496062992125984"/>
  <pageSetup paperSize="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locked="0" defaultSize="0" autoFill="0" autoLine="0" autoPict="0">
                <anchor moveWithCells="1">
                  <from>
                    <xdr:col>2</xdr:col>
                    <xdr:colOff>9525</xdr:colOff>
                    <xdr:row>2</xdr:row>
                    <xdr:rowOff>152400</xdr:rowOff>
                  </from>
                  <to>
                    <xdr:col>2</xdr:col>
                    <xdr:colOff>742950</xdr:colOff>
                    <xdr:row>4</xdr:row>
                    <xdr:rowOff>9525</xdr:rowOff>
                  </to>
                </anchor>
              </controlPr>
            </control>
          </mc:Choice>
        </mc:AlternateContent>
        <mc:AlternateContent xmlns:mc="http://schemas.openxmlformats.org/markup-compatibility/2006">
          <mc:Choice Requires="x14">
            <control shapeId="12290" r:id="rId5" name="Option Button 2">
              <controlPr locked="0" defaultSize="0" autoFill="0" autoLine="0" autoPict="0">
                <anchor moveWithCells="1">
                  <from>
                    <xdr:col>2</xdr:col>
                    <xdr:colOff>0</xdr:colOff>
                    <xdr:row>0</xdr:row>
                    <xdr:rowOff>0</xdr:rowOff>
                  </from>
                  <to>
                    <xdr:col>2</xdr:col>
                    <xdr:colOff>838200</xdr:colOff>
                    <xdr:row>0</xdr:row>
                    <xdr:rowOff>285750</xdr:rowOff>
                  </to>
                </anchor>
              </controlPr>
            </control>
          </mc:Choice>
        </mc:AlternateContent>
        <mc:AlternateContent xmlns:mc="http://schemas.openxmlformats.org/markup-compatibility/2006">
          <mc:Choice Requires="x14">
            <control shapeId="12291" r:id="rId6" name="Option Button 3">
              <controlPr locked="0" defaultSize="0" autoFill="0" autoLine="0" autoPict="0">
                <anchor moveWithCells="1">
                  <from>
                    <xdr:col>2</xdr:col>
                    <xdr:colOff>0</xdr:colOff>
                    <xdr:row>0</xdr:row>
                    <xdr:rowOff>238125</xdr:rowOff>
                  </from>
                  <to>
                    <xdr:col>2</xdr:col>
                    <xdr:colOff>838200</xdr:colOff>
                    <xdr:row>2</xdr:row>
                    <xdr:rowOff>0</xdr:rowOff>
                  </to>
                </anchor>
              </controlPr>
            </control>
          </mc:Choice>
        </mc:AlternateContent>
        <mc:AlternateContent xmlns:mc="http://schemas.openxmlformats.org/markup-compatibility/2006">
          <mc:Choice Requires="x14">
            <control shapeId="12292" r:id="rId7" name="Option Button 4">
              <controlPr locked="0" defaultSize="0" autoFill="0" autoLine="0" autoPict="0">
                <anchor moveWithCells="1">
                  <from>
                    <xdr:col>3</xdr:col>
                    <xdr:colOff>104775</xdr:colOff>
                    <xdr:row>0</xdr:row>
                    <xdr:rowOff>0</xdr:rowOff>
                  </from>
                  <to>
                    <xdr:col>6</xdr:col>
                    <xdr:colOff>0</xdr:colOff>
                    <xdr:row>0</xdr:row>
                    <xdr:rowOff>285750</xdr:rowOff>
                  </to>
                </anchor>
              </controlPr>
            </control>
          </mc:Choice>
        </mc:AlternateContent>
        <mc:AlternateContent xmlns:mc="http://schemas.openxmlformats.org/markup-compatibility/2006">
          <mc:Choice Requires="x14">
            <control shapeId="12293" r:id="rId8" name="Option Button 5">
              <controlPr locked="0" defaultSize="0" autoFill="0" autoLine="0" autoPict="0">
                <anchor moveWithCells="1">
                  <from>
                    <xdr:col>3</xdr:col>
                    <xdr:colOff>104775</xdr:colOff>
                    <xdr:row>0</xdr:row>
                    <xdr:rowOff>238125</xdr:rowOff>
                  </from>
                  <to>
                    <xdr:col>6</xdr:col>
                    <xdr:colOff>0</xdr:colOff>
                    <xdr:row>2</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9"/>
  <dimension ref="A1:O25"/>
  <sheetViews>
    <sheetView zoomScale="115" zoomScaleNormal="115" workbookViewId="0">
      <selection activeCell="CY1" sqref="CY1:DL1"/>
    </sheetView>
  </sheetViews>
  <sheetFormatPr defaultColWidth="9" defaultRowHeight="12" x14ac:dyDescent="0.15"/>
  <cols>
    <col min="1" max="16384" width="9" style="142"/>
  </cols>
  <sheetData>
    <row r="1" spans="1:15" x14ac:dyDescent="0.15">
      <c r="A1" s="142" t="s">
        <v>321</v>
      </c>
    </row>
    <row r="2" spans="1:15" x14ac:dyDescent="0.15">
      <c r="B2" s="142" t="s">
        <v>322</v>
      </c>
    </row>
    <row r="4" spans="1:15" x14ac:dyDescent="0.15">
      <c r="A4" s="142" t="s">
        <v>323</v>
      </c>
      <c r="D4" s="142" t="s">
        <v>265</v>
      </c>
    </row>
    <row r="5" spans="1:15" x14ac:dyDescent="0.15">
      <c r="A5" s="142" t="s">
        <v>324</v>
      </c>
      <c r="B5" s="142" t="s">
        <v>266</v>
      </c>
    </row>
    <row r="7" spans="1:15" x14ac:dyDescent="0.15">
      <c r="A7" s="142" t="s">
        <v>267</v>
      </c>
      <c r="B7" s="142" t="s">
        <v>325</v>
      </c>
      <c r="C7" s="142" t="s">
        <v>268</v>
      </c>
      <c r="D7" s="142" t="s">
        <v>326</v>
      </c>
      <c r="E7" s="142" t="s">
        <v>269</v>
      </c>
      <c r="F7" s="142" t="s">
        <v>327</v>
      </c>
      <c r="G7" s="142" t="s">
        <v>270</v>
      </c>
      <c r="H7" s="143"/>
      <c r="I7" s="142" t="s">
        <v>271</v>
      </c>
      <c r="J7" s="142" t="s">
        <v>272</v>
      </c>
    </row>
    <row r="8" spans="1:15" x14ac:dyDescent="0.15">
      <c r="A8" s="142" t="s">
        <v>273</v>
      </c>
      <c r="B8" s="142" t="s">
        <v>274</v>
      </c>
      <c r="E8" s="142" t="s">
        <v>275</v>
      </c>
      <c r="F8" s="142" t="s">
        <v>276</v>
      </c>
      <c r="G8" s="142" t="s">
        <v>277</v>
      </c>
      <c r="H8" s="142" t="s">
        <v>278</v>
      </c>
      <c r="O8" s="142" t="s">
        <v>279</v>
      </c>
    </row>
    <row r="9" spans="1:15" x14ac:dyDescent="0.15">
      <c r="F9" s="142" t="s">
        <v>280</v>
      </c>
      <c r="H9" s="142" t="s">
        <v>279</v>
      </c>
      <c r="O9" s="142" t="s">
        <v>281</v>
      </c>
    </row>
    <row r="10" spans="1:15" x14ac:dyDescent="0.15">
      <c r="H10" s="144">
        <v>0</v>
      </c>
      <c r="I10" s="144"/>
    </row>
    <row r="11" spans="1:15" x14ac:dyDescent="0.15">
      <c r="G11" s="142" t="s">
        <v>282</v>
      </c>
      <c r="I11" s="142" t="s">
        <v>283</v>
      </c>
      <c r="J11" s="142" t="s">
        <v>284</v>
      </c>
      <c r="K11" s="142" t="s">
        <v>285</v>
      </c>
      <c r="L11" s="142" t="s">
        <v>286</v>
      </c>
      <c r="M11" s="142" t="s">
        <v>287</v>
      </c>
      <c r="N11" s="142" t="s">
        <v>288</v>
      </c>
    </row>
    <row r="12" spans="1:15" x14ac:dyDescent="0.15">
      <c r="G12" s="142" t="s">
        <v>289</v>
      </c>
      <c r="I12" s="142" t="s">
        <v>289</v>
      </c>
      <c r="J12" s="142" t="s">
        <v>279</v>
      </c>
      <c r="K12" s="142" t="s">
        <v>290</v>
      </c>
      <c r="L12" s="142" t="s">
        <v>279</v>
      </c>
      <c r="M12" s="142" t="s">
        <v>279</v>
      </c>
      <c r="N12" s="142" t="s">
        <v>279</v>
      </c>
    </row>
    <row r="13" spans="1:15" x14ac:dyDescent="0.15">
      <c r="A13" s="142">
        <v>1</v>
      </c>
      <c r="B13" s="142" t="s">
        <v>328</v>
      </c>
      <c r="D13" s="142" t="s">
        <v>329</v>
      </c>
      <c r="E13" s="142">
        <v>1</v>
      </c>
      <c r="F13" s="142" t="s">
        <v>330</v>
      </c>
      <c r="H13" s="142" t="s">
        <v>331</v>
      </c>
      <c r="I13" s="142">
        <v>99</v>
      </c>
      <c r="J13" s="145"/>
      <c r="K13" s="145"/>
      <c r="L13" s="142" t="s">
        <v>332</v>
      </c>
    </row>
    <row r="14" spans="1:15" x14ac:dyDescent="0.15">
      <c r="A14" s="142">
        <v>2</v>
      </c>
      <c r="B14" s="142" t="s">
        <v>333</v>
      </c>
      <c r="D14" s="142" t="s">
        <v>334</v>
      </c>
      <c r="E14" s="142">
        <v>2</v>
      </c>
      <c r="F14" s="142" t="s">
        <v>291</v>
      </c>
      <c r="H14" s="142" t="s">
        <v>331</v>
      </c>
      <c r="I14" s="142">
        <v>99</v>
      </c>
      <c r="J14" s="145"/>
      <c r="K14" s="145"/>
      <c r="L14" s="145" t="s">
        <v>332</v>
      </c>
    </row>
    <row r="15" spans="1:15" x14ac:dyDescent="0.15">
      <c r="A15" s="142">
        <v>3</v>
      </c>
      <c r="B15" s="142" t="s">
        <v>335</v>
      </c>
      <c r="D15" s="142" t="s">
        <v>336</v>
      </c>
      <c r="E15" s="142" t="s">
        <v>292</v>
      </c>
      <c r="F15" s="142" t="s">
        <v>291</v>
      </c>
      <c r="H15" s="142" t="s">
        <v>331</v>
      </c>
      <c r="I15" s="142">
        <v>99</v>
      </c>
      <c r="J15" s="145"/>
      <c r="K15" s="145"/>
      <c r="L15" s="142" t="s">
        <v>293</v>
      </c>
    </row>
    <row r="16" spans="1:15" x14ac:dyDescent="0.15">
      <c r="A16" s="142">
        <v>4</v>
      </c>
      <c r="B16" s="142" t="s">
        <v>337</v>
      </c>
      <c r="D16" s="142" t="s">
        <v>338</v>
      </c>
      <c r="E16" s="142">
        <v>3</v>
      </c>
      <c r="F16" s="146" t="s">
        <v>291</v>
      </c>
      <c r="H16" s="142" t="s">
        <v>331</v>
      </c>
      <c r="I16" s="142">
        <v>99</v>
      </c>
      <c r="J16" s="145"/>
      <c r="K16" s="145"/>
      <c r="L16" s="142" t="s">
        <v>332</v>
      </c>
    </row>
    <row r="17" spans="1:12" x14ac:dyDescent="0.15">
      <c r="A17" s="142">
        <v>5</v>
      </c>
      <c r="B17" s="142" t="s">
        <v>339</v>
      </c>
      <c r="D17" s="142" t="s">
        <v>340</v>
      </c>
      <c r="E17" s="142" t="s">
        <v>292</v>
      </c>
      <c r="F17" s="142" t="s">
        <v>291</v>
      </c>
      <c r="H17" s="142" t="s">
        <v>331</v>
      </c>
      <c r="I17" s="142">
        <v>99</v>
      </c>
      <c r="J17" s="145"/>
      <c r="K17" s="145"/>
      <c r="L17" s="142" t="s">
        <v>293</v>
      </c>
    </row>
    <row r="18" spans="1:12" x14ac:dyDescent="0.15">
      <c r="A18" s="142">
        <v>6</v>
      </c>
      <c r="B18" s="142" t="s">
        <v>341</v>
      </c>
      <c r="D18" s="142" t="s">
        <v>342</v>
      </c>
      <c r="E18" s="142">
        <v>1</v>
      </c>
      <c r="F18" s="142" t="s">
        <v>294</v>
      </c>
      <c r="I18" s="142">
        <v>44</v>
      </c>
      <c r="K18" s="145"/>
      <c r="L18" s="142" t="s">
        <v>332</v>
      </c>
    </row>
    <row r="19" spans="1:12" x14ac:dyDescent="0.15">
      <c r="B19" s="142" t="s">
        <v>343</v>
      </c>
      <c r="D19" s="142" t="s">
        <v>344</v>
      </c>
      <c r="F19" s="142" t="s">
        <v>295</v>
      </c>
      <c r="G19" s="142" t="s">
        <v>296</v>
      </c>
      <c r="H19" s="142" t="s">
        <v>345</v>
      </c>
      <c r="K19" s="145" t="s">
        <v>346</v>
      </c>
      <c r="L19" s="142" t="s">
        <v>347</v>
      </c>
    </row>
    <row r="20" spans="1:12" x14ac:dyDescent="0.15">
      <c r="F20" s="142" t="s">
        <v>348</v>
      </c>
      <c r="G20" s="142" t="s">
        <v>349</v>
      </c>
      <c r="K20" s="145"/>
    </row>
    <row r="21" spans="1:12" x14ac:dyDescent="0.15">
      <c r="A21" s="142">
        <v>7</v>
      </c>
      <c r="B21" s="142" t="s">
        <v>350</v>
      </c>
      <c r="D21" s="142" t="s">
        <v>351</v>
      </c>
      <c r="E21" s="142">
        <v>2</v>
      </c>
      <c r="F21" s="142" t="s">
        <v>294</v>
      </c>
      <c r="H21" s="142" t="s">
        <v>331</v>
      </c>
      <c r="I21" s="142">
        <v>99</v>
      </c>
      <c r="L21" s="142" t="s">
        <v>332</v>
      </c>
    </row>
    <row r="22" spans="1:12" x14ac:dyDescent="0.15">
      <c r="B22" s="142" t="s">
        <v>343</v>
      </c>
      <c r="D22" s="142" t="s">
        <v>344</v>
      </c>
      <c r="F22" s="142" t="s">
        <v>295</v>
      </c>
      <c r="G22" s="142" t="s">
        <v>296</v>
      </c>
      <c r="H22" s="142" t="s">
        <v>345</v>
      </c>
      <c r="K22" s="145" t="s">
        <v>346</v>
      </c>
      <c r="L22" s="142" t="s">
        <v>347</v>
      </c>
    </row>
    <row r="23" spans="1:12" x14ac:dyDescent="0.15">
      <c r="F23" s="142" t="s">
        <v>348</v>
      </c>
      <c r="G23" s="142" t="s">
        <v>352</v>
      </c>
      <c r="K23" s="145"/>
    </row>
    <row r="24" spans="1:12" x14ac:dyDescent="0.15">
      <c r="A24" s="142">
        <v>8</v>
      </c>
      <c r="B24" s="142" t="s">
        <v>353</v>
      </c>
      <c r="D24" s="142" t="s">
        <v>354</v>
      </c>
      <c r="E24" s="142">
        <v>3</v>
      </c>
      <c r="F24" s="142" t="s">
        <v>294</v>
      </c>
      <c r="I24" s="142">
        <v>44</v>
      </c>
      <c r="L24" s="142" t="s">
        <v>332</v>
      </c>
    </row>
    <row r="25" spans="1:12" x14ac:dyDescent="0.15">
      <c r="B25" s="142" t="s">
        <v>355</v>
      </c>
      <c r="D25" s="142" t="s">
        <v>356</v>
      </c>
      <c r="F25" s="142" t="s">
        <v>295</v>
      </c>
      <c r="G25" s="142" t="s">
        <v>296</v>
      </c>
      <c r="H25" s="142" t="s">
        <v>345</v>
      </c>
      <c r="K25" s="145" t="s">
        <v>346</v>
      </c>
      <c r="L25" s="142" t="s">
        <v>347</v>
      </c>
    </row>
  </sheetData>
  <phoneticPr fontId="2"/>
  <pageMargins left="0.7" right="0.7" top="0.75" bottom="0.75" header="0.3" footer="0.3"/>
  <pageSetup paperSize="9" orientation="portrait" copies="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7"/>
  <dimension ref="A1:Y24"/>
  <sheetViews>
    <sheetView workbookViewId="0">
      <selection activeCell="CY1" sqref="CY1:DL1"/>
    </sheetView>
  </sheetViews>
  <sheetFormatPr defaultColWidth="9" defaultRowHeight="14.25" x14ac:dyDescent="0.15"/>
  <cols>
    <col min="1" max="1" width="22.25" style="151" customWidth="1"/>
    <col min="2" max="2" width="18.75" style="151" customWidth="1"/>
    <col min="3" max="3" width="3.625" style="151" customWidth="1"/>
    <col min="4" max="4" width="19.75" style="151" customWidth="1"/>
    <col min="5" max="5" width="31.375" style="151" hidden="1" customWidth="1"/>
    <col min="6" max="6" width="22.75" style="151" hidden="1" customWidth="1"/>
    <col min="7" max="7" width="14.5" style="151" hidden="1" customWidth="1"/>
    <col min="8" max="8" width="19.75" style="151" customWidth="1"/>
    <col min="9" max="9" width="6.875" style="151" customWidth="1"/>
    <col min="10" max="10" width="18.25" style="151" customWidth="1"/>
    <col min="11" max="12" width="13" style="151" hidden="1" customWidth="1"/>
    <col min="13" max="13" width="11.375" style="151" customWidth="1"/>
    <col min="14" max="14" width="14.875" style="151" customWidth="1"/>
    <col min="15" max="15" width="21.875" style="151" customWidth="1"/>
    <col min="16" max="16" width="21.875" style="177" customWidth="1"/>
    <col min="17" max="23" width="2.5" style="177" bestFit="1" customWidth="1"/>
    <col min="24" max="24" width="55.625" style="151" bestFit="1" customWidth="1"/>
    <col min="25" max="25" width="39.5" style="151" bestFit="1" customWidth="1"/>
    <col min="26" max="16384" width="9" style="151"/>
  </cols>
  <sheetData>
    <row r="1" spans="1:25" ht="38.25" x14ac:dyDescent="0.15">
      <c r="A1" s="147" t="s">
        <v>297</v>
      </c>
      <c r="B1" s="147" t="s">
        <v>298</v>
      </c>
      <c r="C1" s="147"/>
      <c r="D1" s="147" t="s">
        <v>299</v>
      </c>
      <c r="E1" s="147" t="s">
        <v>300</v>
      </c>
      <c r="F1" s="147" t="s">
        <v>301</v>
      </c>
      <c r="G1" s="147"/>
      <c r="H1" s="147" t="s">
        <v>302</v>
      </c>
      <c r="I1" s="147" t="s">
        <v>303</v>
      </c>
      <c r="J1" s="148" t="s">
        <v>304</v>
      </c>
      <c r="K1" s="148"/>
      <c r="L1" s="148"/>
      <c r="M1" s="149" t="s">
        <v>305</v>
      </c>
      <c r="N1" s="149" t="s">
        <v>306</v>
      </c>
      <c r="O1" s="150" t="s">
        <v>307</v>
      </c>
    </row>
    <row r="2" spans="1:25" x14ac:dyDescent="0.15">
      <c r="A2" s="301" t="str">
        <f>'J-WIDﾃｷｽﾄ貼付'!A1</f>
        <v>7G5-0644-8　CELESTIAL</v>
      </c>
      <c r="B2" s="152" t="str">
        <f>SUBSTITUTE(A2,LEFT(A2,11),"")</f>
        <v>CELESTIAL</v>
      </c>
      <c r="C2" s="152"/>
      <c r="D2" s="152" t="str">
        <f>IF(I3="",IF(ISERROR(IF(I7="",IF(RIGHT(E4,1)="",LEFT(E4,LEN(E4)-1),E4),CONCATENATE(IF(RIGHT(E4,1)="",LEFT(E4,LEN(E4)-1),E4),I7))),"",IF(I7="",IF(RIGHT(E4,1)="",LEFT(E4,LEN(E4)-1),E4),CONCATENATE(IF(RIGHT(E4,1)="",LEFT(E4,LEN(E4)-1),E4),I7))),I3)</f>
        <v>SHEERAN EDWARD CHRISTOPHER/MCDAID JOHNNYMAC STEVE</v>
      </c>
      <c r="E2" s="152" t="str">
        <f>CONCATENATE(F6,F7,F8,F9,F10,F11,F12,F13,F14,F15,F16,F17,F18,F19,F20,F21,F22,F23,F24,G6,G7,G8,G9,G10,G11,G12,G13,G14,G15,G16,G17,G18,G19,G20,G21,G22,G23,G24)</f>
        <v>SHEERAN EDWARD CHRISTOPHER/MCDAID JOHNNY//MAC STEVE///////////////////</v>
      </c>
      <c r="F2" s="152" t="str">
        <f>CONCATENATE(E6,E7,E8,E9,E10,E11,E12,E13,E14,E15,E16,E17,E18,E19,E20,E21,E22,E23,E24,F6,F7,F8,F9,F10,F11,F12,F13,F14,F15,F16,F17,F18,F19,F20,F21,F22,F23,F24)</f>
        <v>///////////////////SHEERAN EDWARD CHRISTOPHER/MCDAID JOHNNY//MAC STEVE</v>
      </c>
      <c r="G2" s="152"/>
      <c r="H2" s="152" t="str">
        <f>IF(I6="",IF(RIGHT(F4,1)="",LEFT(F4,LEN(F4)-1),F4),CONCATENATE(IF(RIGHT(F4,1)="",LEFT(F4,LEN(F4)-1),F4),I6))</f>
        <v>SHEERAN EDWARD CHRISTOPHER/MCDAID JOHNNYMAC STEVE</v>
      </c>
      <c r="I2" s="297" t="str">
        <f>IF('J-WIDﾃｷｽﾄ貼付'!B2="","",'J-WIDﾃｷｽﾄ貼付'!B2)</f>
        <v>  ■アーティスト: ＥＤ　ＳＨＥＥＲＡＮ</v>
      </c>
      <c r="J2" s="153" t="str">
        <f>LEFT(A2,10)</f>
        <v>7G5-0644-8</v>
      </c>
      <c r="K2" s="154"/>
      <c r="L2" s="154"/>
      <c r="M2" s="155">
        <f>'J-WIDﾃｷｽﾄ貼付'!H10</f>
        <v>0</v>
      </c>
      <c r="N2" s="156">
        <f>IF('J-WIDﾃｷｽﾄ貼付'!I10="",M2,'J-WIDﾃｷｽﾄ貼付'!I10)</f>
        <v>0</v>
      </c>
      <c r="O2" s="157" t="s">
        <v>308</v>
      </c>
      <c r="P2" s="767" t="str">
        <f>LEFT(J2,1)</f>
        <v>7</v>
      </c>
      <c r="Q2" s="767" t="str">
        <f>RIGHT(LEFT($J$2,2),1)</f>
        <v>G</v>
      </c>
      <c r="R2" s="768" t="str">
        <f>RIGHT(LEFT($J$2,3),1)</f>
        <v>5</v>
      </c>
      <c r="S2" s="768" t="str">
        <f>RIGHT(LEFT($J$2,5),1)</f>
        <v>0</v>
      </c>
      <c r="T2" s="766" t="str">
        <f>RIGHT(LEFT($J$2,6),1)</f>
        <v>6</v>
      </c>
      <c r="U2" s="766" t="str">
        <f>RIGHT(LEFT($J$2,7),1)</f>
        <v>4</v>
      </c>
      <c r="V2" s="766" t="str">
        <f>RIGHT(LEFT($J$2,8),1)</f>
        <v>4</v>
      </c>
      <c r="W2" s="766" t="str">
        <f>RIGHT(LEFT($J$2,10),1)</f>
        <v>8</v>
      </c>
    </row>
    <row r="3" spans="1:25" x14ac:dyDescent="0.15">
      <c r="A3" s="147" t="s">
        <v>309</v>
      </c>
      <c r="B3" s="158" t="str">
        <f>IF(D2="",SUBSTITUTE(H2,"　",""),CONCATENATE(SUBSTITUTE(D2,"　","")," ・ ",SUBSTITUTE(H2,"　","")))</f>
        <v>SHEERAN EDWARD CHRISTOPHER/MCDAID JOHNNYMAC STEVE ・ SHEERAN EDWARD CHRISTOPHER/MCDAID JOHNNYMAC STEVE</v>
      </c>
      <c r="C3" s="158"/>
      <c r="D3" s="147" t="s">
        <v>310</v>
      </c>
      <c r="E3" s="158" t="str">
        <f>IF(LEFT(SUBSTITUTE(SUBSTITUTE(SUBSTITUTE(SUBSTITUTE(SUBSTITUTE(SUBSTITUTE(E2,"//",""),"//",""),"//",""),"//",""),"//",""),"//",""),1)="/",RIGHT(SUBSTITUTE(SUBSTITUTE(SUBSTITUTE(SUBSTITUTE(SUBSTITUTE(SUBSTITUTE(E2,"//",""),"//",""),"//",""),"//",""),"//",""),"//",""),LEN(SUBSTITUTE(SUBSTITUTE(SUBSTITUTE(SUBSTITUTE(SUBSTITUTE(SUBSTITUTE(E2,"//",""),"//",""),"//",""),"//",""),"//",""),"//",""))-1),SUBSTITUTE(SUBSTITUTE(SUBSTITUTE(SUBSTITUTE(SUBSTITUTE(SUBSTITUTE(E2,"//",""),"//",""),"//",""),"//",""),"//",""),"//",""))</f>
        <v>SHEERAN EDWARD CHRISTOPHER/MCDAID JOHNNYMAC STEVE/</v>
      </c>
      <c r="F3" s="158" t="str">
        <f>IF(LEFT(SUBSTITUTE(SUBSTITUTE(SUBSTITUTE(SUBSTITUTE(SUBSTITUTE(SUBSTITUTE(F2,"//",""),"//",""),"//",""),"//",""),"//",""),"//",""),1)="/",RIGHT(SUBSTITUTE(SUBSTITUTE(SUBSTITUTE(SUBSTITUTE(SUBSTITUTE(SUBSTITUTE(F2,"//",""),"//",""),"//",""),"//",""),"//",""),"//",""),LEN(SUBSTITUTE(SUBSTITUTE(SUBSTITUTE(SUBSTITUTE(SUBSTITUTE(SUBSTITUTE(F2,"//",""),"//",""),"//",""),"//",""),"//",""),"//",""))-1),SUBSTITUTE(SUBSTITUTE(SUBSTITUTE(SUBSTITUTE(SUBSTITUTE(SUBSTITUTE(F2,"//",""),"//",""),"//",""),"//",""),"//",""),"//",""))</f>
        <v>SHEERAN EDWARD CHRISTOPHER/MCDAID JOHNNYMAC STEVE</v>
      </c>
      <c r="G3" s="158"/>
      <c r="H3" s="147" t="s">
        <v>311</v>
      </c>
      <c r="I3" s="296" t="str">
        <f>IF(RIGHT(E3,1)="/",LEFT(E3,LEN(E3)-1),"")</f>
        <v>SHEERAN EDWARD CHRISTOPHER/MCDAID JOHNNYMAC STEVE</v>
      </c>
      <c r="J3" s="159"/>
      <c r="K3" s="159"/>
      <c r="L3" s="159"/>
      <c r="M3" s="160"/>
      <c r="N3" s="160"/>
      <c r="O3" s="160"/>
      <c r="P3" s="767"/>
      <c r="Q3" s="767"/>
      <c r="R3" s="768"/>
      <c r="S3" s="768"/>
      <c r="T3" s="766"/>
      <c r="U3" s="766"/>
      <c r="V3" s="766"/>
      <c r="W3" s="766"/>
    </row>
    <row r="4" spans="1:25" x14ac:dyDescent="0.15">
      <c r="A4" s="147" t="s">
        <v>312</v>
      </c>
      <c r="B4" s="159" t="str">
        <f>IF(COUNTIF(A6:A101,"出")=0,"",IF(COUNTIF(A6:A101,"SP")=0,VLOOKUP("出",A6:B101,2,FALSE),CONCATENATE(VLOOKUP("SP",A6:B101,2,FALSE),"(",VLOOKUP("出",A6:B101,2,FALSE),") ",SUBSTITUTE(VLOOKUP("SP",'J-WIDﾃｷｽﾄ貼付'!F:L,7,FALSE),"（Ｂ条）",""))))</f>
        <v>ソニー・ミュージックパブリッシング　Ａ事業部(SONY/ATV MUSIC PUBLISHING (UK) LIMITED) 333/999</v>
      </c>
      <c r="C4" s="159"/>
      <c r="D4" s="152" t="str">
        <f>IF(IFERROR(D10+D11,IF(D11=1,D10,IF(D10=1,D11,"")))=2,"",IFERROR(D11+D10,IF(D11=1,CONCATENATE(D10,I10),IF(D10=1,CONCATENATE(D11,I11),CONCATENATE(D10,I10)))))</f>
        <v/>
      </c>
      <c r="E4" s="152" t="str">
        <f>IF(LEFT(E3,1)="",RIGHT(E3,LEN(E3)-1),E3)</f>
        <v>SHEERAN EDWARD CHRISTOPHER/MCDAID JOHNNYMAC STEVE/</v>
      </c>
      <c r="F4" s="152" t="str">
        <f>IF(LEFT(F3,1)="",RIGHT(F3,LEN(F3)-1),F3)</f>
        <v>SHEERAN EDWARD CHRISTOPHER/MCDAID JOHNNYMAC STEVE</v>
      </c>
      <c r="G4" s="152"/>
      <c r="H4" s="152" t="str">
        <f>IF(D9=1,"",CONCATENATE(D9,I9))</f>
        <v/>
      </c>
      <c r="I4" s="161">
        <f>IF(M2="------",N2,IF(N2="------",M2,M2+N2))</f>
        <v>0</v>
      </c>
      <c r="J4" s="161" t="b">
        <f>IF(I4&gt;0,"",IF(M4&gt;0,IF(N4=0,"Ｎ・Ｍ","ＰＤ・ＮＭ"),IF(N4&gt;0,IF(M4=0,"Ｐ・Ｄ","ＰＤ・ＮＭ"))))</f>
        <v>0</v>
      </c>
      <c r="K4" s="161"/>
      <c r="L4" s="161"/>
      <c r="M4" s="162">
        <f>COUNTIFS(H6:H11,"NM")</f>
        <v>0</v>
      </c>
      <c r="N4" s="162">
        <f>COUNTIFS(H6:H11,"PD")*0.1</f>
        <v>0</v>
      </c>
      <c r="O4" s="162"/>
      <c r="T4" s="178" t="s">
        <v>313</v>
      </c>
      <c r="U4" s="178" t="s">
        <v>314</v>
      </c>
      <c r="V4" s="178" t="s">
        <v>315</v>
      </c>
      <c r="X4" s="177"/>
    </row>
    <row r="5" spans="1:25" x14ac:dyDescent="0.15">
      <c r="A5" s="159"/>
      <c r="B5" s="159"/>
      <c r="C5" s="159"/>
      <c r="D5" s="163"/>
      <c r="E5" s="163" t="s">
        <v>313</v>
      </c>
      <c r="F5" s="163" t="s">
        <v>316</v>
      </c>
      <c r="G5" s="163" t="s">
        <v>315</v>
      </c>
      <c r="H5" s="163"/>
      <c r="I5" s="161"/>
      <c r="J5" s="161"/>
      <c r="K5" s="161"/>
      <c r="L5" s="161"/>
      <c r="M5" s="162"/>
      <c r="N5" s="162"/>
      <c r="O5" s="162"/>
      <c r="T5" s="178"/>
      <c r="U5" s="178"/>
      <c r="V5" s="178"/>
      <c r="X5" s="177"/>
    </row>
    <row r="6" spans="1:25" x14ac:dyDescent="0.15">
      <c r="A6" s="295" t="str">
        <f>IF('J-WIDﾃｷｽﾄ貼付'!F13="",SUBSTITUTE(SUBSTITUTE((SUBSTITUTE('J-WIDﾃｷｽﾄ貼付'!E13,"★","")),"?","")," ",""),SUBSTITUTE(SUBSTITUTE((SUBSTITUTE('J-WIDﾃｷｽﾄ貼付'!F13,"★","")),"?","")," ",""))</f>
        <v>曲詞</v>
      </c>
      <c r="B6" s="295" t="str">
        <f>'J-WIDﾃｷｽﾄ貼付'!D13</f>
        <v>SHEERAN EDWARD CHRISTOPHER</v>
      </c>
      <c r="C6" s="295">
        <f>'J-WIDﾃｷｽﾄ貼付'!E13</f>
        <v>1</v>
      </c>
      <c r="D6" s="295">
        <f>IFERROR(SUBSTITUTE(SUBSTITUTE(SUBSTITUTE(VLOOKUP("曲",A6:B24,2,FALSE),"(PP)",""),"(MO)",""),"（ＰＤ）",""),1)</f>
        <v>1</v>
      </c>
      <c r="E6" s="295" t="str">
        <f t="shared" ref="E6:E23" si="0">CONCATENATE(SUBSTITUTE(SUBSTITUTE(SUBSTITUTE(IF(A6="曲",IF(RIGHT(CONCATENATE(B6,C6),1)="+","",B6),""),"(PP)",""),"(MO)",""),"（ＰＤ）",""),IF(E7="","","/"))</f>
        <v>/</v>
      </c>
      <c r="F6" s="295" t="str">
        <f>CONCATENATE(SUBSTITUTE(SUBSTITUTE(SUBSTITUTE(IF(A6="曲詞",IF(RIGHT(CONCATENATE(B6,C6),1)="+","",B6),""),"(PP)",""),"(MO)",""),"（ＰＤ）",""),IF(F7="","","/"))</f>
        <v>SHEERAN EDWARD CHRISTOPHER/</v>
      </c>
      <c r="G6" s="295" t="str">
        <f>CONCATENATE(IF(COUNTA(F6:F24)&gt;0,"/",""),SUBSTITUTE(SUBSTITUTE(SUBSTITUTE(IF(A6="詞",IF(RIGHT(CONCATENATE(B6,C6),1)="+","",B6),""),"(PP)",""),"(MO)",""),"（ＰＤ）",""))</f>
        <v>/</v>
      </c>
      <c r="H6" s="295" t="str">
        <f>IF(IF(D6=1,"",VLOOKUP(VLOOKUP("曲",A6:B24,2,FALSE),'J-WIDﾃｷｽﾄ貼付'!D:H,5,FALSE))=0,"",IF(D6=1,"",VLOOKUP(VLOOKUP("曲",A6:B24,2,FALSE),'J-WIDﾃｷｽﾄ貼付'!D:H,5,FALSE)))</f>
        <v/>
      </c>
      <c r="I6" s="163" t="str">
        <f>IF(H6="","",IF(H6="PD"," [PD]",""))</f>
        <v/>
      </c>
      <c r="J6" s="164"/>
      <c r="K6" s="164"/>
      <c r="L6" s="164"/>
      <c r="M6" s="160"/>
      <c r="N6" s="160"/>
      <c r="O6" s="160"/>
      <c r="P6" s="177" t="str">
        <f>IF(RIGHT(X24,1)="/",LEFT(X24,LEN(X24)-1),X24)</f>
        <v>SHEERAN EDWARD CHRISTOPHER/MCDAID JOHNNY(PP)/MCDAID JOHN/MAC STEVE(PP)/MCCUTCHEON STEVEN</v>
      </c>
      <c r="Q6" s="177" t="str">
        <f>IF(LEFT(P6,1)="/",RIGHT(P6,LEN(P6)-1),P6)</f>
        <v>SHEERAN EDWARD CHRISTOPHER/MCDAID JOHNNY(PP)/MCDAID JOHN/MAC STEVE(PP)/MCCUTCHEON STEVEN</v>
      </c>
      <c r="S6" s="177">
        <f>IF(CONCATENATE(T6,U6)="",0,1)</f>
        <v>1</v>
      </c>
      <c r="T6" s="177" t="str">
        <f t="shared" ref="T6:T24" si="1">IF(ISERROR(VLOOKUP("曲",A6:B6,2,FALSE)),"",VLOOKUP("曲",A6:B6,2,FALSE))</f>
        <v/>
      </c>
      <c r="U6" s="177" t="str">
        <f t="shared" ref="U6:U24" si="2">IF(ISERROR(VLOOKUP("曲詞",A6:B6,2,FALSE)),"",VLOOKUP("曲詞",A6:B6,2,FALSE))</f>
        <v>SHEERAN EDWARD CHRISTOPHER</v>
      </c>
      <c r="V6" s="177" t="str">
        <f t="shared" ref="V6:V24" si="3">IF(ISERROR(VLOOKUP("詞",A6:B6,2,FALSE)),"",VLOOKUP("詞",A6:B6,2,FALSE))</f>
        <v/>
      </c>
      <c r="X6" s="177" t="str">
        <f>CONCATENATE(T6,U6)</f>
        <v>SHEERAN EDWARD CHRISTOPHER</v>
      </c>
      <c r="Y6" s="151" t="str">
        <f>CONCATENATE(U6,V6)</f>
        <v>SHEERAN EDWARD CHRISTOPHER</v>
      </c>
    </row>
    <row r="7" spans="1:25" x14ac:dyDescent="0.15">
      <c r="A7" s="295" t="str">
        <f>IF('J-WIDﾃｷｽﾄ貼付'!F14="",SUBSTITUTE(SUBSTITUTE((SUBSTITUTE('J-WIDﾃｷｽﾄ貼付'!E14,"★","")),"?","")," ",""),SUBSTITUTE(SUBSTITUTE((SUBSTITUTE('J-WIDﾃｷｽﾄ貼付'!F14,"★","")),"?","")," ",""))</f>
        <v>曲詞</v>
      </c>
      <c r="B7" s="295" t="str">
        <f>'J-WIDﾃｷｽﾄ貼付'!D14</f>
        <v>MCDAID JOHNNY(PP)</v>
      </c>
      <c r="C7" s="295">
        <f>'J-WIDﾃｷｽﾄ貼付'!E14</f>
        <v>2</v>
      </c>
      <c r="D7" s="295">
        <f>IFERROR(SUBSTITUTE(SUBSTITUTE(SUBSTITUTE(VLOOKUP("詞",A6:B24,2,FALSE),"(PP)",""),"(MO)",""),"（ＰＤ）",""),1)</f>
        <v>1</v>
      </c>
      <c r="E7" s="295" t="str">
        <f t="shared" si="0"/>
        <v>/</v>
      </c>
      <c r="F7" s="295" t="str">
        <f t="shared" ref="F7:F23" si="4">CONCATENATE(SUBSTITUTE(SUBSTITUTE(SUBSTITUTE(IF(A7="曲詞",IF(RIGHT(CONCATENATE(B7,C7),1)="+","",B7),""),"(PP)",""),"(MO)",""),"（ＰＤ）",""),IF(F8="","","/"))</f>
        <v>MCDAID JOHNNY/</v>
      </c>
      <c r="G7" s="295" t="str">
        <f>CONCATENATE(IF(COUNTA(F6:F24)&gt;0,"/",""),SUBSTITUTE(SUBSTITUTE(SUBSTITUTE(IF(A7="詞",IF(RIGHT(CONCATENATE(B7,C7),1)="+","",B7),""),"(PP)",""),"(MO)",""),"（ＰＤ）",""))</f>
        <v>/</v>
      </c>
      <c r="H7" s="295" t="str">
        <f>IF(IF(D7=1,"",VLOOKUP(VLOOKUP("詞",A6:B24,2,FALSE),'J-WIDﾃｷｽﾄ貼付'!D:H,5,FALSE))=0,"",IF(D7=1,"",VLOOKUP(VLOOKUP("詞",A6:B24,2,FALSE),'J-WIDﾃｷｽﾄ貼付'!D:H,5,FALSE)))</f>
        <v/>
      </c>
      <c r="I7" s="163" t="str">
        <f>IF(H7="","",IF(H7="PD"," [PD]",""))</f>
        <v/>
      </c>
      <c r="J7" s="164"/>
      <c r="K7" s="164"/>
      <c r="L7" s="164"/>
      <c r="M7" s="160"/>
      <c r="N7" s="160"/>
      <c r="O7" s="160"/>
      <c r="P7" s="177" t="str">
        <f>IF(RIGHT(Y24,1)="/",LEFT(Y24,LEN(Y24)-1),Y24)</f>
        <v>SHEERAN EDWARD CHRISTOPHER/MCDAID JOHNNY(PP)/MCDAID JOHN/MAC STEVE(PP)/MCCUTCHEON STEVEN</v>
      </c>
      <c r="S7" s="165">
        <f>IF(CONCATENATE(T7,U7)="",0,1+S6)</f>
        <v>2</v>
      </c>
      <c r="T7" s="165" t="str">
        <f t="shared" si="1"/>
        <v/>
      </c>
      <c r="U7" s="165" t="str">
        <f t="shared" si="2"/>
        <v>MCDAID JOHNNY(PP)</v>
      </c>
      <c r="V7" s="165" t="str">
        <f t="shared" si="3"/>
        <v/>
      </c>
      <c r="X7" s="165" t="str">
        <f>SUBSTITUTE(CONCATENATE(X6,"/",T7,U7),"//","/")</f>
        <v>SHEERAN EDWARD CHRISTOPHER/MCDAID JOHNNY(PP)</v>
      </c>
      <c r="Y7" s="151" t="str">
        <f>SUBSTITUTE(CONCATENATE(Y6,"/",U7,V7),"//","/")</f>
        <v>SHEERAN EDWARD CHRISTOPHER/MCDAID JOHNNY(PP)</v>
      </c>
    </row>
    <row r="8" spans="1:25" x14ac:dyDescent="0.15">
      <c r="A8" s="295" t="str">
        <f>IF('J-WIDﾃｷｽﾄ貼付'!F15="",SUBSTITUTE(SUBSTITUTE((SUBSTITUTE('J-WIDﾃｷｽﾄ貼付'!E15,"★","")),"?","")," ",""),SUBSTITUTE(SUBSTITUTE((SUBSTITUTE('J-WIDﾃｷｽﾄ貼付'!F15,"★","")),"?","")," ",""))</f>
        <v>曲詞</v>
      </c>
      <c r="B8" s="295" t="str">
        <f>'J-WIDﾃｷｽﾄ貼付'!D15</f>
        <v>MCDAID JOHN</v>
      </c>
      <c r="C8" s="295" t="str">
        <f>'J-WIDﾃｷｽﾄ貼付'!E15</f>
        <v>+</v>
      </c>
      <c r="D8" s="295" t="str">
        <f>IFERROR(SUBSTITUTE(SUBSTITUTE(VLOOKUP("曲詞",A6:B24,2,FALSE),"(PP)",""),"(MO)",""),1)</f>
        <v>SHEERAN EDWARD CHRISTOPHER</v>
      </c>
      <c r="E8" s="295" t="str">
        <f t="shared" si="0"/>
        <v>/</v>
      </c>
      <c r="F8" s="295" t="str">
        <f t="shared" si="4"/>
        <v>/</v>
      </c>
      <c r="G8" s="295" t="str">
        <f>CONCATENATE(IF(COUNTA(F6:F24)&gt;0,"/",""),SUBSTITUTE(SUBSTITUTE(SUBSTITUTE(IF(A8="詞",IF(RIGHT(CONCATENATE(B8,C8),1)="+","",B8),""),"(PP)",""),"(MO)",""),"（ＰＤ）",""))</f>
        <v>/</v>
      </c>
      <c r="H8" s="295" t="str">
        <f>IF(IF(D8=1,"",VLOOKUP(VLOOKUP("曲詞",A6:B24,2,FALSE),'J-WIDﾃｷｽﾄ貼付'!D:H,5,FALSE))=0,"",IF(D8=1,"",VLOOKUP(VLOOKUP("曲詞",A6:B24,2,FALSE),'J-WIDﾃｷｽﾄ貼付'!D:H,5,FALSE)))</f>
        <v>演M</v>
      </c>
      <c r="I8" s="163" t="str">
        <f t="shared" ref="I8:I12" si="5">IF(H8="","",IF(H8="PD"," (PD)",""))</f>
        <v/>
      </c>
      <c r="J8" s="164"/>
      <c r="K8" s="164"/>
      <c r="L8" s="164"/>
      <c r="M8" s="160"/>
      <c r="N8" s="160"/>
      <c r="O8" s="160"/>
      <c r="S8" s="165">
        <f t="shared" ref="S8:S24" si="6">IF(CONCATENATE(T8,U8)="",0,1+S7)</f>
        <v>3</v>
      </c>
      <c r="T8" s="165" t="str">
        <f t="shared" si="1"/>
        <v/>
      </c>
      <c r="U8" s="165" t="str">
        <f t="shared" si="2"/>
        <v>MCDAID JOHN</v>
      </c>
      <c r="V8" s="165" t="str">
        <f t="shared" si="3"/>
        <v/>
      </c>
      <c r="X8" s="165" t="str">
        <f t="shared" ref="X8:Y23" si="7">SUBSTITUTE(CONCATENATE(X7,"/",T8,U8),"//","/")</f>
        <v>SHEERAN EDWARD CHRISTOPHER/MCDAID JOHNNY(PP)/MCDAID JOHN</v>
      </c>
      <c r="Y8" s="151" t="str">
        <f t="shared" si="7"/>
        <v>SHEERAN EDWARD CHRISTOPHER/MCDAID JOHNNY(PP)/MCDAID JOHN</v>
      </c>
    </row>
    <row r="9" spans="1:25" x14ac:dyDescent="0.15">
      <c r="A9" s="295" t="str">
        <f>IF('J-WIDﾃｷｽﾄ貼付'!F16="",SUBSTITUTE(SUBSTITUTE((SUBSTITUTE('J-WIDﾃｷｽﾄ貼付'!E16,"★","")),"?","")," ",""),SUBSTITUTE(SUBSTITUTE((SUBSTITUTE('J-WIDﾃｷｽﾄ貼付'!F16,"★","")),"?","")," ",""))</f>
        <v>曲詞</v>
      </c>
      <c r="B9" s="295" t="str">
        <f>'J-WIDﾃｷｽﾄ貼付'!D16</f>
        <v>MAC STEVE(PP)</v>
      </c>
      <c r="C9" s="295">
        <f>'J-WIDﾃｷｽﾄ貼付'!E16</f>
        <v>3</v>
      </c>
      <c r="D9" s="295">
        <f>IFERROR(SUBSTITUTE(SUBSTITUTE(VLOOKUP("編",A6:B24,2,FALSE),"(PP)",""),"(MO)",""),1)</f>
        <v>1</v>
      </c>
      <c r="E9" s="295" t="str">
        <f t="shared" si="0"/>
        <v>/</v>
      </c>
      <c r="F9" s="295" t="str">
        <f t="shared" si="4"/>
        <v>MAC STEVE</v>
      </c>
      <c r="G9" s="295" t="str">
        <f>CONCATENATE(IF(COUNTA(F6:F24)&gt;0,"/",""),SUBSTITUTE(SUBSTITUTE(SUBSTITUTE(IF(A9="詞",IF(RIGHT(CONCATENATE(B9,C9),1)="+","",B9),""),"(PP)",""),"(MO)",""),"（ＰＤ）",""))</f>
        <v>/</v>
      </c>
      <c r="H9" s="295" t="str">
        <f>IF(IF(D9=1,"",VLOOKUP(VLOOKUP("編",A6:B24,2,FALSE),'J-WIDﾃｷｽﾄ貼付'!D:H,5,FALSE))=0,"",IF(D9=1,"",VLOOKUP(VLOOKUP("編",A6:B24,2,FALSE),'J-WIDﾃｷｽﾄ貼付'!D:H,5,FALSE)))</f>
        <v/>
      </c>
      <c r="I9" s="163" t="str">
        <f t="shared" si="5"/>
        <v/>
      </c>
      <c r="J9" s="166" t="s">
        <v>317</v>
      </c>
      <c r="K9" s="167"/>
      <c r="L9" s="167"/>
      <c r="M9" s="168"/>
      <c r="N9" s="168"/>
      <c r="O9" s="168"/>
      <c r="S9" s="165">
        <f t="shared" si="6"/>
        <v>4</v>
      </c>
      <c r="T9" s="165" t="str">
        <f t="shared" si="1"/>
        <v/>
      </c>
      <c r="U9" s="165" t="str">
        <f t="shared" si="2"/>
        <v>MAC STEVE(PP)</v>
      </c>
      <c r="V9" s="165" t="str">
        <f t="shared" si="3"/>
        <v/>
      </c>
      <c r="X9" s="165" t="str">
        <f t="shared" si="7"/>
        <v>SHEERAN EDWARD CHRISTOPHER/MCDAID JOHNNY(PP)/MCDAID JOHN/MAC STEVE(PP)</v>
      </c>
      <c r="Y9" s="151" t="str">
        <f t="shared" si="7"/>
        <v>SHEERAN EDWARD CHRISTOPHER/MCDAID JOHNNY(PP)/MCDAID JOHN/MAC STEVE(PP)</v>
      </c>
    </row>
    <row r="10" spans="1:25" x14ac:dyDescent="0.15">
      <c r="A10" s="295" t="str">
        <f>IF('J-WIDﾃｷｽﾄ貼付'!F17="",SUBSTITUTE(SUBSTITUTE((SUBSTITUTE('J-WIDﾃｷｽﾄ貼付'!E17,"★","")),"?","")," ",""),SUBSTITUTE(SUBSTITUTE((SUBSTITUTE('J-WIDﾃｷｽﾄ貼付'!F17,"★","")),"?","")," ",""))</f>
        <v>曲詞</v>
      </c>
      <c r="B10" s="295" t="str">
        <f>'J-WIDﾃｷｽﾄ貼付'!D17</f>
        <v>MCCUTCHEON STEVEN</v>
      </c>
      <c r="C10" s="295" t="str">
        <f>'J-WIDﾃｷｽﾄ貼付'!E17</f>
        <v>+</v>
      </c>
      <c r="D10" s="295">
        <f>IFERROR(SUBSTITUTE(SUBSTITUTE(VLOOKUP("訳詞",A6:B24,2,FALSE),"(PP)",""),"(MO)",""),1)</f>
        <v>1</v>
      </c>
      <c r="E10" s="295" t="str">
        <f t="shared" si="0"/>
        <v>/</v>
      </c>
      <c r="F10" s="295" t="str">
        <f t="shared" si="4"/>
        <v/>
      </c>
      <c r="G10" s="295" t="str">
        <f>CONCATENATE(IF(COUNTA(F6:F24)&gt;0,"/",""),SUBSTITUTE(SUBSTITUTE(SUBSTITUTE(IF(A10="詞",IF(RIGHT(CONCATENATE(B10,C10),1)="+","",B10),""),"(PP)",""),"(MO)",""),"（ＰＤ）",""))</f>
        <v>/</v>
      </c>
      <c r="H10" s="295" t="str">
        <f>IF(IF(D10=1,"",VLOOKUP(VLOOKUP("訳詞",A6:B24,2,FALSE),'J-WIDﾃｷｽﾄ貼付'!D:H,5,FALSE))=0,"",IF(D10=1,"",VLOOKUP(VLOOKUP("訳詞",A6:B24,2,FALSE),'J-WIDﾃｷｽﾄ貼付'!D:H,5,FALSE)))</f>
        <v/>
      </c>
      <c r="I10" s="163" t="str">
        <f t="shared" si="5"/>
        <v/>
      </c>
      <c r="J10" s="169">
        <f>IF(N2="------",M2*100,IF(O2="I",M2*100,N2*100))</f>
        <v>0</v>
      </c>
      <c r="K10" s="167"/>
      <c r="L10" s="167">
        <v>100</v>
      </c>
      <c r="M10" s="170" t="str">
        <f>J2</f>
        <v>7G5-0644-8</v>
      </c>
      <c r="N10" s="170" t="str">
        <f>B2</f>
        <v>CELESTIAL</v>
      </c>
      <c r="O10" s="171" t="str">
        <f>SUBSTITUTE(SUBSTITUTE(IF(P7="",SUBSTITUTE(P6,"　",""),CONCATENATE(SUBSTITUTE(P7,"　","")," ・ ",SUBSTITUTE(Q6,"　",""))),"(PP)",""),"(MO)","")</f>
        <v>SHEERAN EDWARD CHRISTOPHER/MCDAID JOHNNY/MCDAID JOHN/MAC STEVE/MCCUTCHEON STEVEN ・ SHEERAN EDWARD CHRISTOPHER/MCDAID JOHNNY/MCDAID JOHN/MAC STEVE/MCCUTCHEON STEVEN</v>
      </c>
      <c r="S10" s="165">
        <f t="shared" si="6"/>
        <v>5</v>
      </c>
      <c r="T10" s="165" t="str">
        <f t="shared" si="1"/>
        <v/>
      </c>
      <c r="U10" s="165" t="str">
        <f t="shared" si="2"/>
        <v>MCCUTCHEON STEVEN</v>
      </c>
      <c r="V10" s="165" t="str">
        <f t="shared" si="3"/>
        <v/>
      </c>
      <c r="X10" s="165" t="str">
        <f t="shared" si="7"/>
        <v>SHEERAN EDWARD CHRISTOPHER/MCDAID JOHNNY(PP)/MCDAID JOHN/MAC STEVE(PP)/MCCUTCHEON STEVEN</v>
      </c>
      <c r="Y10" s="151" t="str">
        <f t="shared" si="7"/>
        <v>SHEERAN EDWARD CHRISTOPHER/MCDAID JOHNNY(PP)/MCDAID JOHN/MAC STEVE(PP)/MCCUTCHEON STEVEN</v>
      </c>
    </row>
    <row r="11" spans="1:25" ht="15" thickBot="1" x14ac:dyDescent="0.2">
      <c r="A11" s="295" t="str">
        <f>IF('J-WIDﾃｷｽﾄ貼付'!F18="",SUBSTITUTE(SUBSTITUTE((SUBSTITUTE('J-WIDﾃｷｽﾄ貼付'!E18,"★","")),"?","")," ",""),SUBSTITUTE(SUBSTITUTE((SUBSTITUTE('J-WIDﾃｷｽﾄ貼付'!F18,"★","")),"?","")," ",""))</f>
        <v>出</v>
      </c>
      <c r="B11" s="295" t="str">
        <f>'J-WIDﾃｷｽﾄ貼付'!D18</f>
        <v>SONY/ATV MUSIC PUBLISHING (UK) LIMITED</v>
      </c>
      <c r="C11" s="295">
        <f>'J-WIDﾃｷｽﾄ貼付'!E18</f>
        <v>1</v>
      </c>
      <c r="D11" s="295">
        <f>IFERROR(SUBSTITUTE(SUBSTITUTE(VLOOKUP("外訳",A6:B24,2,FALSE),"(PP)",""),"(MO)",""),1)</f>
        <v>1</v>
      </c>
      <c r="E11" s="295" t="str">
        <f t="shared" si="0"/>
        <v>/</v>
      </c>
      <c r="F11" s="295" t="str">
        <f t="shared" si="4"/>
        <v/>
      </c>
      <c r="G11" s="295" t="str">
        <f>CONCATENATE(IF(COUNTA(F6:F24)&gt;0,"/",""),SUBSTITUTE(SUBSTITUTE(SUBSTITUTE(IF(A11="詞",IF(RIGHT(CONCATENATE(B11,C11),1)="+","",B11),""),"(PP)",""),"(MO)",""),"（ＰＤ）",""))</f>
        <v>/</v>
      </c>
      <c r="H11" s="295" t="str">
        <f>IF(IF(D11=1,"",VLOOKUP(VLOOKUP("外訳",A6:B24,2,FALSE),'J-WIDﾃｷｽﾄ貼付'!D:H,5,FALSE))=0,"",IF(D11=1,"",VLOOKUP(VLOOKUP("外訳",A6:B24,2,FALSE),'J-WIDﾃｷｽﾄ貼付'!D:H,5,FALSE)))</f>
        <v/>
      </c>
      <c r="I11" s="163" t="str">
        <f t="shared" si="5"/>
        <v/>
      </c>
      <c r="J11" s="164"/>
      <c r="K11" s="164"/>
      <c r="L11" s="164"/>
      <c r="M11" s="160"/>
      <c r="N11" s="160"/>
      <c r="O11" s="160"/>
      <c r="S11" s="165">
        <f t="shared" si="6"/>
        <v>0</v>
      </c>
      <c r="T11" s="165" t="str">
        <f t="shared" si="1"/>
        <v/>
      </c>
      <c r="U11" s="165" t="str">
        <f t="shared" si="2"/>
        <v/>
      </c>
      <c r="V11" s="165" t="str">
        <f t="shared" si="3"/>
        <v/>
      </c>
      <c r="X11" s="165" t="str">
        <f t="shared" si="7"/>
        <v>SHEERAN EDWARD CHRISTOPHER/MCDAID JOHNNY(PP)/MCDAID JOHN/MAC STEVE(PP)/MCCUTCHEON STEVEN/</v>
      </c>
      <c r="Y11" s="151" t="str">
        <f t="shared" si="7"/>
        <v>SHEERAN EDWARD CHRISTOPHER/MCDAID JOHNNY(PP)/MCDAID JOHN/MAC STEVE(PP)/MCCUTCHEON STEVEN/</v>
      </c>
    </row>
    <row r="12" spans="1:25" ht="15" thickBot="1" x14ac:dyDescent="0.2">
      <c r="A12" s="295" t="str">
        <f>IF('J-WIDﾃｷｽﾄ貼付'!F19="",SUBSTITUTE(SUBSTITUTE((SUBSTITUTE('J-WIDﾃｷｽﾄ貼付'!E19,"★","")),"?","")," ",""),SUBSTITUTE(SUBSTITUTE((SUBSTITUTE('J-WIDﾃｷｽﾄ貼付'!F19,"★","")),"?","")," ",""))</f>
        <v>SP</v>
      </c>
      <c r="B12" s="295" t="str">
        <f>'J-WIDﾃｷｽﾄ貼付'!D19</f>
        <v>ソニー・ミュージックパブリッシング　Ａ事業部</v>
      </c>
      <c r="C12" s="295">
        <f>'J-WIDﾃｷｽﾄ貼付'!E19</f>
        <v>0</v>
      </c>
      <c r="D12" s="295">
        <f>IFERROR(SUBSTITUTE(SUBSTITUTE(VLOOKUP("不",A6:B24,2,FALSE),"(PP)",""),"(MO)",""),1)</f>
        <v>1</v>
      </c>
      <c r="E12" s="295" t="str">
        <f t="shared" si="0"/>
        <v>/</v>
      </c>
      <c r="F12" s="295" t="str">
        <f t="shared" si="4"/>
        <v/>
      </c>
      <c r="G12" s="295" t="str">
        <f>CONCATENATE(IF(COUNTA(F6:F24)&gt;0,"/",""),SUBSTITUTE(SUBSTITUTE(SUBSTITUTE(IF(A12="詞",IF(RIGHT(CONCATENATE(B12,C12),1)="+","",B12),""),"(PP)",""),"(MO)",""),"（ＰＤ）",""))</f>
        <v>/</v>
      </c>
      <c r="H12" s="295"/>
      <c r="I12" s="163" t="str">
        <f t="shared" si="5"/>
        <v/>
      </c>
      <c r="J12" s="172" t="s">
        <v>318</v>
      </c>
      <c r="K12" s="164"/>
      <c r="L12" s="164"/>
      <c r="M12" s="298" t="str">
        <f>B4</f>
        <v>ソニー・ミュージックパブリッシング　Ａ事業部(SONY/ATV MUSIC PUBLISHING (UK) LIMITED) 333/999</v>
      </c>
      <c r="N12" s="160"/>
      <c r="O12" s="160"/>
      <c r="S12" s="165">
        <f t="shared" si="6"/>
        <v>0</v>
      </c>
      <c r="T12" s="165" t="str">
        <f t="shared" si="1"/>
        <v/>
      </c>
      <c r="U12" s="165" t="str">
        <f t="shared" si="2"/>
        <v/>
      </c>
      <c r="V12" s="165" t="str">
        <f t="shared" si="3"/>
        <v/>
      </c>
      <c r="X12" s="165" t="str">
        <f t="shared" si="7"/>
        <v>SHEERAN EDWARD CHRISTOPHER/MCDAID JOHNNY(PP)/MCDAID JOHN/MAC STEVE(PP)/MCCUTCHEON STEVEN/</v>
      </c>
      <c r="Y12" s="151" t="str">
        <f t="shared" si="7"/>
        <v>SHEERAN EDWARD CHRISTOPHER/MCDAID JOHNNY(PP)/MCDAID JOHN/MAC STEVE(PP)/MCCUTCHEON STEVEN/</v>
      </c>
    </row>
    <row r="13" spans="1:25" x14ac:dyDescent="0.15">
      <c r="A13" s="295" t="str">
        <f>IF('J-WIDﾃｷｽﾄ貼付'!F20="",SUBSTITUTE(SUBSTITUTE((SUBSTITUTE('J-WIDﾃｷｽﾄ貼付'!E20,"★","")),"?","")," ",""),SUBSTITUTE(SUBSTITUTE((SUBSTITUTE('J-WIDﾃｷｽﾄ貼付'!F20,"★","")),"?","")," ",""))</f>
        <v>：カ</v>
      </c>
      <c r="B13" s="295">
        <f>'J-WIDﾃｷｽﾄ貼付'!D20</f>
        <v>0</v>
      </c>
      <c r="C13" s="295">
        <f>'J-WIDﾃｷｽﾄ貼付'!E20</f>
        <v>0</v>
      </c>
      <c r="D13" s="295"/>
      <c r="E13" s="295" t="str">
        <f t="shared" si="0"/>
        <v>/</v>
      </c>
      <c r="F13" s="295" t="str">
        <f t="shared" si="4"/>
        <v/>
      </c>
      <c r="G13" s="295" t="str">
        <f>CONCATENATE(IF(COUNTA(F6:F24)&gt;0,"/",""),SUBSTITUTE(SUBSTITUTE(SUBSTITUTE(IF(A13="詞",IF(RIGHT(CONCATENATE(B13,C13),1)="+","",B13),""),"(PP)",""),"(MO)",""),"（ＰＤ）",""))</f>
        <v>/</v>
      </c>
      <c r="H13" s="295"/>
      <c r="I13" s="163"/>
      <c r="J13" s="164"/>
      <c r="K13" s="164" t="s">
        <v>319</v>
      </c>
      <c r="L13" s="164"/>
      <c r="M13" s="159"/>
      <c r="N13" s="160"/>
      <c r="O13" s="160"/>
      <c r="S13" s="165">
        <f t="shared" si="6"/>
        <v>0</v>
      </c>
      <c r="T13" s="165" t="str">
        <f t="shared" si="1"/>
        <v/>
      </c>
      <c r="U13" s="165" t="str">
        <f t="shared" si="2"/>
        <v/>
      </c>
      <c r="V13" s="165" t="str">
        <f t="shared" si="3"/>
        <v/>
      </c>
      <c r="X13" s="165" t="str">
        <f t="shared" si="7"/>
        <v>SHEERAN EDWARD CHRISTOPHER/MCDAID JOHNNY(PP)/MCDAID JOHN/MAC STEVE(PP)/MCCUTCHEON STEVEN/</v>
      </c>
      <c r="Y13" s="151" t="str">
        <f t="shared" si="7"/>
        <v>SHEERAN EDWARD CHRISTOPHER/MCDAID JOHNNY(PP)/MCDAID JOHN/MAC STEVE(PP)/MCCUTCHEON STEVEN/</v>
      </c>
    </row>
    <row r="14" spans="1:25" x14ac:dyDescent="0.15">
      <c r="A14" s="295" t="str">
        <f>IF('J-WIDﾃｷｽﾄ貼付'!F21="",SUBSTITUTE(SUBSTITUTE((SUBSTITUTE('J-WIDﾃｷｽﾄ貼付'!E21,"★","")),"?","")," ",""),SUBSTITUTE(SUBSTITUTE((SUBSTITUTE('J-WIDﾃｷｽﾄ貼付'!F21,"★","")),"?","")," ",""))</f>
        <v>出</v>
      </c>
      <c r="B14" s="295" t="str">
        <f>'J-WIDﾃｷｽﾄ貼付'!D21</f>
        <v>SONY/ATV SONGS LLC</v>
      </c>
      <c r="C14" s="295">
        <f>'J-WIDﾃｷｽﾄ貼付'!E21</f>
        <v>2</v>
      </c>
      <c r="D14" s="295"/>
      <c r="E14" s="295" t="str">
        <f t="shared" si="0"/>
        <v>/</v>
      </c>
      <c r="F14" s="295" t="str">
        <f t="shared" si="4"/>
        <v/>
      </c>
      <c r="G14" s="295" t="str">
        <f>CONCATENATE(IF(COUNTA(F6:F24)&gt;0,"/",""),SUBSTITUTE(SUBSTITUTE(SUBSTITUTE(IF(A14="詞",IF(RIGHT(CONCATENATE(B14,C14),1)="+","",B14),""),"(PP)",""),"(MO)",""),"（ＰＤ）",""))</f>
        <v>/</v>
      </c>
      <c r="H14" s="295"/>
      <c r="I14" s="163"/>
      <c r="J14" s="173" t="s">
        <v>320</v>
      </c>
      <c r="K14" s="159" t="s">
        <v>293</v>
      </c>
      <c r="L14" s="159" t="s">
        <v>319</v>
      </c>
      <c r="M14" s="299" t="str">
        <f>SUBSTITUTE(M10,"-","")</f>
        <v>7G506448</v>
      </c>
      <c r="N14" s="300" t="str">
        <f>N10</f>
        <v>CELESTIAL</v>
      </c>
      <c r="O14" s="174" t="str">
        <f>IF(D10=1,SUBSTITUTE(SUBSTITUTE(D2,"(PP)",""),"(MO)",""),CONCATENATE(SUBSTITUTE(SUBSTITUTE(D2,"(PP)",""),"(MO)","")," (",D10,")"))</f>
        <v>SHEERAN EDWARD CHRISTOPHER/MCDAID JOHNNYMAC STEVE</v>
      </c>
      <c r="P14" s="174" t="str">
        <f>IF(D9=1,SUBSTITUTE(SUBSTITUTE(H2,"(PP)",""),"(MO)",""),CONCATENATE(SUBSTITUTE(SUBSTITUTE(H2,"(PP)",""),"(MO)","")," (",D9,")"))</f>
        <v>SHEERAN EDWARD CHRISTOPHER/MCDAID JOHNNYMAC STEVE</v>
      </c>
      <c r="S14" s="165">
        <f t="shared" si="6"/>
        <v>0</v>
      </c>
      <c r="T14" s="165" t="str">
        <f t="shared" si="1"/>
        <v/>
      </c>
      <c r="U14" s="165" t="str">
        <f t="shared" si="2"/>
        <v/>
      </c>
      <c r="V14" s="165" t="str">
        <f t="shared" si="3"/>
        <v/>
      </c>
      <c r="X14" s="165" t="str">
        <f t="shared" si="7"/>
        <v>SHEERAN EDWARD CHRISTOPHER/MCDAID JOHNNY(PP)/MCDAID JOHN/MAC STEVE(PP)/MCCUTCHEON STEVEN/</v>
      </c>
      <c r="Y14" s="151" t="str">
        <f t="shared" si="7"/>
        <v>SHEERAN EDWARD CHRISTOPHER/MCDAID JOHNNY(PP)/MCDAID JOHN/MAC STEVE(PP)/MCCUTCHEON STEVEN/</v>
      </c>
    </row>
    <row r="15" spans="1:25" x14ac:dyDescent="0.15">
      <c r="A15" s="295" t="str">
        <f>IF('J-WIDﾃｷｽﾄ貼付'!F22="",SUBSTITUTE(SUBSTITUTE((SUBSTITUTE('J-WIDﾃｷｽﾄ貼付'!E22,"★","")),"?","")," ",""),SUBSTITUTE(SUBSTITUTE((SUBSTITUTE('J-WIDﾃｷｽﾄ貼付'!F22,"★","")),"?","")," ",""))</f>
        <v>SP</v>
      </c>
      <c r="B15" s="295" t="str">
        <f>'J-WIDﾃｷｽﾄ貼付'!D22</f>
        <v>ソニー・ミュージックパブリッシング　Ａ事業部</v>
      </c>
      <c r="C15" s="295">
        <f>'J-WIDﾃｷｽﾄ貼付'!E22</f>
        <v>0</v>
      </c>
      <c r="D15" s="295"/>
      <c r="E15" s="295" t="str">
        <f t="shared" si="0"/>
        <v>/</v>
      </c>
      <c r="F15" s="295" t="str">
        <f t="shared" si="4"/>
        <v/>
      </c>
      <c r="G15" s="295" t="str">
        <f>CONCATENATE(IF(COUNTA(F6:F24)&gt;0,"/",""),SUBSTITUTE(SUBSTITUTE(SUBSTITUTE(IF(A15="詞",IF(RIGHT(CONCATENATE(B15,C15),1)="+","",B15),""),"(PP)",""),"(MO)",""),"（ＰＤ）",""))</f>
        <v>/</v>
      </c>
      <c r="H15" s="295"/>
      <c r="I15" s="163"/>
      <c r="J15" s="159"/>
      <c r="K15" s="160">
        <v>0</v>
      </c>
      <c r="L15" s="159" t="s">
        <v>293</v>
      </c>
      <c r="M15" s="160"/>
      <c r="N15" s="160"/>
      <c r="O15" s="160"/>
      <c r="S15" s="165">
        <f t="shared" si="6"/>
        <v>0</v>
      </c>
      <c r="T15" s="165" t="str">
        <f t="shared" si="1"/>
        <v/>
      </c>
      <c r="U15" s="165" t="str">
        <f t="shared" si="2"/>
        <v/>
      </c>
      <c r="V15" s="165" t="str">
        <f t="shared" si="3"/>
        <v/>
      </c>
      <c r="X15" s="165" t="str">
        <f t="shared" si="7"/>
        <v>SHEERAN EDWARD CHRISTOPHER/MCDAID JOHNNY(PP)/MCDAID JOHN/MAC STEVE(PP)/MCCUTCHEON STEVEN/</v>
      </c>
      <c r="Y15" s="151" t="str">
        <f t="shared" si="7"/>
        <v>SHEERAN EDWARD CHRISTOPHER/MCDAID JOHNNY(PP)/MCDAID JOHN/MAC STEVE(PP)/MCCUTCHEON STEVEN/</v>
      </c>
    </row>
    <row r="16" spans="1:25" x14ac:dyDescent="0.15">
      <c r="A16" s="295" t="str">
        <f>IF('J-WIDﾃｷｽﾄ貼付'!F23="",SUBSTITUTE(SUBSTITUTE((SUBSTITUTE('J-WIDﾃｷｽﾄ貼付'!E23,"★","")),"?","")," ",""),SUBSTITUTE(SUBSTITUTE((SUBSTITUTE('J-WIDﾃｷｽﾄ貼付'!F23,"★","")),"?","")," ",""))</f>
        <v>：カ</v>
      </c>
      <c r="B16" s="295">
        <f>'J-WIDﾃｷｽﾄ貼付'!D23</f>
        <v>0</v>
      </c>
      <c r="C16" s="295">
        <f>'J-WIDﾃｷｽﾄ貼付'!E23</f>
        <v>0</v>
      </c>
      <c r="D16" s="295"/>
      <c r="E16" s="295" t="str">
        <f t="shared" si="0"/>
        <v>/</v>
      </c>
      <c r="F16" s="295" t="str">
        <f t="shared" si="4"/>
        <v/>
      </c>
      <c r="G16" s="295" t="str">
        <f>CONCATENATE(IF(COUNTA(F6:F24)&gt;0,"/",""),SUBSTITUTE(SUBSTITUTE(SUBSTITUTE(IF(A16="詞",IF(RIGHT(CONCATENATE(B16,C16),1)="+","",B16),""),"(PP)",""),"(MO)",""),"（ＰＤ）",""))</f>
        <v>/</v>
      </c>
      <c r="H16" s="295"/>
      <c r="I16" s="163"/>
      <c r="J16" s="159"/>
      <c r="K16" s="159"/>
      <c r="L16" s="159"/>
      <c r="M16" s="160"/>
      <c r="N16" s="160"/>
      <c r="O16" s="160"/>
      <c r="S16" s="165">
        <f t="shared" si="6"/>
        <v>0</v>
      </c>
      <c r="T16" s="165" t="str">
        <f t="shared" si="1"/>
        <v/>
      </c>
      <c r="U16" s="165" t="str">
        <f t="shared" si="2"/>
        <v/>
      </c>
      <c r="V16" s="165" t="str">
        <f t="shared" si="3"/>
        <v/>
      </c>
      <c r="X16" s="165" t="str">
        <f t="shared" si="7"/>
        <v>SHEERAN EDWARD CHRISTOPHER/MCDAID JOHNNY(PP)/MCDAID JOHN/MAC STEVE(PP)/MCCUTCHEON STEVEN/</v>
      </c>
      <c r="Y16" s="151" t="str">
        <f t="shared" si="7"/>
        <v>SHEERAN EDWARD CHRISTOPHER/MCDAID JOHNNY(PP)/MCDAID JOHN/MAC STEVE(PP)/MCCUTCHEON STEVEN/</v>
      </c>
    </row>
    <row r="17" spans="1:25" x14ac:dyDescent="0.15">
      <c r="A17" s="295" t="str">
        <f>IF('J-WIDﾃｷｽﾄ貼付'!F24="",SUBSTITUTE(SUBSTITUTE((SUBSTITUTE('J-WIDﾃｷｽﾄ貼付'!E24,"★","")),"?","")," ",""),SUBSTITUTE(SUBSTITUTE((SUBSTITUTE('J-WIDﾃｷｽﾄ貼付'!F24,"★","")),"?","")," ",""))</f>
        <v>出</v>
      </c>
      <c r="B17" s="295" t="str">
        <f>'J-WIDﾃｷｽﾄ貼付'!D24</f>
        <v>ROKSTONE MUSIC</v>
      </c>
      <c r="C17" s="295">
        <f>'J-WIDﾃｷｽﾄ貼付'!E24</f>
        <v>3</v>
      </c>
      <c r="D17" s="295"/>
      <c r="E17" s="295" t="str">
        <f t="shared" si="0"/>
        <v>/</v>
      </c>
      <c r="F17" s="295" t="str">
        <f t="shared" si="4"/>
        <v/>
      </c>
      <c r="G17" s="295" t="str">
        <f>CONCATENATE(IF(COUNTA(F6:F24)&gt;0,"/",""),SUBSTITUTE(SUBSTITUTE(SUBSTITUTE(IF(A17="詞",IF(RIGHT(CONCATENATE(B17,C17),1)="+","",B17),""),"(PP)",""),"(MO)",""),"（ＰＤ）",""))</f>
        <v>/</v>
      </c>
      <c r="H17" s="295"/>
      <c r="I17" s="163"/>
      <c r="J17" s="159"/>
      <c r="K17" s="159"/>
      <c r="L17" s="159"/>
      <c r="M17" s="160"/>
      <c r="N17" s="160"/>
      <c r="O17" s="160"/>
      <c r="S17" s="165">
        <f t="shared" si="6"/>
        <v>0</v>
      </c>
      <c r="T17" s="165" t="str">
        <f t="shared" si="1"/>
        <v/>
      </c>
      <c r="U17" s="165" t="str">
        <f t="shared" si="2"/>
        <v/>
      </c>
      <c r="V17" s="165" t="str">
        <f t="shared" si="3"/>
        <v/>
      </c>
      <c r="X17" s="165" t="str">
        <f t="shared" si="7"/>
        <v>SHEERAN EDWARD CHRISTOPHER/MCDAID JOHNNY(PP)/MCDAID JOHN/MAC STEVE(PP)/MCCUTCHEON STEVEN/</v>
      </c>
      <c r="Y17" s="151" t="str">
        <f t="shared" si="7"/>
        <v>SHEERAN EDWARD CHRISTOPHER/MCDAID JOHNNY(PP)/MCDAID JOHN/MAC STEVE(PP)/MCCUTCHEON STEVEN/</v>
      </c>
    </row>
    <row r="18" spans="1:25" x14ac:dyDescent="0.15">
      <c r="A18" s="295" t="str">
        <f>IF('J-WIDﾃｷｽﾄ貼付'!F25="",SUBSTITUTE(SUBSTITUTE((SUBSTITUTE('J-WIDﾃｷｽﾄ貼付'!E25,"★","")),"?","")," ",""),SUBSTITUTE(SUBSTITUTE((SUBSTITUTE('J-WIDﾃｷｽﾄ貼付'!F25,"★","")),"?","")," ",""))</f>
        <v>SP</v>
      </c>
      <c r="B18" s="295" t="str">
        <f>'J-WIDﾃｷｽﾄ貼付'!D25</f>
        <v>ユニバーサル・ミュージック・パブリッシング　Ｓｙｎｃｈ事業部</v>
      </c>
      <c r="C18" s="295">
        <f>'J-WIDﾃｷｽﾄ貼付'!E25</f>
        <v>0</v>
      </c>
      <c r="D18" s="295"/>
      <c r="E18" s="295" t="str">
        <f t="shared" si="0"/>
        <v>/</v>
      </c>
      <c r="F18" s="295" t="str">
        <f t="shared" si="4"/>
        <v/>
      </c>
      <c r="G18" s="295" t="str">
        <f>CONCATENATE(IF(COUNTA(F6:F24)&gt;0,"/",""),SUBSTITUTE(SUBSTITUTE(SUBSTITUTE(IF(A18="詞",IF(RIGHT(CONCATENATE(B18,C18),1)="+","",B18),""),"(PP)",""),"(MO)",""),"（ＰＤ）",""))</f>
        <v>/</v>
      </c>
      <c r="H18" s="295"/>
      <c r="I18" s="163"/>
      <c r="J18" s="159"/>
      <c r="K18" s="159"/>
      <c r="L18" s="159"/>
      <c r="M18" s="160"/>
      <c r="N18" s="160"/>
      <c r="O18" s="160"/>
      <c r="S18" s="165">
        <f t="shared" si="6"/>
        <v>0</v>
      </c>
      <c r="T18" s="165" t="str">
        <f t="shared" si="1"/>
        <v/>
      </c>
      <c r="U18" s="165" t="str">
        <f t="shared" si="2"/>
        <v/>
      </c>
      <c r="V18" s="165" t="str">
        <f t="shared" si="3"/>
        <v/>
      </c>
      <c r="X18" s="165" t="str">
        <f t="shared" si="7"/>
        <v>SHEERAN EDWARD CHRISTOPHER/MCDAID JOHNNY(PP)/MCDAID JOHN/MAC STEVE(PP)/MCCUTCHEON STEVEN/</v>
      </c>
      <c r="Y18" s="151" t="str">
        <f t="shared" si="7"/>
        <v>SHEERAN EDWARD CHRISTOPHER/MCDAID JOHNNY(PP)/MCDAID JOHN/MAC STEVE(PP)/MCCUTCHEON STEVEN/</v>
      </c>
    </row>
    <row r="19" spans="1:25" x14ac:dyDescent="0.15">
      <c r="A19" s="295" t="str">
        <f>IF('J-WIDﾃｷｽﾄ貼付'!F26="",SUBSTITUTE(SUBSTITUTE((SUBSTITUTE('J-WIDﾃｷｽﾄ貼付'!E26,"★","")),"?","")," ",""),SUBSTITUTE(SUBSTITUTE((SUBSTITUTE('J-WIDﾃｷｽﾄ貼付'!F26,"★","")),"?","")," ",""))</f>
        <v/>
      </c>
      <c r="B19" s="295">
        <f>'J-WIDﾃｷｽﾄ貼付'!D26</f>
        <v>0</v>
      </c>
      <c r="C19" s="295">
        <f>'J-WIDﾃｷｽﾄ貼付'!E26</f>
        <v>0</v>
      </c>
      <c r="D19" s="295"/>
      <c r="E19" s="295" t="str">
        <f t="shared" si="0"/>
        <v>/</v>
      </c>
      <c r="F19" s="295" t="str">
        <f t="shared" si="4"/>
        <v/>
      </c>
      <c r="G19" s="295" t="str">
        <f>CONCATENATE(IF(COUNTA(F6:F24)&gt;0,"/",""),SUBSTITUTE(SUBSTITUTE(SUBSTITUTE(IF(A19="詞",IF(RIGHT(CONCATENATE(B19,C19),1)="+","",B19),""),"(PP)",""),"(MO)",""),"（ＰＤ）",""))</f>
        <v>/</v>
      </c>
      <c r="H19" s="295"/>
      <c r="I19" s="163"/>
      <c r="K19" s="159"/>
      <c r="L19" s="159"/>
      <c r="M19" s="159"/>
      <c r="N19" s="160"/>
      <c r="O19" s="160"/>
      <c r="S19" s="165">
        <f t="shared" si="6"/>
        <v>0</v>
      </c>
      <c r="T19" s="165" t="str">
        <f t="shared" si="1"/>
        <v/>
      </c>
      <c r="U19" s="165" t="str">
        <f t="shared" si="2"/>
        <v/>
      </c>
      <c r="V19" s="165" t="str">
        <f t="shared" si="3"/>
        <v/>
      </c>
      <c r="X19" s="165" t="str">
        <f t="shared" si="7"/>
        <v>SHEERAN EDWARD CHRISTOPHER/MCDAID JOHNNY(PP)/MCDAID JOHN/MAC STEVE(PP)/MCCUTCHEON STEVEN/</v>
      </c>
      <c r="Y19" s="151" t="str">
        <f t="shared" si="7"/>
        <v>SHEERAN EDWARD CHRISTOPHER/MCDAID JOHNNY(PP)/MCDAID JOHN/MAC STEVE(PP)/MCCUTCHEON STEVEN/</v>
      </c>
    </row>
    <row r="20" spans="1:25" x14ac:dyDescent="0.15">
      <c r="A20" s="295" t="str">
        <f>IF('J-WIDﾃｷｽﾄ貼付'!F27="",SUBSTITUTE(SUBSTITUTE((SUBSTITUTE('J-WIDﾃｷｽﾄ貼付'!E27,"★","")),"?","")," ",""),SUBSTITUTE(SUBSTITUTE((SUBSTITUTE('J-WIDﾃｷｽﾄ貼付'!F27,"★","")),"?","")," ",""))</f>
        <v/>
      </c>
      <c r="B20" s="295">
        <f>'J-WIDﾃｷｽﾄ貼付'!D27</f>
        <v>0</v>
      </c>
      <c r="C20" s="295">
        <f>'J-WIDﾃｷｽﾄ貼付'!E27</f>
        <v>0</v>
      </c>
      <c r="D20" s="295"/>
      <c r="E20" s="295" t="str">
        <f t="shared" si="0"/>
        <v>/</v>
      </c>
      <c r="F20" s="295" t="str">
        <f t="shared" si="4"/>
        <v/>
      </c>
      <c r="G20" s="295" t="str">
        <f>CONCATENATE(IF(COUNTA(F6:F24)&gt;0,"/",""),SUBSTITUTE(SUBSTITUTE(SUBSTITUTE(IF(A20="詞",IF(RIGHT(CONCATENATE(B20,C20),1)="+","",B20),""),"(PP)",""),"(MO)",""),"（ＰＤ）",""))</f>
        <v>/</v>
      </c>
      <c r="H20" s="295"/>
      <c r="I20" s="163"/>
      <c r="J20" s="159"/>
      <c r="K20" s="159"/>
      <c r="L20" s="159"/>
      <c r="M20" s="160"/>
      <c r="N20" s="160"/>
      <c r="O20" s="160"/>
      <c r="S20" s="165">
        <f t="shared" si="6"/>
        <v>0</v>
      </c>
      <c r="T20" s="165" t="str">
        <f t="shared" si="1"/>
        <v/>
      </c>
      <c r="U20" s="165" t="str">
        <f t="shared" si="2"/>
        <v/>
      </c>
      <c r="V20" s="165" t="str">
        <f t="shared" si="3"/>
        <v/>
      </c>
      <c r="X20" s="165" t="str">
        <f t="shared" si="7"/>
        <v>SHEERAN EDWARD CHRISTOPHER/MCDAID JOHNNY(PP)/MCDAID JOHN/MAC STEVE(PP)/MCCUTCHEON STEVEN/</v>
      </c>
      <c r="Y20" s="151" t="str">
        <f t="shared" si="7"/>
        <v>SHEERAN EDWARD CHRISTOPHER/MCDAID JOHNNY(PP)/MCDAID JOHN/MAC STEVE(PP)/MCCUTCHEON STEVEN/</v>
      </c>
    </row>
    <row r="21" spans="1:25" x14ac:dyDescent="0.15">
      <c r="A21" s="295" t="str">
        <f>IF('J-WIDﾃｷｽﾄ貼付'!F28="",SUBSTITUTE(SUBSTITUTE((SUBSTITUTE('J-WIDﾃｷｽﾄ貼付'!E28,"★","")),"?","")," ",""),SUBSTITUTE(SUBSTITUTE((SUBSTITUTE('J-WIDﾃｷｽﾄ貼付'!F28,"★","")),"?","")," ",""))</f>
        <v/>
      </c>
      <c r="B21" s="295">
        <f>'J-WIDﾃｷｽﾄ貼付'!D28</f>
        <v>0</v>
      </c>
      <c r="C21" s="295">
        <f>'J-WIDﾃｷｽﾄ貼付'!E28</f>
        <v>0</v>
      </c>
      <c r="D21" s="295"/>
      <c r="E21" s="295" t="str">
        <f t="shared" si="0"/>
        <v>/</v>
      </c>
      <c r="F21" s="295" t="str">
        <f t="shared" si="4"/>
        <v/>
      </c>
      <c r="G21" s="295" t="str">
        <f>CONCATENATE(IF(COUNTA(F6:F24)&gt;0,"/",""),SUBSTITUTE(SUBSTITUTE(SUBSTITUTE(IF(A21="詞",IF(RIGHT(CONCATENATE(B21,C21),1)="+","",B21),""),"(PP)",""),"(MO)",""),"（ＰＤ）",""))</f>
        <v>/</v>
      </c>
      <c r="H21" s="295"/>
      <c r="I21" s="163"/>
      <c r="J21" s="159"/>
      <c r="K21" s="159"/>
      <c r="L21" s="159"/>
      <c r="M21" s="160"/>
      <c r="N21" s="160"/>
      <c r="O21" s="160"/>
      <c r="S21" s="165">
        <f t="shared" si="6"/>
        <v>0</v>
      </c>
      <c r="T21" s="165" t="str">
        <f t="shared" si="1"/>
        <v/>
      </c>
      <c r="U21" s="165" t="str">
        <f t="shared" si="2"/>
        <v/>
      </c>
      <c r="V21" s="165" t="str">
        <f t="shared" si="3"/>
        <v/>
      </c>
      <c r="X21" s="165" t="str">
        <f t="shared" si="7"/>
        <v>SHEERAN EDWARD CHRISTOPHER/MCDAID JOHNNY(PP)/MCDAID JOHN/MAC STEVE(PP)/MCCUTCHEON STEVEN/</v>
      </c>
      <c r="Y21" s="151" t="str">
        <f t="shared" si="7"/>
        <v>SHEERAN EDWARD CHRISTOPHER/MCDAID JOHNNY(PP)/MCDAID JOHN/MAC STEVE(PP)/MCCUTCHEON STEVEN/</v>
      </c>
    </row>
    <row r="22" spans="1:25" x14ac:dyDescent="0.15">
      <c r="A22" s="295" t="str">
        <f>IF('J-WIDﾃｷｽﾄ貼付'!F29="",SUBSTITUTE(SUBSTITUTE((SUBSTITUTE('J-WIDﾃｷｽﾄ貼付'!E29,"★","")),"?","")," ",""),SUBSTITUTE(SUBSTITUTE((SUBSTITUTE('J-WIDﾃｷｽﾄ貼付'!F29,"★","")),"?","")," ",""))</f>
        <v/>
      </c>
      <c r="B22" s="295">
        <f>'J-WIDﾃｷｽﾄ貼付'!D29</f>
        <v>0</v>
      </c>
      <c r="C22" s="295">
        <f>'J-WIDﾃｷｽﾄ貼付'!E29</f>
        <v>0</v>
      </c>
      <c r="D22" s="295"/>
      <c r="E22" s="295" t="str">
        <f t="shared" si="0"/>
        <v>/</v>
      </c>
      <c r="F22" s="295" t="str">
        <f t="shared" si="4"/>
        <v/>
      </c>
      <c r="G22" s="295" t="str">
        <f>CONCATENATE(IF(COUNTA(F6:F24)&gt;0,"/",""),SUBSTITUTE(SUBSTITUTE(SUBSTITUTE(IF(A22="詞",IF(RIGHT(CONCATENATE(B22,C22),1)="+","",B22),""),"(PP)",""),"(MO)",""),"（ＰＤ）",""))</f>
        <v>/</v>
      </c>
      <c r="H22" s="295"/>
      <c r="I22" s="163"/>
      <c r="J22" s="159"/>
      <c r="K22" s="159"/>
      <c r="L22" s="159"/>
      <c r="M22" s="160"/>
      <c r="N22" s="160"/>
      <c r="O22" s="160"/>
      <c r="S22" s="165">
        <f t="shared" si="6"/>
        <v>0</v>
      </c>
      <c r="T22" s="165" t="str">
        <f t="shared" si="1"/>
        <v/>
      </c>
      <c r="U22" s="165" t="str">
        <f t="shared" si="2"/>
        <v/>
      </c>
      <c r="V22" s="165" t="str">
        <f t="shared" si="3"/>
        <v/>
      </c>
      <c r="X22" s="165" t="str">
        <f t="shared" si="7"/>
        <v>SHEERAN EDWARD CHRISTOPHER/MCDAID JOHNNY(PP)/MCDAID JOHN/MAC STEVE(PP)/MCCUTCHEON STEVEN/</v>
      </c>
      <c r="Y22" s="151" t="str">
        <f t="shared" si="7"/>
        <v>SHEERAN EDWARD CHRISTOPHER/MCDAID JOHNNY(PP)/MCDAID JOHN/MAC STEVE(PP)/MCCUTCHEON STEVEN/</v>
      </c>
    </row>
    <row r="23" spans="1:25" x14ac:dyDescent="0.15">
      <c r="A23" s="295" t="str">
        <f>IF('J-WIDﾃｷｽﾄ貼付'!F30="",SUBSTITUTE(SUBSTITUTE((SUBSTITUTE('J-WIDﾃｷｽﾄ貼付'!E30,"★","")),"?","")," ",""),SUBSTITUTE(SUBSTITUTE((SUBSTITUTE('J-WIDﾃｷｽﾄ貼付'!F30,"★","")),"?","")," ",""))</f>
        <v/>
      </c>
      <c r="B23" s="295">
        <f>'J-WIDﾃｷｽﾄ貼付'!D30</f>
        <v>0</v>
      </c>
      <c r="C23" s="295">
        <f>'J-WIDﾃｷｽﾄ貼付'!E30</f>
        <v>0</v>
      </c>
      <c r="D23" s="295"/>
      <c r="E23" s="295" t="str">
        <f t="shared" si="0"/>
        <v>/</v>
      </c>
      <c r="F23" s="295" t="str">
        <f t="shared" si="4"/>
        <v/>
      </c>
      <c r="G23" s="295" t="str">
        <f>CONCATENATE(IF(COUNTA(F6:F24)&gt;0,"/",""),SUBSTITUTE(SUBSTITUTE(SUBSTITUTE(IF(A23="詞",IF(RIGHT(CONCATENATE(B23,C23),1)="+","",B23),""),"(PP)",""),"(MO)",""),"（ＰＤ）",""))</f>
        <v>/</v>
      </c>
      <c r="H23" s="295"/>
      <c r="I23" s="163"/>
      <c r="J23" s="159"/>
      <c r="K23" s="159"/>
      <c r="L23" s="159"/>
      <c r="M23" s="160"/>
      <c r="N23" s="160"/>
      <c r="O23" s="160"/>
      <c r="S23" s="165">
        <f t="shared" si="6"/>
        <v>0</v>
      </c>
      <c r="T23" s="165" t="str">
        <f t="shared" si="1"/>
        <v/>
      </c>
      <c r="U23" s="165" t="str">
        <f t="shared" si="2"/>
        <v/>
      </c>
      <c r="V23" s="165" t="str">
        <f t="shared" si="3"/>
        <v/>
      </c>
      <c r="X23" s="165" t="str">
        <f t="shared" si="7"/>
        <v>SHEERAN EDWARD CHRISTOPHER/MCDAID JOHNNY(PP)/MCDAID JOHN/MAC STEVE(PP)/MCCUTCHEON STEVEN/</v>
      </c>
      <c r="Y23" s="151" t="str">
        <f t="shared" si="7"/>
        <v>SHEERAN EDWARD CHRISTOPHER/MCDAID JOHNNY(PP)/MCDAID JOHN/MAC STEVE(PP)/MCCUTCHEON STEVEN/</v>
      </c>
    </row>
    <row r="24" spans="1:25" x14ac:dyDescent="0.15">
      <c r="A24" s="295" t="str">
        <f>IF('J-WIDﾃｷｽﾄ貼付'!F31="",SUBSTITUTE(SUBSTITUTE((SUBSTITUTE('J-WIDﾃｷｽﾄ貼付'!E31,"★","")),"?","")," ",""),SUBSTITUTE(SUBSTITUTE((SUBSTITUTE('J-WIDﾃｷｽﾄ貼付'!F31,"★","")),"?","")," ",""))</f>
        <v/>
      </c>
      <c r="B24" s="295">
        <f>'J-WIDﾃｷｽﾄ貼付'!D31</f>
        <v>0</v>
      </c>
      <c r="C24" s="295">
        <f>'J-WIDﾃｷｽﾄ貼付'!E31</f>
        <v>0</v>
      </c>
      <c r="D24" s="295"/>
      <c r="E24" s="295" t="str">
        <f>CONCATENATE(SUBSTITUTE(SUBSTITUTE(SUBSTITUTE(IF(A24="曲",IF(RIGHT(CONCATENATE(B24,C24),1)="+","",B24),""),"(PP)",""),"(MO)",""),"（ＰＤ）",""),IF(F6="","","/"))</f>
        <v>/</v>
      </c>
      <c r="F24" s="295" t="str">
        <f>CONCATENATE(SUBSTITUTE(SUBSTITUTE(SUBSTITUTE(IF(A24="曲詞",IF(RIGHT(CONCATENATE(B24,C24),1)="+","",B24),""),"(PP)",""),"(MO)",""),"（ＰＤ）",""),IF(F25="","","/"))</f>
        <v/>
      </c>
      <c r="G24" s="295" t="str">
        <f>CONCATENATE(IF(COUNTA(F6:F24)&gt;0,"/",""),SUBSTITUTE(SUBSTITUTE(SUBSTITUTE(IF(A24="詞",IF(RIGHT(CONCATENATE(B24,C24),1)="+","",B24),""),"(PP)",""),"(MO)",""),"（ＰＤ）",""))</f>
        <v>/</v>
      </c>
      <c r="H24" s="295"/>
      <c r="I24" s="163"/>
      <c r="J24" s="159"/>
      <c r="K24" s="159"/>
      <c r="L24" s="159"/>
      <c r="M24" s="160"/>
      <c r="N24" s="160"/>
      <c r="O24" s="160"/>
      <c r="S24" s="165">
        <f t="shared" si="6"/>
        <v>0</v>
      </c>
      <c r="T24" s="165" t="str">
        <f t="shared" si="1"/>
        <v/>
      </c>
      <c r="U24" s="165" t="str">
        <f t="shared" si="2"/>
        <v/>
      </c>
      <c r="V24" s="165" t="str">
        <f t="shared" si="3"/>
        <v/>
      </c>
      <c r="X24" s="165" t="str">
        <f t="shared" ref="X24:Y24" si="8">SUBSTITUTE(CONCATENATE(X23,"/",T24,U24),"//","/")</f>
        <v>SHEERAN EDWARD CHRISTOPHER/MCDAID JOHNNY(PP)/MCDAID JOHN/MAC STEVE(PP)/MCCUTCHEON STEVEN/</v>
      </c>
      <c r="Y24" s="151" t="str">
        <f t="shared" si="8"/>
        <v>SHEERAN EDWARD CHRISTOPHER/MCDAID JOHNNY(PP)/MCDAID JOHN/MAC STEVE(PP)/MCCUTCHEON STEVEN/</v>
      </c>
    </row>
  </sheetData>
  <mergeCells count="8">
    <mergeCell ref="V2:V3"/>
    <mergeCell ref="W2:W3"/>
    <mergeCell ref="P2:P3"/>
    <mergeCell ref="Q2:Q3"/>
    <mergeCell ref="R2:R3"/>
    <mergeCell ref="S2:S3"/>
    <mergeCell ref="T2:T3"/>
    <mergeCell ref="U2:U3"/>
  </mergeCells>
  <phoneticPr fontId="2"/>
  <conditionalFormatting sqref="J10:O10">
    <cfRule type="colorScale" priority="1">
      <colorScale>
        <cfvo type="min"/>
        <cfvo type="percentile" val="50"/>
        <cfvo type="max"/>
        <color rgb="FFF8696B"/>
        <color rgb="FFFCFCFF"/>
        <color rgb="FF63BE7B"/>
      </colorScale>
    </cfRule>
  </conditionalFormatting>
  <dataValidations count="1">
    <dataValidation type="list" allowBlank="1" showInputMessage="1" showErrorMessage="1" sqref="O2" xr:uid="{00000000-0002-0000-0F00-000000000000}">
      <formula1>"I,V"</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tabColor rgb="FF92D050"/>
  </sheetPr>
  <dimension ref="A1:CB1"/>
  <sheetViews>
    <sheetView showGridLines="0" zoomScaleNormal="100" workbookViewId="0">
      <selection activeCell="BA1" sqref="BA1"/>
    </sheetView>
  </sheetViews>
  <sheetFormatPr defaultColWidth="9" defaultRowHeight="13.5" x14ac:dyDescent="0.15"/>
  <cols>
    <col min="1" max="1" width="5.625" style="1" customWidth="1"/>
    <col min="2" max="2" width="15" style="86" customWidth="1"/>
    <col min="3" max="52" width="3.75" style="1" customWidth="1"/>
    <col min="53" max="16384" width="9" style="1"/>
  </cols>
  <sheetData>
    <row r="1" spans="1:80" s="141" customFormat="1" ht="15.75" customHeight="1" x14ac:dyDescent="0.15">
      <c r="A1" s="176" t="s">
        <v>180</v>
      </c>
      <c r="B1" s="176" t="s">
        <v>181</v>
      </c>
      <c r="C1" s="176" t="s">
        <v>182</v>
      </c>
      <c r="D1" s="176" t="s">
        <v>183</v>
      </c>
      <c r="E1" s="176" t="s">
        <v>184</v>
      </c>
      <c r="F1" s="176" t="s">
        <v>185</v>
      </c>
      <c r="G1" s="176" t="s">
        <v>186</v>
      </c>
      <c r="H1" s="176" t="s">
        <v>187</v>
      </c>
      <c r="I1" s="176" t="s">
        <v>188</v>
      </c>
      <c r="J1" s="176" t="s">
        <v>189</v>
      </c>
      <c r="K1" s="176" t="s">
        <v>190</v>
      </c>
      <c r="L1" s="176" t="s">
        <v>191</v>
      </c>
      <c r="M1" s="176" t="s">
        <v>192</v>
      </c>
      <c r="N1" s="176" t="s">
        <v>193</v>
      </c>
      <c r="O1" s="176" t="s">
        <v>194</v>
      </c>
      <c r="P1" s="176" t="s">
        <v>195</v>
      </c>
      <c r="Q1" s="176" t="s">
        <v>196</v>
      </c>
      <c r="R1" s="176" t="s">
        <v>197</v>
      </c>
      <c r="S1" s="176" t="s">
        <v>198</v>
      </c>
      <c r="T1" s="176" t="s">
        <v>199</v>
      </c>
      <c r="U1" s="176" t="s">
        <v>200</v>
      </c>
      <c r="V1" s="176" t="s">
        <v>201</v>
      </c>
      <c r="W1" s="176" t="s">
        <v>202</v>
      </c>
      <c r="X1" s="176" t="s">
        <v>203</v>
      </c>
      <c r="Y1" s="176" t="s">
        <v>204</v>
      </c>
      <c r="Z1" s="176" t="s">
        <v>205</v>
      </c>
      <c r="AA1" s="176" t="s">
        <v>206</v>
      </c>
      <c r="AB1" s="176" t="s">
        <v>207</v>
      </c>
      <c r="AC1" s="176" t="s">
        <v>208</v>
      </c>
      <c r="AD1" s="176" t="s">
        <v>209</v>
      </c>
      <c r="AE1" s="176" t="s">
        <v>210</v>
      </c>
      <c r="AF1" s="176" t="s">
        <v>211</v>
      </c>
      <c r="AG1" s="176" t="s">
        <v>212</v>
      </c>
      <c r="AH1" s="176" t="s">
        <v>213</v>
      </c>
      <c r="AI1" s="176" t="s">
        <v>214</v>
      </c>
      <c r="AJ1" s="176" t="s">
        <v>215</v>
      </c>
      <c r="AK1" s="176" t="s">
        <v>216</v>
      </c>
      <c r="AL1" s="176" t="s">
        <v>217</v>
      </c>
      <c r="AM1" s="176" t="s">
        <v>218</v>
      </c>
      <c r="AN1" s="176" t="s">
        <v>219</v>
      </c>
      <c r="AO1" s="176" t="s">
        <v>220</v>
      </c>
      <c r="AP1" s="176" t="s">
        <v>221</v>
      </c>
      <c r="AQ1" s="176" t="s">
        <v>222</v>
      </c>
      <c r="AR1" s="176" t="s">
        <v>223</v>
      </c>
      <c r="AS1" s="176" t="s">
        <v>224</v>
      </c>
      <c r="AT1" s="176" t="s">
        <v>225</v>
      </c>
      <c r="AU1" s="176" t="s">
        <v>226</v>
      </c>
      <c r="AV1" s="176" t="s">
        <v>227</v>
      </c>
      <c r="AW1" s="176" t="s">
        <v>228</v>
      </c>
      <c r="AX1" s="176" t="s">
        <v>229</v>
      </c>
      <c r="AY1" s="176" t="s">
        <v>230</v>
      </c>
      <c r="AZ1" s="176" t="s">
        <v>231</v>
      </c>
      <c r="BA1" s="176" t="s">
        <v>232</v>
      </c>
      <c r="BB1" s="176" t="s">
        <v>233</v>
      </c>
      <c r="BC1" s="176" t="s">
        <v>234</v>
      </c>
      <c r="BD1" s="176" t="s">
        <v>235</v>
      </c>
      <c r="BE1" s="176" t="s">
        <v>236</v>
      </c>
      <c r="BF1" s="176" t="s">
        <v>237</v>
      </c>
      <c r="BG1" s="176" t="s">
        <v>238</v>
      </c>
      <c r="BH1" s="176" t="s">
        <v>239</v>
      </c>
      <c r="BI1" s="176" t="s">
        <v>240</v>
      </c>
      <c r="BJ1" s="176" t="s">
        <v>241</v>
      </c>
      <c r="BK1" s="176" t="s">
        <v>242</v>
      </c>
      <c r="BL1" s="176" t="s">
        <v>243</v>
      </c>
      <c r="BM1" s="176" t="s">
        <v>244</v>
      </c>
      <c r="BN1" s="176" t="s">
        <v>245</v>
      </c>
      <c r="BO1" s="176" t="s">
        <v>246</v>
      </c>
      <c r="BP1" s="176" t="s">
        <v>247</v>
      </c>
      <c r="BQ1" s="176" t="s">
        <v>248</v>
      </c>
      <c r="BR1" s="176" t="s">
        <v>249</v>
      </c>
      <c r="BS1" s="176" t="s">
        <v>250</v>
      </c>
      <c r="BT1" s="176" t="s">
        <v>251</v>
      </c>
      <c r="BU1" s="176" t="s">
        <v>252</v>
      </c>
      <c r="BV1" s="176" t="s">
        <v>253</v>
      </c>
      <c r="BW1" s="176" t="s">
        <v>254</v>
      </c>
      <c r="BX1" s="176" t="s">
        <v>255</v>
      </c>
      <c r="BY1" s="176" t="s">
        <v>256</v>
      </c>
      <c r="BZ1" s="176" t="s">
        <v>257</v>
      </c>
      <c r="CA1" s="176" t="s">
        <v>258</v>
      </c>
      <c r="CB1" s="176" t="s">
        <v>259</v>
      </c>
    </row>
  </sheetData>
  <sheetProtection formatCells="0" selectLockedCells="1"/>
  <phoneticPr fontId="2"/>
  <pageMargins left="0.51181102362204722" right="0.51181102362204722"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14</vt:i4>
      </vt:variant>
      <vt:variant>
        <vt:lpstr>名前付き一覧</vt:lpstr>
      </vt:variant>
      <vt:variant>
        <vt:i4>8</vt:i4>
      </vt:variant>
    </vt:vector>
  </HeadingPairs>
  <TitlesOfParts>
    <vt:vector size="22" baseType="lpstr">
      <vt:lpstr>申込要領</vt:lpstr>
      <vt:lpstr>利用許諾条項（外国映画上映）</vt:lpstr>
      <vt:lpstr>利用許諾条項別紙</vt:lpstr>
      <vt:lpstr>外国映画情報入力</vt:lpstr>
      <vt:lpstr>収録作品入力</vt:lpstr>
      <vt:lpstr>外国映画上映利用申込書</vt:lpstr>
      <vt:lpstr>取込</vt:lpstr>
      <vt:lpstr>収録楽曲情報</vt:lpstr>
      <vt:lpstr>楽曲集約</vt:lpstr>
      <vt:lpstr>洋画申込書</vt:lpstr>
      <vt:lpstr>算定シミュレーション</vt:lpstr>
      <vt:lpstr>J-WIDﾃｷｽﾄ貼付</vt:lpstr>
      <vt:lpstr>加工用 </vt:lpstr>
      <vt:lpstr>TBL_映画情報</vt:lpstr>
      <vt:lpstr>収録楽曲情報!_FilterDatabase</vt:lpstr>
      <vt:lpstr>外国映画上映利用申込書!Print_Area</vt:lpstr>
      <vt:lpstr>外国映画情報入力!Print_Area</vt:lpstr>
      <vt:lpstr>収録作品入力!Print_Area</vt:lpstr>
      <vt:lpstr>申込要領!Print_Area</vt:lpstr>
      <vt:lpstr>洋画申込書!Print_Area</vt:lpstr>
      <vt:lpstr>'利用許諾条項（外国映画上映）'!Print_Area</vt:lpstr>
      <vt:lpstr>利用許諾条項別紙!Print_Area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2024-11-26T08:48:35Z</cp:lastPrinted>
  <dcterms:created xsi:type="dcterms:W3CDTF">2018-08-10T06:05:02Z</dcterms:created>
  <dcterms:modified xsi:type="dcterms:W3CDTF">2025-03-25T07:07:13Z</dcterms:modified>
</cp:coreProperties>
</file>