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xr:revisionPtr revIDLastSave="0" documentId="13_ncr:1_{F370A168-4D35-46BE-B069-F707EC5C85B6}" xr6:coauthVersionLast="47" xr6:coauthVersionMax="47" xr10:uidLastSave="{00000000-0000-0000-0000-000000000000}"/>
  <workbookProtection workbookAlgorithmName="SHA-512" workbookHashValue="7Byt4gwwkCymQFy3yxjelcVgAErjVoc53/qkilsn73R8Jbb0rPXYJI5nJ5Zf2Rpjok64Qmu7ED7x1wsq6k9qdw==" workbookSaltValue="FIFzQV+EUJNg7/uzwSdxyA==" workbookSpinCount="100000" lockStructure="1"/>
  <bookViews>
    <workbookView xWindow="1890" yWindow="345" windowWidth="20685" windowHeight="13485" tabRatio="892" firstSheet="3" activeTab="3" xr2:uid="{00000000-000D-0000-FFFF-FFFF00000000}"/>
  </bookViews>
  <sheets>
    <sheet name="目次" sheetId="37" r:id="rId1"/>
    <sheet name="はじめにお読みください" sheetId="17" r:id="rId2"/>
    <sheet name="利用許諾条項" sheetId="46" r:id="rId3"/>
    <sheet name="広告展開利用申込書" sheetId="8" r:id="rId4"/>
    <sheet name="①テレビ" sheetId="26" r:id="rId5"/>
    <sheet name="②ラジオ" sheetId="27" r:id="rId6"/>
    <sheet name="③配信" sheetId="18" r:id="rId7"/>
    <sheet name="④劇場用CM" sheetId="23" r:id="rId8"/>
    <sheet name="⑤店頭" sheetId="24" r:id="rId9"/>
    <sheet name="⑥店頭以外" sheetId="33" r:id="rId10"/>
    <sheet name="⑦宣伝車" sheetId="44" r:id="rId11"/>
    <sheet name="③配信-計算シート" sheetId="10" r:id="rId12"/>
    <sheet name="⑥店頭以外-計算シート" sheetId="45" r:id="rId13"/>
    <sheet name="【非】式" sheetId="19" state="hidden" r:id="rId14"/>
    <sheet name="【非】式2" sheetId="35" state="hidden" r:id="rId15"/>
    <sheet name="【非】貼付" sheetId="32" state="hidden" r:id="rId16"/>
    <sheet name="【非】上映申" sheetId="39" state="hidden" r:id="rId17"/>
    <sheet name="【非】上映明" sheetId="41" state="hidden" r:id="rId18"/>
  </sheets>
  <definedNames>
    <definedName name="_xlnm.Print_Area" localSheetId="16">【非】上映申!$A$1:$Y$31</definedName>
    <definedName name="_xlnm.Print_Area" localSheetId="4">①テレビ!$A$1:$AC$47</definedName>
    <definedName name="_xlnm.Print_Area" localSheetId="5">②ラジオ!$A$1:$W$50</definedName>
    <definedName name="_xlnm.Print_Area" localSheetId="6">③配信!$A$1:$BJ$46</definedName>
    <definedName name="_xlnm.Print_Area" localSheetId="7">④劇場用CM!$A$1:$AY$35</definedName>
    <definedName name="_xlnm.Print_Area" localSheetId="8">⑤店頭!$A$1:$BA$41</definedName>
    <definedName name="_xlnm.Print_Area" localSheetId="9">⑥店頭以外!$A$1:$BD$39</definedName>
    <definedName name="_xlnm.Print_Area" localSheetId="10">⑦宣伝車!$A$1:$AY$39</definedName>
    <definedName name="_xlnm.Print_Area" localSheetId="1">はじめにお読みください!$A$1:$C$78</definedName>
    <definedName name="_xlnm.Print_Area" localSheetId="3">広告展開利用申込書!$A$1:$Z$28</definedName>
    <definedName name="_xlnm.Print_Area" localSheetId="2">利用許諾条項!$A$1:$C$136</definedName>
    <definedName name="_xlnm.Print_Titles" localSheetId="2">利用許諾条項!$1:$1</definedName>
    <definedName name="Z_C137BEEB_2D7D_4225_B5F8_A379F000B9AA_.wvu.PrintArea" localSheetId="4" hidden="1">①テレビ!$A$1:$AC$43</definedName>
    <definedName name="Z_C137BEEB_2D7D_4225_B5F8_A379F000B9AA_.wvu.PrintArea" localSheetId="5" hidden="1">②ラジオ!$A$1:$W$43</definedName>
    <definedName name="店頭以外全選択">⑥店頭以外!$A$1:$BD$80</definedName>
    <definedName name="配信全選択">③配信!$A$1:$BJ$95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A26" i="18" l="1"/>
  <c r="AD25" i="8"/>
  <c r="AD24" i="8"/>
  <c r="AD23" i="8"/>
  <c r="AD22" i="8"/>
  <c r="AD21" i="8"/>
  <c r="AD20" i="8"/>
  <c r="AD19" i="8"/>
  <c r="AD18" i="8"/>
  <c r="AD17" i="8"/>
  <c r="AD16" i="8"/>
  <c r="AD15" i="8"/>
  <c r="AD14" i="8"/>
  <c r="AD13" i="8"/>
  <c r="AD12" i="8"/>
  <c r="AD11" i="8"/>
  <c r="AD10" i="8"/>
  <c r="AD9" i="8"/>
  <c r="AD8" i="8"/>
  <c r="AD7" i="8"/>
  <c r="AD6" i="8"/>
  <c r="AD5" i="8"/>
  <c r="C173" i="35"/>
  <c r="C172" i="35"/>
  <c r="C171" i="35"/>
  <c r="C170" i="35"/>
  <c r="C169" i="35"/>
  <c r="C168" i="35"/>
  <c r="C167" i="35"/>
  <c r="C166" i="35"/>
  <c r="C165" i="35"/>
  <c r="C164" i="35"/>
  <c r="C163" i="35"/>
  <c r="C162" i="35"/>
  <c r="C161" i="35"/>
  <c r="C160" i="35"/>
  <c r="C159" i="35"/>
  <c r="C158" i="35"/>
  <c r="C157" i="35"/>
  <c r="C156" i="35"/>
  <c r="C155" i="35"/>
  <c r="C154" i="35"/>
  <c r="C153" i="35"/>
  <c r="C152" i="35"/>
  <c r="C151" i="35"/>
  <c r="C150" i="35"/>
  <c r="H90" i="35"/>
  <c r="H89" i="35"/>
  <c r="H88" i="35"/>
  <c r="H87" i="35"/>
  <c r="H86" i="35"/>
  <c r="H85" i="35"/>
  <c r="H84" i="35"/>
  <c r="H83" i="35"/>
  <c r="H82" i="35"/>
  <c r="H81" i="35"/>
  <c r="H80" i="35"/>
  <c r="H79" i="35"/>
  <c r="H78" i="35"/>
  <c r="H77" i="35"/>
  <c r="H76" i="35"/>
  <c r="H75" i="35"/>
  <c r="H74" i="35"/>
  <c r="H73" i="35"/>
  <c r="H72" i="35"/>
  <c r="H71" i="35"/>
  <c r="H70" i="35"/>
  <c r="H69" i="35"/>
  <c r="H68" i="35"/>
  <c r="H67" i="35"/>
  <c r="H66" i="35"/>
  <c r="G90" i="35"/>
  <c r="G89" i="35"/>
  <c r="G88" i="35"/>
  <c r="G87" i="35"/>
  <c r="G86" i="35"/>
  <c r="G85" i="35"/>
  <c r="G84" i="35"/>
  <c r="G83" i="35"/>
  <c r="G82" i="35"/>
  <c r="G81" i="35"/>
  <c r="G80" i="35"/>
  <c r="G79" i="35"/>
  <c r="G78" i="35"/>
  <c r="G77" i="35"/>
  <c r="G76" i="35"/>
  <c r="G75" i="35"/>
  <c r="G74" i="35"/>
  <c r="G73" i="35"/>
  <c r="G72" i="35"/>
  <c r="G71" i="35"/>
  <c r="G70" i="35"/>
  <c r="G69" i="35"/>
  <c r="G68" i="35"/>
  <c r="G67" i="35"/>
  <c r="G66" i="35"/>
  <c r="F90" i="35"/>
  <c r="F89" i="35"/>
  <c r="F88" i="35"/>
  <c r="F87" i="35"/>
  <c r="F86" i="35"/>
  <c r="F85" i="35"/>
  <c r="F84" i="35"/>
  <c r="F83" i="35"/>
  <c r="F82" i="35"/>
  <c r="F81" i="35"/>
  <c r="F80" i="35"/>
  <c r="F79" i="35"/>
  <c r="F78" i="35"/>
  <c r="F77" i="35"/>
  <c r="F76" i="35"/>
  <c r="F75" i="35"/>
  <c r="F74" i="35"/>
  <c r="F73" i="35"/>
  <c r="F72" i="35"/>
  <c r="F71" i="35"/>
  <c r="F70" i="35"/>
  <c r="F69" i="35"/>
  <c r="F68" i="35"/>
  <c r="F66" i="35"/>
  <c r="E90" i="35"/>
  <c r="E89" i="35"/>
  <c r="E88" i="35"/>
  <c r="E87" i="35"/>
  <c r="E86" i="35"/>
  <c r="E85" i="35"/>
  <c r="E84" i="35"/>
  <c r="E83" i="35"/>
  <c r="E82" i="35"/>
  <c r="E81" i="35"/>
  <c r="E80" i="35"/>
  <c r="E79" i="35"/>
  <c r="E78" i="35"/>
  <c r="E77" i="35"/>
  <c r="E76" i="35"/>
  <c r="E75" i="35"/>
  <c r="E74" i="35"/>
  <c r="E73" i="35"/>
  <c r="E72" i="35"/>
  <c r="E71" i="35"/>
  <c r="E70" i="35"/>
  <c r="E69" i="35"/>
  <c r="E68" i="35"/>
  <c r="E67" i="35"/>
  <c r="E66" i="35"/>
  <c r="D90" i="35"/>
  <c r="D89" i="35"/>
  <c r="D88" i="35"/>
  <c r="D87" i="35"/>
  <c r="D86" i="35"/>
  <c r="D85" i="35"/>
  <c r="D84" i="35"/>
  <c r="D83" i="35"/>
  <c r="D82" i="35"/>
  <c r="D81" i="35"/>
  <c r="D80" i="35"/>
  <c r="D79" i="35"/>
  <c r="D78" i="35"/>
  <c r="D77" i="35"/>
  <c r="D76" i="35"/>
  <c r="D75" i="35"/>
  <c r="D74" i="35"/>
  <c r="D73" i="35"/>
  <c r="D72" i="35"/>
  <c r="D71" i="35"/>
  <c r="D70" i="35"/>
  <c r="D69" i="35"/>
  <c r="D68" i="35"/>
  <c r="D67" i="35"/>
  <c r="D66" i="35"/>
  <c r="C90" i="35"/>
  <c r="C89" i="35"/>
  <c r="C88" i="35"/>
  <c r="C87" i="35"/>
  <c r="C86" i="35"/>
  <c r="C85" i="35"/>
  <c r="C84" i="35"/>
  <c r="C83" i="35"/>
  <c r="C82" i="35"/>
  <c r="C81" i="35"/>
  <c r="C80" i="35"/>
  <c r="C79" i="35"/>
  <c r="C78" i="35"/>
  <c r="C77" i="35"/>
  <c r="C76" i="35"/>
  <c r="C75" i="35"/>
  <c r="C74" i="35"/>
  <c r="C73" i="35"/>
  <c r="C72" i="35"/>
  <c r="C71" i="35"/>
  <c r="C70" i="35"/>
  <c r="C69" i="35"/>
  <c r="C68" i="35"/>
  <c r="C67" i="35"/>
  <c r="F34" i="19"/>
  <c r="F33" i="19"/>
  <c r="F32" i="19"/>
  <c r="F31" i="19"/>
  <c r="F30" i="19"/>
  <c r="E68" i="19" l="1"/>
  <c r="F68" i="19" s="1"/>
  <c r="B65" i="19"/>
  <c r="B64" i="19"/>
  <c r="B63" i="19"/>
  <c r="B62" i="19"/>
  <c r="E62" i="19" s="1"/>
  <c r="B61" i="19"/>
  <c r="F61" i="19" s="1"/>
  <c r="B60" i="19"/>
  <c r="B59" i="19"/>
  <c r="B58" i="19"/>
  <c r="E58" i="19" s="1"/>
  <c r="B57" i="19"/>
  <c r="B56" i="19"/>
  <c r="E56" i="19" s="1"/>
  <c r="B55" i="19"/>
  <c r="B54" i="19"/>
  <c r="B53" i="19"/>
  <c r="B52" i="19"/>
  <c r="B51" i="19"/>
  <c r="B50" i="19"/>
  <c r="B49" i="19"/>
  <c r="B48" i="19"/>
  <c r="B47" i="19"/>
  <c r="B46" i="19"/>
  <c r="B45" i="19"/>
  <c r="B44" i="19"/>
  <c r="E44" i="19" s="1"/>
  <c r="B43" i="19"/>
  <c r="E43" i="19" s="1"/>
  <c r="D65" i="19"/>
  <c r="I65" i="19" s="1"/>
  <c r="D64" i="19"/>
  <c r="I64" i="19" s="1"/>
  <c r="D63" i="19"/>
  <c r="D62" i="19"/>
  <c r="D61" i="19"/>
  <c r="D60" i="19"/>
  <c r="D59" i="19"/>
  <c r="D58" i="19"/>
  <c r="D57" i="19"/>
  <c r="D56" i="19"/>
  <c r="D55" i="19"/>
  <c r="E65" i="19"/>
  <c r="E64" i="19"/>
  <c r="E63" i="19"/>
  <c r="E61" i="19"/>
  <c r="E60" i="19"/>
  <c r="E59" i="19"/>
  <c r="E57" i="19"/>
  <c r="E55" i="19"/>
  <c r="E54" i="19"/>
  <c r="E53" i="19"/>
  <c r="E52" i="19"/>
  <c r="E51" i="19"/>
  <c r="E50" i="19"/>
  <c r="E49" i="19"/>
  <c r="E48" i="19"/>
  <c r="E47" i="19"/>
  <c r="E46" i="19"/>
  <c r="E45" i="19"/>
  <c r="E41" i="19"/>
  <c r="G65" i="19"/>
  <c r="G64" i="19"/>
  <c r="G63" i="19"/>
  <c r="G62" i="19"/>
  <c r="G61" i="19"/>
  <c r="G60" i="19"/>
  <c r="G59" i="19"/>
  <c r="G58" i="19"/>
  <c r="G57" i="19"/>
  <c r="G56" i="19"/>
  <c r="G55" i="19"/>
  <c r="G54" i="19"/>
  <c r="G53" i="19"/>
  <c r="G52" i="19"/>
  <c r="G51" i="19"/>
  <c r="G50" i="19"/>
  <c r="G49" i="19"/>
  <c r="G48" i="19"/>
  <c r="G47" i="19"/>
  <c r="G46" i="19"/>
  <c r="G45" i="19"/>
  <c r="G44" i="19"/>
  <c r="G43" i="19"/>
  <c r="G41" i="19"/>
  <c r="F65" i="19"/>
  <c r="F64" i="19"/>
  <c r="F63" i="19"/>
  <c r="F62" i="19"/>
  <c r="F60" i="19"/>
  <c r="F59" i="19"/>
  <c r="F58" i="19"/>
  <c r="F57" i="19"/>
  <c r="F56" i="19"/>
  <c r="F55" i="19"/>
  <c r="F54" i="19"/>
  <c r="F53" i="19"/>
  <c r="F52" i="19"/>
  <c r="F51" i="19"/>
  <c r="F50" i="19"/>
  <c r="F49" i="19"/>
  <c r="F48" i="19"/>
  <c r="F46" i="19"/>
  <c r="F45" i="19"/>
  <c r="F44" i="19"/>
  <c r="F41" i="19"/>
  <c r="I63" i="19"/>
  <c r="I62" i="19"/>
  <c r="I61" i="19"/>
  <c r="I60" i="19"/>
  <c r="I59" i="19"/>
  <c r="I58" i="19"/>
  <c r="I57" i="19"/>
  <c r="I56" i="19"/>
  <c r="I55" i="19"/>
  <c r="I41" i="19"/>
  <c r="F14" i="32"/>
  <c r="L11" i="32"/>
  <c r="I11" i="32"/>
  <c r="J11" i="32"/>
  <c r="H11" i="32"/>
  <c r="AM25" i="8"/>
  <c r="AM24" i="8"/>
  <c r="AM23" i="8"/>
  <c r="G53" i="32"/>
  <c r="H53" i="32" s="1"/>
  <c r="H54" i="32" s="1"/>
  <c r="H55" i="32" s="1"/>
  <c r="H56" i="32" s="1"/>
  <c r="H57" i="32" s="1"/>
  <c r="L63" i="32"/>
  <c r="L62" i="32"/>
  <c r="L61" i="32"/>
  <c r="L60" i="32"/>
  <c r="L59" i="32"/>
  <c r="L58" i="32"/>
  <c r="L57" i="32"/>
  <c r="L56" i="32"/>
  <c r="L55" i="32"/>
  <c r="L54" i="32"/>
  <c r="L53" i="32"/>
  <c r="L52" i="32"/>
  <c r="L51" i="32"/>
  <c r="L50" i="32"/>
  <c r="L49" i="32"/>
  <c r="L48" i="32"/>
  <c r="L47" i="32"/>
  <c r="L46" i="32"/>
  <c r="L45" i="32"/>
  <c r="L44" i="32"/>
  <c r="L43" i="32"/>
  <c r="AM5" i="8"/>
  <c r="L13" i="39"/>
  <c r="D12" i="39"/>
  <c r="L12" i="39"/>
  <c r="D11" i="39"/>
  <c r="AM22" i="8"/>
  <c r="AM21" i="8"/>
  <c r="AM20" i="8"/>
  <c r="AM19" i="8"/>
  <c r="AM18" i="8"/>
  <c r="AM17" i="8"/>
  <c r="AM16" i="8"/>
  <c r="AM15" i="8"/>
  <c r="AM14" i="8"/>
  <c r="AM13" i="8"/>
  <c r="AM12" i="8"/>
  <c r="AM11" i="8"/>
  <c r="AM10" i="8"/>
  <c r="AM9" i="8"/>
  <c r="AM8" i="8"/>
  <c r="AM7" i="8"/>
  <c r="AM6" i="8"/>
  <c r="W26" i="44"/>
  <c r="X25" i="33"/>
  <c r="V26" i="23"/>
  <c r="Q26" i="44"/>
  <c r="R25" i="33"/>
  <c r="Q29" i="24"/>
  <c r="E19" i="44"/>
  <c r="F18" i="33"/>
  <c r="E19" i="23"/>
  <c r="E17" i="44"/>
  <c r="F16" i="33"/>
  <c r="E17" i="23"/>
  <c r="Q17" i="44"/>
  <c r="R16" i="33"/>
  <c r="Q20" i="24"/>
  <c r="Q18" i="44"/>
  <c r="R17" i="33"/>
  <c r="Q21" i="24"/>
  <c r="Q18" i="23"/>
  <c r="W29" i="24"/>
  <c r="Q26" i="23"/>
  <c r="E20" i="24"/>
  <c r="E22" i="24"/>
  <c r="Q17" i="23"/>
  <c r="E19" i="18"/>
  <c r="S26" i="18"/>
  <c r="S17" i="18"/>
  <c r="E17" i="18"/>
  <c r="S18" i="18"/>
  <c r="I24" i="27"/>
  <c r="D17" i="27"/>
  <c r="J16" i="27"/>
  <c r="J14" i="26"/>
  <c r="D14" i="26"/>
  <c r="K24" i="27"/>
  <c r="B25" i="8"/>
  <c r="I23" i="26"/>
  <c r="D16" i="26"/>
  <c r="J15" i="26"/>
  <c r="J15" i="27"/>
  <c r="D15" i="27"/>
  <c r="F43" i="19" l="1"/>
  <c r="G56" i="32"/>
  <c r="G57" i="32"/>
  <c r="K23" i="26"/>
  <c r="D23" i="26"/>
  <c r="D15" i="26"/>
  <c r="C46" i="27" l="1"/>
  <c r="C45" i="27"/>
  <c r="C44" i="27"/>
  <c r="C43" i="27"/>
  <c r="C42" i="27"/>
  <c r="C41" i="27"/>
  <c r="C40" i="27"/>
  <c r="E36" i="27"/>
  <c r="E35" i="27"/>
  <c r="E34" i="27"/>
  <c r="E33" i="27"/>
  <c r="E32" i="27"/>
  <c r="E31" i="27"/>
  <c r="E30" i="27"/>
  <c r="T37" i="18"/>
  <c r="U41" i="27"/>
  <c r="AO25" i="23"/>
  <c r="B7" i="44"/>
  <c r="B9" i="24"/>
  <c r="H2" i="39"/>
  <c r="F2" i="39"/>
  <c r="D19" i="39"/>
  <c r="M4" i="41"/>
  <c r="E2" i="41"/>
  <c r="I22" i="39"/>
  <c r="G22" i="39"/>
  <c r="D22" i="39"/>
  <c r="C4" i="41"/>
  <c r="D16" i="39"/>
  <c r="E20" i="44"/>
  <c r="E22" i="44"/>
  <c r="BA39" i="33"/>
  <c r="M49" i="33"/>
  <c r="AO5" i="33"/>
  <c r="X53" i="33"/>
  <c r="X51" i="33"/>
  <c r="B164" i="35"/>
  <c r="B163" i="35"/>
  <c r="B162" i="35"/>
  <c r="B161" i="35"/>
  <c r="B160" i="35"/>
  <c r="B159" i="35"/>
  <c r="B158" i="35"/>
  <c r="B157" i="35"/>
  <c r="B137" i="35"/>
  <c r="B136" i="35"/>
  <c r="B135" i="35"/>
  <c r="B134" i="35"/>
  <c r="B133" i="35"/>
  <c r="B132" i="35"/>
  <c r="B131" i="35"/>
  <c r="B130" i="35"/>
  <c r="X48" i="33"/>
  <c r="B74" i="35" s="1"/>
  <c r="AZ44" i="33"/>
  <c r="AZ32" i="33"/>
  <c r="AZ28" i="33"/>
  <c r="AZ24" i="33"/>
  <c r="AZ20" i="33"/>
  <c r="AZ16" i="33"/>
  <c r="AZ12" i="33"/>
  <c r="AZ8" i="33"/>
  <c r="AZ4" i="33"/>
  <c r="X76" i="33"/>
  <c r="B81" i="35" s="1"/>
  <c r="X72" i="33"/>
  <c r="B80" i="35" s="1"/>
  <c r="X68" i="33"/>
  <c r="B79" i="35" s="1"/>
  <c r="X64" i="33"/>
  <c r="B78" i="35" s="1"/>
  <c r="X60" i="33"/>
  <c r="B77" i="35" s="1"/>
  <c r="X56" i="33"/>
  <c r="B76" i="35" s="1"/>
  <c r="X52" i="33"/>
  <c r="B75" i="35" s="1"/>
  <c r="S77" i="33"/>
  <c r="M77" i="33"/>
  <c r="S76" i="33"/>
  <c r="M76" i="33"/>
  <c r="M75" i="33"/>
  <c r="B75" i="33"/>
  <c r="S73" i="33"/>
  <c r="M73" i="33"/>
  <c r="S72" i="33"/>
  <c r="M72" i="33"/>
  <c r="M71" i="33"/>
  <c r="B71" i="33"/>
  <c r="S69" i="33"/>
  <c r="M69" i="33"/>
  <c r="S68" i="33"/>
  <c r="M68" i="33"/>
  <c r="M67" i="33"/>
  <c r="B67" i="33"/>
  <c r="S65" i="33"/>
  <c r="M65" i="33"/>
  <c r="S64" i="33"/>
  <c r="M64" i="33"/>
  <c r="M63" i="33"/>
  <c r="B63" i="33"/>
  <c r="S61" i="33"/>
  <c r="M61" i="33"/>
  <c r="S60" i="33"/>
  <c r="M60" i="33"/>
  <c r="M59" i="33"/>
  <c r="B59" i="33"/>
  <c r="S57" i="33"/>
  <c r="M57" i="33"/>
  <c r="S56" i="33"/>
  <c r="M56" i="33"/>
  <c r="M55" i="33"/>
  <c r="B55" i="33"/>
  <c r="S53" i="33"/>
  <c r="M53" i="33"/>
  <c r="S52" i="33"/>
  <c r="M52" i="33"/>
  <c r="M51" i="33"/>
  <c r="B51" i="33"/>
  <c r="S49" i="33"/>
  <c r="S48" i="33"/>
  <c r="M48" i="33"/>
  <c r="M47" i="33"/>
  <c r="B47" i="33"/>
  <c r="D20" i="27"/>
  <c r="AO20" i="24"/>
  <c r="AO18" i="24"/>
  <c r="AO16" i="24"/>
  <c r="AO14" i="24"/>
  <c r="AO12" i="24"/>
  <c r="AO10" i="24"/>
  <c r="AO8" i="24"/>
  <c r="AJ10" i="23"/>
  <c r="BI95" i="18" l="1"/>
  <c r="BI46" i="18"/>
  <c r="H65" i="19"/>
  <c r="BF90" i="18"/>
  <c r="A65" i="19" s="1"/>
  <c r="BF85" i="18"/>
  <c r="A64" i="19" s="1"/>
  <c r="BF80" i="18"/>
  <c r="A63" i="19" s="1"/>
  <c r="BF75" i="18"/>
  <c r="A62" i="19" s="1"/>
  <c r="BF70" i="18"/>
  <c r="A61" i="19" s="1"/>
  <c r="BF65" i="18"/>
  <c r="A60" i="19" s="1"/>
  <c r="BF60" i="18"/>
  <c r="A59" i="19" s="1"/>
  <c r="BF55" i="18"/>
  <c r="A58" i="19" s="1"/>
  <c r="BF50" i="18"/>
  <c r="A57" i="19" s="1"/>
  <c r="AA90" i="18"/>
  <c r="A56" i="19" s="1"/>
  <c r="AA85" i="18"/>
  <c r="A55" i="19" s="1"/>
  <c r="AA80" i="18"/>
  <c r="A54" i="19" s="1"/>
  <c r="AA75" i="18"/>
  <c r="A53" i="19" s="1"/>
  <c r="AA70" i="18"/>
  <c r="AA65" i="18"/>
  <c r="AA60" i="18"/>
  <c r="AA55" i="18"/>
  <c r="F12" i="33" l="1"/>
  <c r="E16" i="24"/>
  <c r="F51" i="18"/>
  <c r="E45" i="33"/>
  <c r="A49" i="19"/>
  <c r="A50" i="19"/>
  <c r="A51" i="19"/>
  <c r="A52" i="19"/>
  <c r="AA40" i="26"/>
  <c r="R32" i="33"/>
  <c r="B173" i="35"/>
  <c r="C146" i="35" s="1"/>
  <c r="E146" i="35" s="1"/>
  <c r="B172" i="35"/>
  <c r="C145" i="35" s="1"/>
  <c r="E145" i="35" s="1"/>
  <c r="B171" i="35"/>
  <c r="C144" i="35" s="1"/>
  <c r="E144" i="35" s="1"/>
  <c r="B170" i="35"/>
  <c r="C143" i="35" s="1"/>
  <c r="E143" i="35" s="1"/>
  <c r="B169" i="35"/>
  <c r="C142" i="35" s="1"/>
  <c r="E142" i="35" s="1"/>
  <c r="B168" i="35"/>
  <c r="C141" i="35" s="1"/>
  <c r="E141" i="35" s="1"/>
  <c r="B167" i="35"/>
  <c r="C140" i="35" s="1"/>
  <c r="B166" i="35"/>
  <c r="C139" i="35" s="1"/>
  <c r="E139" i="35" s="1"/>
  <c r="B165" i="35"/>
  <c r="C138" i="35" s="1"/>
  <c r="E138" i="35" s="1"/>
  <c r="C136" i="35"/>
  <c r="E136" i="35" s="1"/>
  <c r="C135" i="35"/>
  <c r="E135" i="35" s="1"/>
  <c r="C134" i="35"/>
  <c r="E134" i="35" s="1"/>
  <c r="C133" i="35"/>
  <c r="E133" i="35" s="1"/>
  <c r="C132" i="35"/>
  <c r="C131" i="35"/>
  <c r="E131" i="35" s="1"/>
  <c r="C130" i="35"/>
  <c r="E130" i="35" s="1"/>
  <c r="B146" i="35"/>
  <c r="B145" i="35"/>
  <c r="B144" i="35"/>
  <c r="F144" i="35" s="1"/>
  <c r="B143" i="35"/>
  <c r="B142" i="35"/>
  <c r="B141" i="35"/>
  <c r="B140" i="35"/>
  <c r="B139" i="35"/>
  <c r="B138" i="35"/>
  <c r="BA80" i="33"/>
  <c r="AU77" i="33"/>
  <c r="AO77" i="33"/>
  <c r="AZ76" i="33"/>
  <c r="B90" i="35" s="1"/>
  <c r="AU76" i="33"/>
  <c r="AO76" i="33"/>
  <c r="AO75" i="33"/>
  <c r="AD75" i="33"/>
  <c r="AU73" i="33"/>
  <c r="AO73" i="33"/>
  <c r="AZ72" i="33"/>
  <c r="B89" i="35" s="1"/>
  <c r="AU72" i="33"/>
  <c r="AO72" i="33"/>
  <c r="AO71" i="33"/>
  <c r="AD71" i="33"/>
  <c r="AU69" i="33"/>
  <c r="AO69" i="33"/>
  <c r="AZ68" i="33"/>
  <c r="B88" i="35" s="1"/>
  <c r="AU68" i="33"/>
  <c r="AO68" i="33"/>
  <c r="AO67" i="33"/>
  <c r="AD67" i="33"/>
  <c r="AU65" i="33"/>
  <c r="AO65" i="33"/>
  <c r="AZ64" i="33"/>
  <c r="B87" i="35" s="1"/>
  <c r="AU64" i="33"/>
  <c r="AO64" i="33"/>
  <c r="AO63" i="33"/>
  <c r="AD63" i="33"/>
  <c r="AU61" i="33"/>
  <c r="AO61" i="33"/>
  <c r="AZ60" i="33"/>
  <c r="B86" i="35" s="1"/>
  <c r="AU60" i="33"/>
  <c r="AO60" i="33"/>
  <c r="AO59" i="33"/>
  <c r="AD59" i="33"/>
  <c r="AU57" i="33"/>
  <c r="AO57" i="33"/>
  <c r="AZ56" i="33"/>
  <c r="B85" i="35" s="1"/>
  <c r="AU56" i="33"/>
  <c r="AO56" i="33"/>
  <c r="AO55" i="33"/>
  <c r="AD55" i="33"/>
  <c r="AU53" i="33"/>
  <c r="AO53" i="33"/>
  <c r="AZ52" i="33"/>
  <c r="B84" i="35" s="1"/>
  <c r="AU52" i="33"/>
  <c r="AO52" i="33"/>
  <c r="AO51" i="33"/>
  <c r="AD51" i="33"/>
  <c r="AU49" i="33"/>
  <c r="AO49" i="33"/>
  <c r="AZ48" i="33"/>
  <c r="B83" i="35" s="1"/>
  <c r="AU48" i="33"/>
  <c r="AO48" i="33"/>
  <c r="AO47" i="33"/>
  <c r="AD47" i="33"/>
  <c r="AU45" i="33"/>
  <c r="AO45" i="33"/>
  <c r="B82" i="35"/>
  <c r="AU44" i="33"/>
  <c r="AO44" i="33"/>
  <c r="AO43" i="33"/>
  <c r="AD43" i="33"/>
  <c r="C137" i="35"/>
  <c r="E137" i="35" s="1"/>
  <c r="F135" i="35" l="1"/>
  <c r="BF92" i="18"/>
  <c r="F138" i="35"/>
  <c r="F137" i="35"/>
  <c r="C114" i="35"/>
  <c r="F146" i="35"/>
  <c r="F142" i="35"/>
  <c r="F139" i="35"/>
  <c r="F141" i="35"/>
  <c r="F130" i="35"/>
  <c r="F143" i="35"/>
  <c r="F145" i="35"/>
  <c r="F134" i="35"/>
  <c r="F136" i="35"/>
  <c r="F131" i="35"/>
  <c r="F133" i="35"/>
  <c r="C118" i="35"/>
  <c r="B118" i="35"/>
  <c r="D118" i="35"/>
  <c r="B117" i="35"/>
  <c r="C117" i="35"/>
  <c r="G117" i="35"/>
  <c r="D117" i="35"/>
  <c r="C116" i="35"/>
  <c r="D116" i="35"/>
  <c r="B116" i="35"/>
  <c r="B113" i="35"/>
  <c r="C113" i="35"/>
  <c r="D113" i="35"/>
  <c r="B112" i="35"/>
  <c r="C112" i="35"/>
  <c r="D112" i="35"/>
  <c r="B111" i="35"/>
  <c r="C111" i="35"/>
  <c r="D111" i="35"/>
  <c r="B110" i="35"/>
  <c r="C110" i="35"/>
  <c r="D110" i="35"/>
  <c r="B109" i="35"/>
  <c r="C109" i="35"/>
  <c r="D109" i="35"/>
  <c r="B108" i="35"/>
  <c r="C108" i="35"/>
  <c r="D108" i="35"/>
  <c r="B107" i="35"/>
  <c r="C107" i="35"/>
  <c r="D107" i="35"/>
  <c r="E106" i="35"/>
  <c r="B106" i="35"/>
  <c r="C106" i="35"/>
  <c r="D106" i="35"/>
  <c r="D105" i="35"/>
  <c r="B105" i="35"/>
  <c r="C105" i="35"/>
  <c r="B104" i="35"/>
  <c r="C104" i="35"/>
  <c r="D104" i="35"/>
  <c r="B103" i="35"/>
  <c r="C103" i="35"/>
  <c r="D103" i="35"/>
  <c r="C102" i="35"/>
  <c r="B102" i="35"/>
  <c r="D102" i="35"/>
  <c r="G113" i="35"/>
  <c r="E140" i="35"/>
  <c r="F140" i="35" s="1"/>
  <c r="E132" i="35"/>
  <c r="F132" i="35" s="1"/>
  <c r="B114" i="35" l="1"/>
  <c r="E113" i="35"/>
  <c r="E110" i="35"/>
  <c r="D114" i="35"/>
  <c r="E104" i="35"/>
  <c r="E111" i="35"/>
  <c r="E108" i="35"/>
  <c r="E117" i="35"/>
  <c r="F106" i="35"/>
  <c r="G118" i="35"/>
  <c r="F118" i="35"/>
  <c r="E118" i="35"/>
  <c r="F117" i="35"/>
  <c r="H117" i="35" s="1"/>
  <c r="D145" i="35" s="1"/>
  <c r="G116" i="35"/>
  <c r="F116" i="35"/>
  <c r="E116" i="35"/>
  <c r="F113" i="35"/>
  <c r="H113" i="35" s="1"/>
  <c r="D141" i="35" s="1"/>
  <c r="G112" i="35"/>
  <c r="F112" i="35"/>
  <c r="E112" i="35"/>
  <c r="G110" i="35"/>
  <c r="F110" i="35"/>
  <c r="G109" i="35"/>
  <c r="F109" i="35"/>
  <c r="E109" i="35"/>
  <c r="E107" i="35"/>
  <c r="E105" i="35"/>
  <c r="E103" i="35"/>
  <c r="E102" i="35"/>
  <c r="H118" i="35" l="1"/>
  <c r="D146" i="35" s="1"/>
  <c r="H116" i="35"/>
  <c r="D144" i="35" s="1"/>
  <c r="E114" i="35"/>
  <c r="H109" i="35"/>
  <c r="D137" i="35" s="1"/>
  <c r="H110" i="35"/>
  <c r="D138" i="35" s="1"/>
  <c r="G114" i="35"/>
  <c r="H114" i="35" s="1"/>
  <c r="D142" i="35" s="1"/>
  <c r="F114" i="35"/>
  <c r="H112" i="35"/>
  <c r="D140" i="35" s="1"/>
  <c r="G111" i="35"/>
  <c r="F111" i="35"/>
  <c r="G108" i="35"/>
  <c r="F108" i="35"/>
  <c r="G107" i="35"/>
  <c r="H107" i="35" s="1"/>
  <c r="D135" i="35" s="1"/>
  <c r="F107" i="35"/>
  <c r="G106" i="35"/>
  <c r="H106" i="35" s="1"/>
  <c r="D134" i="35" s="1"/>
  <c r="G105" i="35"/>
  <c r="F105" i="35"/>
  <c r="G104" i="35"/>
  <c r="F104" i="35"/>
  <c r="G103" i="35"/>
  <c r="F103" i="35"/>
  <c r="F102" i="35"/>
  <c r="G102" i="35"/>
  <c r="H102" i="35"/>
  <c r="D130" i="35" s="1"/>
  <c r="G130" i="35" s="1"/>
  <c r="X47" i="33" l="1"/>
  <c r="X49" i="33"/>
  <c r="H111" i="35"/>
  <c r="D139" i="35" s="1"/>
  <c r="H103" i="35"/>
  <c r="D131" i="35" s="1"/>
  <c r="G131" i="35" s="1"/>
  <c r="H105" i="35"/>
  <c r="D133" i="35" s="1"/>
  <c r="H108" i="35"/>
  <c r="D136" i="35" s="1"/>
  <c r="H104" i="35"/>
  <c r="D132" i="35" s="1"/>
  <c r="G132" i="35" s="1"/>
  <c r="H130" i="35"/>
  <c r="G141" i="35" s="1"/>
  <c r="X57" i="33" l="1"/>
  <c r="AZ57" i="33"/>
  <c r="H131" i="35"/>
  <c r="G142" i="35" s="1"/>
  <c r="H142" i="35" s="1"/>
  <c r="H132" i="35"/>
  <c r="X55" i="33" s="1"/>
  <c r="H141" i="35"/>
  <c r="AZ61" i="33" l="1"/>
  <c r="AZ59" i="33"/>
  <c r="AZ55" i="33"/>
  <c r="B78" i="17"/>
  <c r="A37" i="24" l="1"/>
  <c r="E24" i="23"/>
  <c r="E22" i="23"/>
  <c r="P33" i="24"/>
  <c r="A33" i="24"/>
  <c r="AQ30" i="44"/>
  <c r="E23" i="24"/>
  <c r="AO29" i="33"/>
  <c r="E28" i="26"/>
  <c r="E29" i="26"/>
  <c r="E30" i="26"/>
  <c r="E31" i="26"/>
  <c r="E32" i="26"/>
  <c r="E33" i="26"/>
  <c r="D11" i="27"/>
  <c r="D13" i="27"/>
  <c r="D16" i="27"/>
  <c r="D18" i="27"/>
  <c r="D22" i="27"/>
  <c r="D24" i="27"/>
  <c r="D12" i="26"/>
  <c r="AS31" i="24"/>
  <c r="E34" i="26" l="1"/>
  <c r="AZ40" i="24"/>
  <c r="AX38" i="44"/>
  <c r="E26" i="44"/>
  <c r="E24" i="44"/>
  <c r="E18" i="44"/>
  <c r="E15" i="44"/>
  <c r="E13" i="44"/>
  <c r="F25" i="33"/>
  <c r="F23" i="33"/>
  <c r="F21" i="33"/>
  <c r="F19" i="33"/>
  <c r="F17" i="33"/>
  <c r="F14" i="33"/>
  <c r="AA19" i="23"/>
  <c r="E29" i="24"/>
  <c r="E27" i="24"/>
  <c r="E25" i="24"/>
  <c r="E21" i="24"/>
  <c r="E18" i="24"/>
  <c r="A39" i="24"/>
  <c r="A38" i="24"/>
  <c r="AX34" i="23"/>
  <c r="D10" i="26"/>
  <c r="AO13" i="41" a="1"/>
  <c r="AP13" i="41" a="1"/>
  <c r="AS13" i="41" a="1"/>
  <c r="AV13" i="41" a="1"/>
  <c r="AQ13" i="41" a="1"/>
  <c r="AR13" i="41" a="1"/>
  <c r="AT13" i="41" a="1"/>
  <c r="AU13" i="41" a="1"/>
  <c r="AP13" i="41" l="1"/>
  <c r="AQ13" i="41"/>
  <c r="AR13" i="41"/>
  <c r="AV13" i="41"/>
  <c r="AU13" i="41"/>
  <c r="AT13" i="41"/>
  <c r="AS13" i="41"/>
  <c r="AO13" i="41"/>
  <c r="D21" i="26"/>
  <c r="BF39" i="18" l="1"/>
  <c r="A48" i="19" s="1"/>
  <c r="W50" i="27" l="1"/>
  <c r="B69" i="35" l="1"/>
  <c r="B68" i="35"/>
  <c r="B67" i="35"/>
  <c r="B73" i="35"/>
  <c r="B72" i="35"/>
  <c r="B71" i="35"/>
  <c r="B70" i="35"/>
  <c r="R31" i="45"/>
  <c r="R36" i="45"/>
  <c r="AC36" i="45" s="1"/>
  <c r="R35" i="45"/>
  <c r="AC35" i="45"/>
  <c r="R34" i="45"/>
  <c r="AC34" i="45"/>
  <c r="R19" i="45"/>
  <c r="R23" i="45" s="1"/>
  <c r="AC23" i="45" s="1"/>
  <c r="Y34" i="45"/>
  <c r="Y22" i="45"/>
  <c r="Y11" i="45"/>
  <c r="A3" i="44"/>
  <c r="C39" i="32"/>
  <c r="G63" i="32"/>
  <c r="H63" i="32"/>
  <c r="D199" i="35"/>
  <c r="D198" i="35"/>
  <c r="J198" i="35" s="1"/>
  <c r="L198" i="35" s="1"/>
  <c r="D197" i="35"/>
  <c r="J197" i="35" s="1"/>
  <c r="D196" i="35"/>
  <c r="J196" i="35" s="1"/>
  <c r="L196" i="35" s="1"/>
  <c r="D195" i="35"/>
  <c r="I195" i="35" s="1"/>
  <c r="K195" i="35" s="1"/>
  <c r="D194" i="35"/>
  <c r="J194" i="35" s="1"/>
  <c r="L194" i="35" s="1"/>
  <c r="D193" i="35"/>
  <c r="J193" i="35" s="1"/>
  <c r="L193" i="35" s="1"/>
  <c r="C199" i="35"/>
  <c r="C198" i="35"/>
  <c r="C197" i="35"/>
  <c r="C196" i="35"/>
  <c r="C195" i="35"/>
  <c r="C194" i="35"/>
  <c r="C193" i="35"/>
  <c r="C192" i="35"/>
  <c r="B199" i="35"/>
  <c r="B198" i="35"/>
  <c r="B197" i="35"/>
  <c r="B196" i="35"/>
  <c r="B195" i="35"/>
  <c r="B194" i="35"/>
  <c r="B193" i="35"/>
  <c r="D192" i="35"/>
  <c r="J192" i="35" s="1"/>
  <c r="L192" i="35" s="1"/>
  <c r="B192" i="35"/>
  <c r="B190" i="35"/>
  <c r="AR19" i="45"/>
  <c r="AR31" i="45"/>
  <c r="AR8" i="45"/>
  <c r="AT45" i="45"/>
  <c r="Z31" i="45"/>
  <c r="Z19" i="45"/>
  <c r="Z8" i="45"/>
  <c r="R8" i="45"/>
  <c r="R11" i="45" s="1"/>
  <c r="AC11" i="45" s="1"/>
  <c r="AC27" i="44"/>
  <c r="AU33" i="33"/>
  <c r="AO33" i="33"/>
  <c r="AU32" i="33"/>
  <c r="AO32" i="33"/>
  <c r="AO31" i="33"/>
  <c r="AU29" i="33"/>
  <c r="AU28" i="33"/>
  <c r="AO28" i="33"/>
  <c r="AO27" i="33"/>
  <c r="AU25" i="33"/>
  <c r="AO25" i="33"/>
  <c r="AU24" i="33"/>
  <c r="AO24" i="33"/>
  <c r="AO23" i="33"/>
  <c r="AU21" i="33"/>
  <c r="AO21" i="33"/>
  <c r="AU20" i="33"/>
  <c r="AO20" i="33"/>
  <c r="AO19" i="33"/>
  <c r="AU17" i="33"/>
  <c r="AO17" i="33"/>
  <c r="AU16" i="33"/>
  <c r="AO16" i="33"/>
  <c r="AO15" i="33"/>
  <c r="AU13" i="33"/>
  <c r="AO13" i="33"/>
  <c r="AU12" i="33"/>
  <c r="AO12" i="33"/>
  <c r="AO11" i="33"/>
  <c r="AU9" i="33"/>
  <c r="AO9" i="33"/>
  <c r="AU8" i="33"/>
  <c r="AO8" i="33"/>
  <c r="AO7" i="33"/>
  <c r="AU5" i="33"/>
  <c r="AU4" i="33"/>
  <c r="AO4" i="33"/>
  <c r="AD31" i="33"/>
  <c r="AD27" i="33"/>
  <c r="AD23" i="33"/>
  <c r="AD19" i="33"/>
  <c r="AD15" i="33"/>
  <c r="AD11" i="33"/>
  <c r="AD7" i="33"/>
  <c r="AD3" i="33"/>
  <c r="AO3" i="33"/>
  <c r="E13" i="18"/>
  <c r="E13" i="23"/>
  <c r="BB42" i="10"/>
  <c r="AC47" i="26"/>
  <c r="D23" i="39"/>
  <c r="D9" i="39"/>
  <c r="D7" i="39"/>
  <c r="P13" i="41"/>
  <c r="K13" i="41"/>
  <c r="B13" i="41"/>
  <c r="H7" i="41"/>
  <c r="F7" i="41"/>
  <c r="D7" i="41"/>
  <c r="H6" i="41"/>
  <c r="F6" i="41"/>
  <c r="D6" i="41"/>
  <c r="I18" i="39"/>
  <c r="G18" i="39"/>
  <c r="E18" i="39"/>
  <c r="I17" i="39"/>
  <c r="G17" i="39"/>
  <c r="E17" i="39"/>
  <c r="D5" i="39"/>
  <c r="M6" i="41"/>
  <c r="J6" i="41"/>
  <c r="D10" i="39"/>
  <c r="BF9" i="18"/>
  <c r="A42" i="19" s="1"/>
  <c r="B42" i="19" s="1"/>
  <c r="D19" i="26"/>
  <c r="E26" i="23"/>
  <c r="E20" i="23"/>
  <c r="E18" i="23"/>
  <c r="E15" i="23"/>
  <c r="E26" i="18"/>
  <c r="E24" i="18"/>
  <c r="E22" i="18"/>
  <c r="E20" i="18"/>
  <c r="E18" i="18"/>
  <c r="E15" i="18"/>
  <c r="E25" i="19"/>
  <c r="D25" i="19"/>
  <c r="AU18" i="24"/>
  <c r="AU16" i="24"/>
  <c r="AU14" i="24"/>
  <c r="AU12" i="24"/>
  <c r="AU10" i="24"/>
  <c r="AU8" i="24"/>
  <c r="A4" i="24"/>
  <c r="B129" i="35"/>
  <c r="B128" i="35"/>
  <c r="B127" i="35"/>
  <c r="B126" i="35"/>
  <c r="B125" i="35"/>
  <c r="B124" i="35"/>
  <c r="B123" i="35"/>
  <c r="C38" i="32"/>
  <c r="C37" i="32"/>
  <c r="H59" i="32"/>
  <c r="H60" i="32"/>
  <c r="H61" i="32"/>
  <c r="H62" i="32"/>
  <c r="G59" i="32"/>
  <c r="G60" i="32"/>
  <c r="G61" i="32"/>
  <c r="G62" i="32"/>
  <c r="H58" i="32"/>
  <c r="G58" i="32"/>
  <c r="G54" i="32"/>
  <c r="G48" i="32"/>
  <c r="H48" i="32" s="1"/>
  <c r="H49" i="32" s="1"/>
  <c r="G43" i="32"/>
  <c r="H43" i="32" s="1"/>
  <c r="G44" i="32" s="1"/>
  <c r="D17" i="26"/>
  <c r="B156" i="35"/>
  <c r="B155" i="35"/>
  <c r="B154" i="35"/>
  <c r="B153" i="35"/>
  <c r="B152" i="35"/>
  <c r="B151" i="35"/>
  <c r="B150" i="35"/>
  <c r="B149" i="35"/>
  <c r="C149" i="35" s="1"/>
  <c r="B122" i="35"/>
  <c r="K62" i="35"/>
  <c r="J62" i="35"/>
  <c r="I62" i="35"/>
  <c r="H62" i="35"/>
  <c r="K61" i="35"/>
  <c r="J61" i="35"/>
  <c r="I61" i="35"/>
  <c r="H61" i="35"/>
  <c r="G61" i="35"/>
  <c r="F61" i="35"/>
  <c r="E61" i="35"/>
  <c r="D61" i="35"/>
  <c r="C61" i="35"/>
  <c r="B61" i="35"/>
  <c r="K60" i="35"/>
  <c r="J60" i="35"/>
  <c r="I60" i="35"/>
  <c r="H60" i="35"/>
  <c r="G60" i="35"/>
  <c r="F60" i="35"/>
  <c r="E60" i="35"/>
  <c r="D60" i="35"/>
  <c r="C60" i="35"/>
  <c r="B60" i="35"/>
  <c r="K59" i="35"/>
  <c r="J59" i="35"/>
  <c r="I59" i="35"/>
  <c r="H59" i="35"/>
  <c r="G59" i="35"/>
  <c r="F59" i="35"/>
  <c r="E59" i="35"/>
  <c r="D59" i="35"/>
  <c r="C59" i="35"/>
  <c r="B59" i="35"/>
  <c r="K58" i="35"/>
  <c r="J58" i="35"/>
  <c r="I58" i="35"/>
  <c r="H58" i="35"/>
  <c r="G58" i="35"/>
  <c r="F58" i="35"/>
  <c r="E58" i="35"/>
  <c r="D58" i="35"/>
  <c r="C58" i="35"/>
  <c r="B58" i="35"/>
  <c r="K57" i="35"/>
  <c r="J57" i="35"/>
  <c r="I57" i="35"/>
  <c r="H57" i="35"/>
  <c r="G57" i="35"/>
  <c r="F57" i="35"/>
  <c r="E57" i="35"/>
  <c r="D57" i="35"/>
  <c r="C57" i="35"/>
  <c r="B57" i="35"/>
  <c r="K56" i="35"/>
  <c r="J56" i="35"/>
  <c r="I56" i="35"/>
  <c r="H56" i="35"/>
  <c r="G56" i="35"/>
  <c r="F56" i="35"/>
  <c r="E56" i="35"/>
  <c r="D56" i="35"/>
  <c r="C56" i="35"/>
  <c r="B56" i="35"/>
  <c r="K55" i="35"/>
  <c r="J55" i="35"/>
  <c r="I55" i="35"/>
  <c r="H55" i="35"/>
  <c r="G55" i="35"/>
  <c r="F55" i="35"/>
  <c r="E55" i="35"/>
  <c r="D55" i="35"/>
  <c r="C55" i="35"/>
  <c r="B55" i="35"/>
  <c r="K54" i="35"/>
  <c r="J54" i="35"/>
  <c r="I54" i="35"/>
  <c r="H54" i="35"/>
  <c r="G54" i="35"/>
  <c r="F54" i="35"/>
  <c r="E54" i="35"/>
  <c r="D54" i="35"/>
  <c r="C54" i="35"/>
  <c r="B54" i="35"/>
  <c r="K53" i="35"/>
  <c r="J53" i="35"/>
  <c r="I53" i="35"/>
  <c r="H53" i="35"/>
  <c r="G53" i="35"/>
  <c r="F53" i="35"/>
  <c r="E53" i="35"/>
  <c r="D53" i="35"/>
  <c r="C53" i="35"/>
  <c r="B53" i="35"/>
  <c r="K52" i="35"/>
  <c r="J52" i="35"/>
  <c r="I52" i="35"/>
  <c r="H52" i="35"/>
  <c r="G52" i="35"/>
  <c r="F52" i="35"/>
  <c r="E52" i="35"/>
  <c r="D52" i="35"/>
  <c r="C52" i="35"/>
  <c r="B52" i="35"/>
  <c r="K51" i="35"/>
  <c r="J51" i="35"/>
  <c r="I51" i="35"/>
  <c r="H51" i="35"/>
  <c r="G51" i="35"/>
  <c r="F51" i="35"/>
  <c r="E51" i="35"/>
  <c r="D51" i="35"/>
  <c r="C51" i="35"/>
  <c r="B51" i="35"/>
  <c r="K50" i="35"/>
  <c r="J50" i="35"/>
  <c r="I50" i="35"/>
  <c r="H50" i="35"/>
  <c r="G50" i="35"/>
  <c r="F50" i="35"/>
  <c r="E50" i="35"/>
  <c r="D50" i="35"/>
  <c r="C50" i="35"/>
  <c r="B50" i="35"/>
  <c r="K49" i="35"/>
  <c r="J49" i="35"/>
  <c r="I49" i="35"/>
  <c r="H49" i="35"/>
  <c r="G49" i="35"/>
  <c r="F49" i="35"/>
  <c r="E49" i="35"/>
  <c r="D49" i="35"/>
  <c r="C49" i="35"/>
  <c r="B49" i="35"/>
  <c r="K48" i="35"/>
  <c r="J48" i="35"/>
  <c r="I48" i="35"/>
  <c r="H48" i="35"/>
  <c r="G48" i="35"/>
  <c r="F48" i="35"/>
  <c r="E48" i="35"/>
  <c r="D48" i="35"/>
  <c r="C48" i="35"/>
  <c r="B48" i="35"/>
  <c r="K47" i="35"/>
  <c r="J47" i="35"/>
  <c r="I47" i="35"/>
  <c r="H47" i="35"/>
  <c r="G47" i="35"/>
  <c r="F47" i="35"/>
  <c r="E47" i="35"/>
  <c r="D47" i="35"/>
  <c r="C47" i="35"/>
  <c r="B47" i="35"/>
  <c r="K46" i="35"/>
  <c r="J46" i="35"/>
  <c r="I46" i="35"/>
  <c r="H46" i="35"/>
  <c r="G46" i="35"/>
  <c r="F46" i="35"/>
  <c r="E46" i="35"/>
  <c r="D46" i="35"/>
  <c r="C46" i="35"/>
  <c r="B46" i="35"/>
  <c r="K45" i="35"/>
  <c r="J45" i="35"/>
  <c r="I45" i="35"/>
  <c r="H45" i="35"/>
  <c r="G45" i="35"/>
  <c r="F45" i="35"/>
  <c r="E45" i="35"/>
  <c r="D45" i="35"/>
  <c r="C45" i="35"/>
  <c r="B45" i="35"/>
  <c r="K44" i="35"/>
  <c r="J44" i="35"/>
  <c r="I44" i="35"/>
  <c r="H44" i="35"/>
  <c r="G44" i="35"/>
  <c r="F44" i="35"/>
  <c r="E44" i="35"/>
  <c r="D44" i="35"/>
  <c r="C44" i="35"/>
  <c r="B44" i="35"/>
  <c r="K43" i="35"/>
  <c r="J43" i="35"/>
  <c r="I43" i="35"/>
  <c r="H43" i="35"/>
  <c r="G43" i="35"/>
  <c r="F43" i="35"/>
  <c r="E43" i="35"/>
  <c r="D43" i="35"/>
  <c r="C43" i="35"/>
  <c r="B43" i="35"/>
  <c r="K42" i="35"/>
  <c r="J42" i="35"/>
  <c r="I42" i="35"/>
  <c r="H42" i="35"/>
  <c r="G42" i="35"/>
  <c r="F42" i="35"/>
  <c r="E42" i="35"/>
  <c r="D42" i="35"/>
  <c r="C42" i="35"/>
  <c r="B42" i="35"/>
  <c r="K41" i="35"/>
  <c r="J41" i="35"/>
  <c r="I41" i="35"/>
  <c r="H41" i="35"/>
  <c r="G41" i="35"/>
  <c r="F41" i="35"/>
  <c r="E41" i="35"/>
  <c r="D41" i="35"/>
  <c r="C41" i="35"/>
  <c r="B41" i="35"/>
  <c r="K40" i="35"/>
  <c r="J40" i="35"/>
  <c r="I40" i="35"/>
  <c r="H40" i="35"/>
  <c r="G40" i="35"/>
  <c r="F40" i="35"/>
  <c r="E40" i="35"/>
  <c r="D40" i="35"/>
  <c r="C40" i="35"/>
  <c r="B40" i="35"/>
  <c r="K39" i="35"/>
  <c r="J39" i="35"/>
  <c r="I39" i="35"/>
  <c r="H39" i="35"/>
  <c r="G39" i="35"/>
  <c r="F39" i="35"/>
  <c r="E39" i="35"/>
  <c r="D39" i="35"/>
  <c r="C39" i="35"/>
  <c r="B39" i="35"/>
  <c r="K38" i="35"/>
  <c r="J38" i="35"/>
  <c r="I38" i="35"/>
  <c r="H38" i="35"/>
  <c r="G38" i="35"/>
  <c r="F38" i="35"/>
  <c r="E38" i="35"/>
  <c r="D38" i="35"/>
  <c r="C38" i="35"/>
  <c r="B38" i="35"/>
  <c r="K37" i="35"/>
  <c r="J37" i="35"/>
  <c r="I37" i="35"/>
  <c r="H37" i="35"/>
  <c r="G37" i="35"/>
  <c r="F37" i="35"/>
  <c r="E37" i="35"/>
  <c r="D37" i="35"/>
  <c r="C37" i="35"/>
  <c r="B37" i="35"/>
  <c r="K36" i="35"/>
  <c r="J36" i="35"/>
  <c r="I36" i="35"/>
  <c r="H36" i="35"/>
  <c r="G36" i="35"/>
  <c r="F36" i="35"/>
  <c r="E36" i="35"/>
  <c r="D36" i="35"/>
  <c r="C36" i="35"/>
  <c r="B36" i="35"/>
  <c r="K35" i="35"/>
  <c r="J35" i="35"/>
  <c r="I35" i="35"/>
  <c r="H35" i="35"/>
  <c r="G35" i="35"/>
  <c r="F35" i="35"/>
  <c r="E35" i="35"/>
  <c r="D35" i="35"/>
  <c r="C35" i="35"/>
  <c r="B35" i="35"/>
  <c r="K34" i="35"/>
  <c r="J34" i="35"/>
  <c r="I34" i="35"/>
  <c r="H34" i="35"/>
  <c r="G34" i="35"/>
  <c r="F34" i="35"/>
  <c r="E34" i="35"/>
  <c r="D34" i="35"/>
  <c r="C34" i="35"/>
  <c r="B34" i="35"/>
  <c r="K33" i="35"/>
  <c r="J33" i="35"/>
  <c r="I33" i="35"/>
  <c r="H33" i="35"/>
  <c r="G33" i="35"/>
  <c r="F33" i="35"/>
  <c r="E33" i="35"/>
  <c r="D33" i="35"/>
  <c r="C33" i="35"/>
  <c r="B33" i="35"/>
  <c r="K32" i="35"/>
  <c r="J32" i="35"/>
  <c r="I32" i="35"/>
  <c r="H32" i="35"/>
  <c r="G32" i="35"/>
  <c r="F32" i="35"/>
  <c r="E32" i="35"/>
  <c r="D32" i="35"/>
  <c r="C32" i="35"/>
  <c r="B32" i="35"/>
  <c r="K31" i="35"/>
  <c r="J31" i="35"/>
  <c r="I31" i="35"/>
  <c r="H31" i="35"/>
  <c r="G31" i="35"/>
  <c r="F31" i="35"/>
  <c r="E31" i="35"/>
  <c r="D31" i="35"/>
  <c r="C31" i="35"/>
  <c r="B31" i="35"/>
  <c r="K30" i="35"/>
  <c r="J30" i="35"/>
  <c r="I30" i="35"/>
  <c r="H30" i="35"/>
  <c r="G30" i="35"/>
  <c r="F30" i="35"/>
  <c r="E30" i="35"/>
  <c r="D30" i="35"/>
  <c r="C30" i="35"/>
  <c r="B30" i="35"/>
  <c r="K29" i="35"/>
  <c r="J29" i="35"/>
  <c r="I29" i="35"/>
  <c r="H29" i="35"/>
  <c r="G29" i="35"/>
  <c r="F29" i="35"/>
  <c r="E29" i="35"/>
  <c r="D29" i="35"/>
  <c r="C29" i="35"/>
  <c r="B29" i="35"/>
  <c r="K28" i="35"/>
  <c r="J28" i="35"/>
  <c r="I28" i="35"/>
  <c r="H28" i="35"/>
  <c r="G28" i="35"/>
  <c r="F28" i="35"/>
  <c r="E28" i="35"/>
  <c r="D28" i="35"/>
  <c r="C28" i="35"/>
  <c r="B28" i="35"/>
  <c r="K27" i="35"/>
  <c r="J27" i="35"/>
  <c r="I27" i="35"/>
  <c r="H27" i="35"/>
  <c r="G27" i="35"/>
  <c r="F27" i="35"/>
  <c r="E27" i="35"/>
  <c r="D27" i="35"/>
  <c r="C27" i="35"/>
  <c r="B27" i="35"/>
  <c r="K26" i="35"/>
  <c r="J26" i="35"/>
  <c r="I26" i="35"/>
  <c r="H26" i="35"/>
  <c r="G26" i="35"/>
  <c r="F26" i="35"/>
  <c r="E26" i="35"/>
  <c r="D26" i="35"/>
  <c r="C26" i="35"/>
  <c r="B26" i="35"/>
  <c r="K25" i="35"/>
  <c r="J25" i="35"/>
  <c r="I25" i="35"/>
  <c r="H25" i="35"/>
  <c r="G25" i="35"/>
  <c r="F25" i="35"/>
  <c r="E25" i="35"/>
  <c r="D25" i="35"/>
  <c r="C25" i="35"/>
  <c r="B25" i="35"/>
  <c r="K24" i="35"/>
  <c r="J24" i="35"/>
  <c r="I24" i="35"/>
  <c r="H24" i="35"/>
  <c r="G24" i="35"/>
  <c r="F24" i="35"/>
  <c r="E24" i="35"/>
  <c r="D24" i="35"/>
  <c r="C24" i="35"/>
  <c r="B24" i="35"/>
  <c r="K23" i="35"/>
  <c r="J23" i="35"/>
  <c r="I23" i="35"/>
  <c r="H23" i="35"/>
  <c r="G23" i="35"/>
  <c r="F23" i="35"/>
  <c r="E23" i="35"/>
  <c r="D23" i="35"/>
  <c r="C23" i="35"/>
  <c r="B23" i="35"/>
  <c r="K22" i="35"/>
  <c r="J22" i="35"/>
  <c r="I22" i="35"/>
  <c r="H22" i="35"/>
  <c r="G22" i="35"/>
  <c r="F22" i="35"/>
  <c r="E22" i="35"/>
  <c r="D22" i="35"/>
  <c r="C22" i="35"/>
  <c r="B22" i="35"/>
  <c r="K21" i="35"/>
  <c r="J21" i="35"/>
  <c r="I21" i="35"/>
  <c r="H21" i="35"/>
  <c r="G21" i="35"/>
  <c r="F21" i="35"/>
  <c r="E21" i="35"/>
  <c r="D21" i="35"/>
  <c r="C21" i="35"/>
  <c r="B21" i="35"/>
  <c r="K20" i="35"/>
  <c r="J20" i="35"/>
  <c r="I20" i="35"/>
  <c r="H20" i="35"/>
  <c r="G20" i="35"/>
  <c r="F20" i="35"/>
  <c r="E20" i="35"/>
  <c r="D20" i="35"/>
  <c r="C20" i="35"/>
  <c r="B20" i="35"/>
  <c r="K19" i="35"/>
  <c r="J19" i="35"/>
  <c r="I19" i="35"/>
  <c r="H19" i="35"/>
  <c r="G19" i="35"/>
  <c r="F19" i="35"/>
  <c r="E19" i="35"/>
  <c r="D19" i="35"/>
  <c r="C19" i="35"/>
  <c r="B19" i="35"/>
  <c r="K18" i="35"/>
  <c r="J18" i="35"/>
  <c r="I18" i="35"/>
  <c r="H18" i="35"/>
  <c r="G18" i="35"/>
  <c r="F18" i="35"/>
  <c r="E18" i="35"/>
  <c r="D18" i="35"/>
  <c r="C18" i="35"/>
  <c r="B18" i="35"/>
  <c r="K17" i="35"/>
  <c r="J17" i="35"/>
  <c r="I17" i="35"/>
  <c r="H17" i="35"/>
  <c r="G17" i="35"/>
  <c r="F17" i="35"/>
  <c r="E17" i="35"/>
  <c r="D17" i="35"/>
  <c r="C17" i="35"/>
  <c r="B17" i="35"/>
  <c r="K16" i="35"/>
  <c r="J16" i="35"/>
  <c r="I16" i="35"/>
  <c r="H16" i="35"/>
  <c r="G16" i="35"/>
  <c r="F16" i="35"/>
  <c r="E16" i="35"/>
  <c r="D16" i="35"/>
  <c r="C16" i="35"/>
  <c r="B16" i="35"/>
  <c r="K15" i="35"/>
  <c r="J15" i="35"/>
  <c r="I15" i="35"/>
  <c r="H15" i="35"/>
  <c r="G15" i="35"/>
  <c r="F15" i="35"/>
  <c r="E15" i="35"/>
  <c r="D15" i="35"/>
  <c r="C15" i="35"/>
  <c r="B15" i="35"/>
  <c r="K14" i="35"/>
  <c r="J14" i="35"/>
  <c r="I14" i="35"/>
  <c r="H14" i="35"/>
  <c r="G14" i="35"/>
  <c r="F14" i="35"/>
  <c r="E14" i="35"/>
  <c r="D14" i="35"/>
  <c r="C14" i="35"/>
  <c r="B14" i="35"/>
  <c r="K13" i="35"/>
  <c r="J13" i="35"/>
  <c r="I13" i="35"/>
  <c r="H13" i="35"/>
  <c r="G13" i="35"/>
  <c r="F13" i="35"/>
  <c r="E13" i="35"/>
  <c r="D13" i="35"/>
  <c r="C13" i="35"/>
  <c r="B13" i="35"/>
  <c r="K12" i="35"/>
  <c r="J12" i="35"/>
  <c r="I12" i="35"/>
  <c r="H12" i="35"/>
  <c r="G12" i="35"/>
  <c r="F12" i="35"/>
  <c r="E12" i="35"/>
  <c r="D12" i="35"/>
  <c r="C12" i="35"/>
  <c r="B12" i="35"/>
  <c r="K11" i="35"/>
  <c r="J11" i="35"/>
  <c r="I11" i="35"/>
  <c r="H11" i="35"/>
  <c r="G11" i="35"/>
  <c r="F11" i="35"/>
  <c r="E11" i="35"/>
  <c r="D11" i="35"/>
  <c r="C11" i="35"/>
  <c r="B11" i="35"/>
  <c r="K10" i="35"/>
  <c r="J10" i="35"/>
  <c r="I10" i="35"/>
  <c r="H10" i="35"/>
  <c r="G10" i="35"/>
  <c r="F10" i="35"/>
  <c r="E10" i="35"/>
  <c r="D10" i="35"/>
  <c r="C10" i="35"/>
  <c r="B10" i="35"/>
  <c r="K9" i="35"/>
  <c r="J9" i="35"/>
  <c r="I9" i="35"/>
  <c r="H9" i="35"/>
  <c r="G9" i="35"/>
  <c r="F9" i="35"/>
  <c r="E9" i="35"/>
  <c r="D9" i="35"/>
  <c r="C9" i="35"/>
  <c r="B9" i="35"/>
  <c r="K8" i="35"/>
  <c r="J8" i="35"/>
  <c r="I8" i="35"/>
  <c r="H8" i="35"/>
  <c r="G8" i="35"/>
  <c r="F8" i="35"/>
  <c r="E8" i="35"/>
  <c r="D8" i="35"/>
  <c r="C8" i="35"/>
  <c r="B8" i="35"/>
  <c r="K7" i="35"/>
  <c r="J7" i="35"/>
  <c r="I7" i="35"/>
  <c r="H7" i="35"/>
  <c r="G7" i="35"/>
  <c r="F7" i="35"/>
  <c r="E7" i="35"/>
  <c r="D7" i="35"/>
  <c r="C7" i="35"/>
  <c r="B7" i="35"/>
  <c r="K6" i="35"/>
  <c r="J6" i="35"/>
  <c r="I6" i="35"/>
  <c r="H6" i="35"/>
  <c r="G6" i="35"/>
  <c r="F6" i="35"/>
  <c r="E6" i="35"/>
  <c r="D6" i="35"/>
  <c r="C6" i="35"/>
  <c r="B6" i="35"/>
  <c r="K5" i="35"/>
  <c r="J5" i="35"/>
  <c r="I5" i="35"/>
  <c r="H5" i="35"/>
  <c r="G5" i="35"/>
  <c r="F5" i="35"/>
  <c r="E5" i="35"/>
  <c r="D5" i="35"/>
  <c r="C5" i="35"/>
  <c r="B5" i="35"/>
  <c r="K4" i="35"/>
  <c r="J4" i="35"/>
  <c r="I4" i="35"/>
  <c r="H4" i="35"/>
  <c r="G4" i="35"/>
  <c r="F4" i="35"/>
  <c r="E4" i="35"/>
  <c r="D4" i="35"/>
  <c r="C4" i="35"/>
  <c r="B4" i="35"/>
  <c r="K3" i="35"/>
  <c r="J3" i="35"/>
  <c r="I3" i="35"/>
  <c r="H3" i="35"/>
  <c r="G3" i="35"/>
  <c r="F3" i="35"/>
  <c r="E3" i="35"/>
  <c r="D3" i="35"/>
  <c r="C3" i="35"/>
  <c r="B3" i="35"/>
  <c r="K2" i="35"/>
  <c r="J2" i="35"/>
  <c r="I2" i="35"/>
  <c r="H2" i="35"/>
  <c r="G2" i="35"/>
  <c r="F2" i="35"/>
  <c r="E2" i="35"/>
  <c r="D2" i="35"/>
  <c r="C2" i="35"/>
  <c r="B2" i="35"/>
  <c r="N40" i="26"/>
  <c r="J43" i="27"/>
  <c r="K11" i="32"/>
  <c r="C36" i="32"/>
  <c r="C35" i="32"/>
  <c r="C34" i="32"/>
  <c r="C32" i="32"/>
  <c r="C31" i="32"/>
  <c r="C30" i="32"/>
  <c r="C29" i="32"/>
  <c r="C27" i="32"/>
  <c r="C26" i="32"/>
  <c r="C25" i="32"/>
  <c r="C24" i="32"/>
  <c r="C22" i="32"/>
  <c r="C21" i="32"/>
  <c r="C20" i="32"/>
  <c r="C19" i="32"/>
  <c r="E11" i="32"/>
  <c r="F23" i="19"/>
  <c r="BF34" i="18"/>
  <c r="A47" i="19" s="1"/>
  <c r="BF29" i="18"/>
  <c r="A46" i="19" s="1"/>
  <c r="BF24" i="18"/>
  <c r="A45" i="19" s="1"/>
  <c r="BF19" i="18"/>
  <c r="A44" i="19" s="1"/>
  <c r="BF14" i="18"/>
  <c r="A43" i="19" s="1"/>
  <c r="BF4" i="18"/>
  <c r="A41" i="19" s="1"/>
  <c r="B41" i="19" s="1"/>
  <c r="AC29" i="26"/>
  <c r="Z35" i="26"/>
  <c r="W34" i="26"/>
  <c r="T33" i="26"/>
  <c r="Q39" i="26"/>
  <c r="I73" i="19"/>
  <c r="I74" i="19" s="1"/>
  <c r="I75" i="19" s="1"/>
  <c r="I76" i="19" s="1"/>
  <c r="I77" i="19" s="1"/>
  <c r="I78" i="19" s="1"/>
  <c r="I79" i="19" s="1"/>
  <c r="I80" i="19" s="1"/>
  <c r="G74" i="19"/>
  <c r="G75" i="19" s="1"/>
  <c r="G76" i="19" s="1"/>
  <c r="G77" i="19" s="1"/>
  <c r="G78" i="19" s="1"/>
  <c r="G79" i="19" s="1"/>
  <c r="G80" i="19" s="1"/>
  <c r="AA10" i="23"/>
  <c r="AP10" i="23" s="1"/>
  <c r="AA17" i="23" s="1"/>
  <c r="AJ17" i="23" s="1"/>
  <c r="C31" i="27"/>
  <c r="G31" i="27" s="1"/>
  <c r="C32" i="27"/>
  <c r="G32" i="27" s="1"/>
  <c r="C33" i="27"/>
  <c r="G33" i="27" s="1"/>
  <c r="C34" i="27"/>
  <c r="G34" i="27" s="1"/>
  <c r="C35" i="27"/>
  <c r="G35" i="27" s="1"/>
  <c r="C30" i="27"/>
  <c r="G30" i="27" s="1"/>
  <c r="C29" i="26"/>
  <c r="C30" i="26"/>
  <c r="C31" i="26"/>
  <c r="C32" i="26"/>
  <c r="C33" i="26"/>
  <c r="C28" i="26"/>
  <c r="AU20" i="24"/>
  <c r="R16" i="10"/>
  <c r="N16" i="10" s="1"/>
  <c r="G36" i="27" l="1"/>
  <c r="F42" i="19"/>
  <c r="G42" i="19"/>
  <c r="E42" i="19"/>
  <c r="R24" i="45"/>
  <c r="AC24" i="45" s="1"/>
  <c r="R22" i="45"/>
  <c r="AC22" i="45" s="1"/>
  <c r="F25" i="19"/>
  <c r="H48" i="19" s="1"/>
  <c r="B100" i="35"/>
  <c r="C100" i="35"/>
  <c r="D100" i="35"/>
  <c r="D99" i="35"/>
  <c r="B99" i="35"/>
  <c r="C99" i="35"/>
  <c r="B98" i="35"/>
  <c r="C98" i="35"/>
  <c r="D98" i="35"/>
  <c r="B97" i="35"/>
  <c r="C97" i="35"/>
  <c r="D97" i="35"/>
  <c r="C96" i="35"/>
  <c r="B96" i="35"/>
  <c r="D96" i="35"/>
  <c r="B95" i="35"/>
  <c r="C95" i="35"/>
  <c r="D95" i="35"/>
  <c r="B101" i="35"/>
  <c r="D101" i="35"/>
  <c r="C101" i="35"/>
  <c r="I194" i="35"/>
  <c r="K194" i="35" s="1"/>
  <c r="M194" i="35" s="1"/>
  <c r="C122" i="35"/>
  <c r="E122" i="35" s="1"/>
  <c r="F122" i="35" s="1"/>
  <c r="C123" i="35"/>
  <c r="E123" i="35" s="1"/>
  <c r="F123" i="35" s="1"/>
  <c r="C124" i="35"/>
  <c r="E124" i="35" s="1"/>
  <c r="F124" i="35" s="1"/>
  <c r="C125" i="35"/>
  <c r="E125" i="35" s="1"/>
  <c r="F125" i="35" s="1"/>
  <c r="C126" i="35"/>
  <c r="E126" i="35" s="1"/>
  <c r="F126" i="35" s="1"/>
  <c r="C127" i="35"/>
  <c r="E127" i="35" s="1"/>
  <c r="F127" i="35" s="1"/>
  <c r="C128" i="35"/>
  <c r="E128" i="35" s="1"/>
  <c r="F128" i="35" s="1"/>
  <c r="C129" i="35"/>
  <c r="E129" i="35" s="1"/>
  <c r="F129" i="35" s="1"/>
  <c r="I198" i="35"/>
  <c r="K198" i="35" s="1"/>
  <c r="M198" i="35" s="1"/>
  <c r="J195" i="35"/>
  <c r="L195" i="35" s="1"/>
  <c r="F195" i="35"/>
  <c r="E193" i="35"/>
  <c r="E195" i="35"/>
  <c r="G195" i="35"/>
  <c r="N195" i="35" s="1"/>
  <c r="AU16" i="44" s="1"/>
  <c r="G193" i="35"/>
  <c r="AC37" i="45"/>
  <c r="AC25" i="45"/>
  <c r="R20" i="45" s="1"/>
  <c r="R12" i="45"/>
  <c r="AC12" i="45" s="1"/>
  <c r="R13" i="45"/>
  <c r="AC13" i="45" s="1"/>
  <c r="A43" i="32"/>
  <c r="E192" i="35"/>
  <c r="E194" i="35"/>
  <c r="G194" i="35"/>
  <c r="G196" i="35"/>
  <c r="G197" i="35"/>
  <c r="F192" i="35"/>
  <c r="F194" i="35"/>
  <c r="F193" i="35"/>
  <c r="I193" i="35"/>
  <c r="K193" i="35" s="1"/>
  <c r="M193" i="35" s="1"/>
  <c r="I197" i="35"/>
  <c r="K197" i="35" s="1"/>
  <c r="M197" i="35" s="1"/>
  <c r="I196" i="35"/>
  <c r="K196" i="35" s="1"/>
  <c r="M196" i="35" s="1"/>
  <c r="I192" i="35"/>
  <c r="K192" i="35" s="1"/>
  <c r="M192" i="35" s="1"/>
  <c r="E196" i="35"/>
  <c r="F196" i="35"/>
  <c r="E197" i="35"/>
  <c r="F197" i="35"/>
  <c r="G192" i="35"/>
  <c r="F198" i="35"/>
  <c r="E199" i="35"/>
  <c r="B66" i="35"/>
  <c r="N17" i="39"/>
  <c r="AO22" i="24"/>
  <c r="AU22" i="24"/>
  <c r="AB27" i="24" s="1"/>
  <c r="AM27" i="24" s="1"/>
  <c r="AU27" i="24" s="1"/>
  <c r="G32" i="26"/>
  <c r="AP17" i="23"/>
  <c r="G33" i="26"/>
  <c r="G31" i="26"/>
  <c r="G30" i="26"/>
  <c r="G29" i="26"/>
  <c r="G28" i="26"/>
  <c r="E96" i="35"/>
  <c r="G198" i="35"/>
  <c r="E198" i="35"/>
  <c r="J199" i="35"/>
  <c r="L199" i="35" s="1"/>
  <c r="I199" i="35"/>
  <c r="K199" i="35" s="1"/>
  <c r="M199" i="35" s="1"/>
  <c r="G199" i="35"/>
  <c r="F199" i="35"/>
  <c r="E99" i="35"/>
  <c r="G50" i="32"/>
  <c r="H50" i="32"/>
  <c r="F67" i="35"/>
  <c r="M195" i="35"/>
  <c r="E97" i="35"/>
  <c r="G49" i="32"/>
  <c r="L197" i="35"/>
  <c r="E100" i="35"/>
  <c r="H44" i="32"/>
  <c r="G45" i="32" s="1"/>
  <c r="H47" i="19"/>
  <c r="F47" i="19" s="1"/>
  <c r="C29" i="19"/>
  <c r="P34" i="18" s="1"/>
  <c r="C39" i="19"/>
  <c r="H43" i="19"/>
  <c r="H44" i="19"/>
  <c r="D44" i="19" s="1"/>
  <c r="H45" i="19"/>
  <c r="H46" i="19"/>
  <c r="H41" i="19"/>
  <c r="AN16" i="10"/>
  <c r="AZ16" i="10" s="1"/>
  <c r="AN20" i="10"/>
  <c r="AZ20" i="10" s="1"/>
  <c r="AN15" i="10"/>
  <c r="AZ15" i="10" s="1"/>
  <c r="AN19" i="10"/>
  <c r="AZ19" i="10" s="1"/>
  <c r="AG6" i="10"/>
  <c r="AO6" i="10" s="1"/>
  <c r="AN18" i="10"/>
  <c r="AZ18" i="10" s="1"/>
  <c r="AN17" i="10"/>
  <c r="AZ17" i="10" s="1"/>
  <c r="I44" i="19" l="1"/>
  <c r="BF21" i="18" s="1"/>
  <c r="H51" i="32"/>
  <c r="G51" i="32"/>
  <c r="A44" i="32"/>
  <c r="S27" i="45"/>
  <c r="AA27" i="45" s="1"/>
  <c r="H194" i="35"/>
  <c r="H42" i="19"/>
  <c r="H49" i="19"/>
  <c r="H57" i="19"/>
  <c r="H61" i="19"/>
  <c r="H60" i="19"/>
  <c r="H53" i="19"/>
  <c r="H58" i="19"/>
  <c r="H59" i="19"/>
  <c r="H63" i="19"/>
  <c r="H50" i="19"/>
  <c r="H55" i="19"/>
  <c r="H54" i="19"/>
  <c r="H62" i="19"/>
  <c r="H51" i="19"/>
  <c r="H52" i="19"/>
  <c r="H56" i="19"/>
  <c r="H64" i="19"/>
  <c r="D42" i="19"/>
  <c r="D47" i="19"/>
  <c r="D48" i="19"/>
  <c r="I48" i="19" s="1"/>
  <c r="E98" i="35"/>
  <c r="E95" i="35"/>
  <c r="E101" i="35"/>
  <c r="H195" i="35"/>
  <c r="H198" i="35"/>
  <c r="N194" i="35"/>
  <c r="AU14" i="44" s="1"/>
  <c r="N193" i="35"/>
  <c r="AU12" i="44" s="1"/>
  <c r="N197" i="35"/>
  <c r="AU20" i="44" s="1"/>
  <c r="N196" i="35"/>
  <c r="AU18" i="44" s="1"/>
  <c r="F100" i="35"/>
  <c r="F97" i="35"/>
  <c r="F101" i="35"/>
  <c r="F98" i="35"/>
  <c r="F95" i="35"/>
  <c r="B94" i="35"/>
  <c r="C66" i="35"/>
  <c r="C94" i="35"/>
  <c r="E94" i="35"/>
  <c r="R32" i="45"/>
  <c r="S39" i="45"/>
  <c r="AA39" i="45" s="1"/>
  <c r="AC14" i="45"/>
  <c r="N199" i="35"/>
  <c r="AU24" i="44" s="1"/>
  <c r="D94" i="35"/>
  <c r="H193" i="35"/>
  <c r="H192" i="35"/>
  <c r="N192" i="35" s="1"/>
  <c r="AU10" i="44" s="1"/>
  <c r="H196" i="35"/>
  <c r="H197" i="35"/>
  <c r="N198" i="35"/>
  <c r="AU22" i="44" s="1"/>
  <c r="G34" i="26"/>
  <c r="J27" i="26" s="1"/>
  <c r="H199" i="35"/>
  <c r="D41" i="19"/>
  <c r="BF6" i="18" s="1"/>
  <c r="AR21" i="45"/>
  <c r="AK27" i="45"/>
  <c r="D43" i="19"/>
  <c r="G55" i="32"/>
  <c r="H45" i="32"/>
  <c r="C41" i="26"/>
  <c r="C38" i="26"/>
  <c r="C40" i="26"/>
  <c r="C42" i="26"/>
  <c r="C39" i="26"/>
  <c r="C43" i="26"/>
  <c r="D46" i="19"/>
  <c r="D45" i="19"/>
  <c r="E40" i="27"/>
  <c r="AE32" i="10"/>
  <c r="AO32" i="10" s="1"/>
  <c r="AU6" i="10"/>
  <c r="BA6" i="10" s="1"/>
  <c r="E30" i="19"/>
  <c r="AN22" i="10"/>
  <c r="BF36" i="18" l="1"/>
  <c r="I47" i="19"/>
  <c r="I46" i="19"/>
  <c r="BF31" i="18" s="1"/>
  <c r="I45" i="19"/>
  <c r="BF26" i="18" s="1"/>
  <c r="I43" i="19"/>
  <c r="BF16" i="18" s="1"/>
  <c r="I42" i="19"/>
  <c r="BF11" i="18" s="1"/>
  <c r="H46" i="32"/>
  <c r="G46" i="32"/>
  <c r="G52" i="32"/>
  <c r="H52" i="32"/>
  <c r="A45" i="32"/>
  <c r="BF41" i="18"/>
  <c r="D53" i="19"/>
  <c r="D54" i="19"/>
  <c r="BF57" i="18"/>
  <c r="BF72" i="18"/>
  <c r="AA87" i="18"/>
  <c r="BF67" i="18"/>
  <c r="AA92" i="18"/>
  <c r="D52" i="19"/>
  <c r="BF52" i="18"/>
  <c r="D51" i="19"/>
  <c r="D49" i="19"/>
  <c r="BF82" i="18"/>
  <c r="BF62" i="18"/>
  <c r="BF77" i="18"/>
  <c r="F96" i="35"/>
  <c r="F99" i="35"/>
  <c r="F94" i="35"/>
  <c r="AK39" i="45"/>
  <c r="AR33" i="45"/>
  <c r="S16" i="45"/>
  <c r="AA16" i="45" s="1"/>
  <c r="R9" i="45"/>
  <c r="B34" i="44"/>
  <c r="E38" i="26"/>
  <c r="I43" i="26" s="1"/>
  <c r="C44" i="26"/>
  <c r="J29" i="27"/>
  <c r="J30" i="27" s="1"/>
  <c r="J31" i="27" s="1"/>
  <c r="J28" i="26"/>
  <c r="J29" i="26" s="1"/>
  <c r="AO27" i="45"/>
  <c r="AR27" i="45"/>
  <c r="AU32" i="10"/>
  <c r="BA32" i="10" s="1"/>
  <c r="E32" i="19"/>
  <c r="AT22" i="10"/>
  <c r="AZ22" i="10" s="1"/>
  <c r="AE37" i="10"/>
  <c r="AO37" i="10" s="1"/>
  <c r="E31" i="19"/>
  <c r="I41" i="27"/>
  <c r="I44" i="27"/>
  <c r="I42" i="27"/>
  <c r="I43" i="27"/>
  <c r="I40" i="27"/>
  <c r="I45" i="27"/>
  <c r="I54" i="19" l="1"/>
  <c r="AA82" i="18" s="1"/>
  <c r="I53" i="19"/>
  <c r="AA77" i="18" s="1"/>
  <c r="I52" i="19"/>
  <c r="AA72" i="18" s="1"/>
  <c r="I51" i="19"/>
  <c r="AA67" i="18" s="1"/>
  <c r="I49" i="19"/>
  <c r="AA57" i="18" s="1"/>
  <c r="G47" i="32"/>
  <c r="H47" i="32"/>
  <c r="A46" i="32"/>
  <c r="BF87" i="18"/>
  <c r="D50" i="19"/>
  <c r="G100" i="35"/>
  <c r="H100" i="35" s="1"/>
  <c r="D128" i="35" s="1"/>
  <c r="G128" i="35" s="1"/>
  <c r="H128" i="35" s="1"/>
  <c r="G98" i="35"/>
  <c r="H98" i="35" s="1"/>
  <c r="D126" i="35" s="1"/>
  <c r="G126" i="35" s="1"/>
  <c r="G97" i="35"/>
  <c r="H97" i="35" s="1"/>
  <c r="D125" i="35" s="1"/>
  <c r="G125" i="35" s="1"/>
  <c r="G95" i="35"/>
  <c r="H95" i="35" s="1"/>
  <c r="D123" i="35" s="1"/>
  <c r="G123" i="35" s="1"/>
  <c r="G101" i="35"/>
  <c r="H101" i="35" s="1"/>
  <c r="D129" i="35" s="1"/>
  <c r="G129" i="35" s="1"/>
  <c r="G94" i="35"/>
  <c r="H94" i="35" s="1"/>
  <c r="D122" i="35" s="1"/>
  <c r="G122" i="35" s="1"/>
  <c r="AZ5" i="33" s="1"/>
  <c r="AO39" i="45"/>
  <c r="AR39" i="45"/>
  <c r="AK16" i="45"/>
  <c r="AR10" i="45"/>
  <c r="J34" i="44"/>
  <c r="R34" i="44" s="1"/>
  <c r="I46" i="27"/>
  <c r="K39" i="27" s="1"/>
  <c r="K40" i="27" s="1"/>
  <c r="K41" i="27" s="1"/>
  <c r="I42" i="26"/>
  <c r="I41" i="26"/>
  <c r="I39" i="26"/>
  <c r="I40" i="26"/>
  <c r="I38" i="26"/>
  <c r="E33" i="19"/>
  <c r="AU37" i="10"/>
  <c r="BA37" i="10" s="1"/>
  <c r="I50" i="19" l="1"/>
  <c r="AA62" i="18" s="1"/>
  <c r="A47" i="32"/>
  <c r="AZ29" i="33"/>
  <c r="G99" i="35"/>
  <c r="H99" i="35" s="1"/>
  <c r="D127" i="35" s="1"/>
  <c r="G127" i="35" s="1"/>
  <c r="H126" i="35"/>
  <c r="AZ19" i="33" s="1"/>
  <c r="AZ21" i="33"/>
  <c r="AZ17" i="33"/>
  <c r="H125" i="35"/>
  <c r="G96" i="35"/>
  <c r="H96" i="35" s="1"/>
  <c r="D124" i="35" s="1"/>
  <c r="G124" i="35" s="1"/>
  <c r="AZ9" i="33"/>
  <c r="H123" i="35"/>
  <c r="AZ7" i="33" s="1"/>
  <c r="AZ33" i="33"/>
  <c r="H129" i="35"/>
  <c r="G140" i="35" s="1"/>
  <c r="G134" i="35"/>
  <c r="AZ15" i="33"/>
  <c r="G136" i="35"/>
  <c r="G137" i="35"/>
  <c r="AZ27" i="33"/>
  <c r="G139" i="35"/>
  <c r="H122" i="35"/>
  <c r="AO16" i="45"/>
  <c r="AR16" i="45" s="1"/>
  <c r="I44" i="26"/>
  <c r="K37" i="26" s="1"/>
  <c r="K38" i="26" s="1"/>
  <c r="K39" i="26" s="1"/>
  <c r="A48" i="32" l="1"/>
  <c r="B32" i="18"/>
  <c r="L32" i="18" s="1"/>
  <c r="U32" i="18" s="1"/>
  <c r="BF93" i="18"/>
  <c r="BB42" i="18" s="1"/>
  <c r="X77" i="33"/>
  <c r="X73" i="33"/>
  <c r="X65" i="33"/>
  <c r="AZ53" i="33"/>
  <c r="AZ49" i="33"/>
  <c r="AZ25" i="33"/>
  <c r="H127" i="35"/>
  <c r="AZ23" i="33" s="1"/>
  <c r="H124" i="35"/>
  <c r="AZ11" i="33" s="1"/>
  <c r="AZ13" i="33"/>
  <c r="H140" i="35"/>
  <c r="H139" i="35"/>
  <c r="H137" i="35"/>
  <c r="X75" i="33" s="1"/>
  <c r="H136" i="35"/>
  <c r="X71" i="33" s="1"/>
  <c r="H134" i="35"/>
  <c r="G145" i="35" s="1"/>
  <c r="AZ31" i="33"/>
  <c r="G135" i="35"/>
  <c r="AZ3" i="33"/>
  <c r="G133" i="35"/>
  <c r="G138" i="35"/>
  <c r="A49" i="32" l="1"/>
  <c r="BB93" i="18"/>
  <c r="AA2" i="18"/>
  <c r="BF42" i="18"/>
  <c r="AZ45" i="33"/>
  <c r="X69" i="33"/>
  <c r="X63" i="33"/>
  <c r="X61" i="33"/>
  <c r="AZ73" i="33"/>
  <c r="AZ51" i="33"/>
  <c r="AZ47" i="33"/>
  <c r="H145" i="35"/>
  <c r="H138" i="35"/>
  <c r="AZ43" i="33" s="1"/>
  <c r="H135" i="35"/>
  <c r="G146" i="35" s="1"/>
  <c r="H133" i="35"/>
  <c r="G144" i="35" s="1"/>
  <c r="A50" i="32" l="1"/>
  <c r="X67" i="33"/>
  <c r="X59" i="33"/>
  <c r="AZ77" i="33"/>
  <c r="AZ71" i="33"/>
  <c r="AZ69" i="33"/>
  <c r="H146" i="35"/>
  <c r="AZ75" i="33" s="1"/>
  <c r="H144" i="35"/>
  <c r="A51" i="32" l="1"/>
  <c r="AZ67" i="33"/>
  <c r="B115" i="35"/>
  <c r="D115" i="35"/>
  <c r="C115" i="35"/>
  <c r="E115" i="35"/>
  <c r="A52" i="32" l="1"/>
  <c r="F115" i="35"/>
  <c r="A53" i="32" l="1"/>
  <c r="G115" i="35"/>
  <c r="H115" i="35" s="1"/>
  <c r="D143" i="35" s="1"/>
  <c r="G143" i="35" s="1"/>
  <c r="A54" i="32" l="1"/>
  <c r="H143" i="35"/>
  <c r="AZ65" i="33"/>
  <c r="AZ78" i="33" s="1"/>
  <c r="AZ63" i="33"/>
  <c r="A55" i="32" l="1"/>
  <c r="AZ34" i="33"/>
  <c r="B30" i="33"/>
  <c r="K30" i="33" s="1"/>
  <c r="S30" i="33" s="1"/>
  <c r="A56" i="32" l="1"/>
  <c r="AW78" i="33"/>
  <c r="AW34" i="33"/>
  <c r="X2" i="33"/>
  <c r="A57" i="32" l="1"/>
  <c r="A58" i="32" l="1"/>
  <c r="A59" i="32" l="1"/>
  <c r="A60" i="32" l="1"/>
  <c r="A61" i="32" l="1"/>
  <c r="A62" i="32" l="1"/>
  <c r="A63" i="32" l="1"/>
  <c r="AF25" i="8"/>
  <c r="J39" i="32"/>
  <c r="AH23" i="8"/>
  <c r="AF21" i="8"/>
  <c r="AH25" i="8"/>
  <c r="AF23" i="8"/>
  <c r="AH24" i="8"/>
  <c r="O33" i="32"/>
  <c r="J22" i="32"/>
  <c r="F22" i="32"/>
  <c r="AI23" i="8"/>
  <c r="J29" i="32"/>
  <c r="K20" i="32"/>
  <c r="F19" i="32"/>
  <c r="G19" i="32"/>
  <c r="L33" i="32"/>
  <c r="G33" i="32"/>
  <c r="I38" i="32"/>
  <c r="E33" i="32"/>
  <c r="J31" i="32"/>
  <c r="I24" i="32"/>
  <c r="AI24" i="8"/>
  <c r="I37" i="32"/>
  <c r="E20" i="32"/>
  <c r="E28" i="32"/>
  <c r="AI25" i="8"/>
  <c r="H36" i="32"/>
  <c r="AH12" i="8"/>
  <c r="L34" i="32"/>
  <c r="I36" i="32"/>
  <c r="AF18" i="8"/>
  <c r="J26" i="32"/>
  <c r="G26" i="32"/>
  <c r="I30" i="32"/>
  <c r="AH15" i="8"/>
  <c r="O19" i="32"/>
  <c r="E30" i="32"/>
  <c r="H39" i="32"/>
  <c r="E36" i="32"/>
  <c r="G28" i="32"/>
  <c r="AI12" i="8"/>
  <c r="O27" i="32"/>
  <c r="G35" i="32"/>
  <c r="F36" i="32"/>
  <c r="H28" i="32"/>
  <c r="G39" i="32"/>
  <c r="J33" i="32"/>
  <c r="I19" i="32"/>
  <c r="H33" i="32"/>
  <c r="E29" i="32"/>
  <c r="I27" i="32"/>
  <c r="G27" i="32"/>
  <c r="L22" i="32"/>
  <c r="AH19" i="8"/>
  <c r="E22" i="32"/>
  <c r="F33" i="32"/>
  <c r="G29" i="32"/>
  <c r="H27" i="32"/>
  <c r="J25" i="32"/>
  <c r="F32" i="32"/>
  <c r="G21" i="32"/>
  <c r="AI20" i="8"/>
  <c r="F38" i="32"/>
  <c r="I20" i="32"/>
  <c r="F24" i="32"/>
  <c r="E26" i="32"/>
  <c r="J34" i="32"/>
  <c r="K33" i="32"/>
  <c r="AI16" i="8"/>
  <c r="E25" i="32"/>
  <c r="O31" i="32"/>
  <c r="AF12" i="8"/>
  <c r="K24" i="32"/>
  <c r="K21" i="32"/>
  <c r="AF11" i="8"/>
  <c r="K27" i="32"/>
  <c r="O20" i="32"/>
  <c r="O25" i="32"/>
  <c r="G31" i="32"/>
  <c r="AH21" i="8"/>
  <c r="J38" i="32"/>
  <c r="E37" i="32"/>
  <c r="F25" i="32"/>
  <c r="K22" i="32"/>
  <c r="E34" i="32"/>
  <c r="J24" i="32"/>
  <c r="I22" i="32"/>
  <c r="J35" i="32"/>
  <c r="H29" i="32"/>
  <c r="K37" i="32"/>
  <c r="AH14" i="8"/>
  <c r="F34" i="32"/>
  <c r="H24" i="32"/>
  <c r="K29" i="32"/>
  <c r="L36" i="32"/>
  <c r="I35" i="32"/>
  <c r="L27" i="32"/>
  <c r="F27" i="32"/>
  <c r="H32" i="32"/>
  <c r="J36" i="32"/>
  <c r="AF22" i="8"/>
  <c r="F37" i="32"/>
  <c r="F29" i="32"/>
  <c r="I26" i="32"/>
  <c r="O36" i="32"/>
  <c r="AH10" i="8"/>
  <c r="G22" i="32"/>
  <c r="AF17" i="8"/>
  <c r="G38" i="32"/>
  <c r="E24" i="32"/>
  <c r="K26" i="32"/>
  <c r="L31" i="32"/>
  <c r="J19" i="32"/>
  <c r="AH16" i="8"/>
  <c r="E31" i="32"/>
  <c r="F21" i="32"/>
  <c r="O39" i="32"/>
  <c r="H20" i="32"/>
  <c r="K25" i="32"/>
  <c r="I33" i="32"/>
  <c r="AH20" i="8"/>
  <c r="I25" i="32"/>
  <c r="H37" i="32"/>
  <c r="F35" i="32"/>
  <c r="G25" i="32"/>
  <c r="AH22" i="8"/>
  <c r="L32" i="32"/>
  <c r="E39" i="32"/>
  <c r="H26" i="32"/>
  <c r="O34" i="32"/>
  <c r="F30" i="32"/>
  <c r="L39" i="32"/>
  <c r="H38" i="32"/>
  <c r="H19" i="32"/>
  <c r="AF14" i="8"/>
  <c r="J30" i="32"/>
  <c r="K38" i="32"/>
  <c r="O29" i="32"/>
  <c r="AH11" i="8"/>
  <c r="J32" i="32"/>
  <c r="AI11" i="8"/>
  <c r="E38" i="32"/>
  <c r="H22" i="32"/>
  <c r="AI5" i="8" l="1"/>
  <c r="I28" i="32"/>
  <c r="AH5" i="8"/>
  <c r="AH6" i="8"/>
  <c r="AI6" i="8"/>
  <c r="AF5" i="8"/>
  <c r="AF6" i="8"/>
  <c r="AI7" i="8"/>
  <c r="AH8" i="8"/>
  <c r="E23" i="32"/>
  <c r="AH9" i="8"/>
  <c r="AH7" i="8"/>
  <c r="AI8" i="8"/>
  <c r="H23" i="32"/>
  <c r="AF8" i="8"/>
  <c r="K23" i="32"/>
  <c r="AF7" i="8"/>
  <c r="AI9" i="8"/>
  <c r="AI10" i="8"/>
  <c r="G23" i="32"/>
  <c r="L23" i="32"/>
  <c r="I23" i="32"/>
  <c r="F23" i="32"/>
  <c r="AF10" i="8"/>
  <c r="O23" i="32"/>
  <c r="AF9" i="8"/>
  <c r="J23" i="32"/>
  <c r="J28" i="32"/>
  <c r="O28" i="32"/>
  <c r="K28" i="32"/>
  <c r="L28" i="32"/>
  <c r="F28" i="32"/>
  <c r="H21" i="32"/>
  <c r="G34" i="32"/>
  <c r="H31" i="32"/>
  <c r="O24" i="32"/>
  <c r="AI18" i="8"/>
  <c r="L29" i="32"/>
  <c r="AF20" i="8"/>
  <c r="O35" i="32"/>
  <c r="O37" i="32"/>
  <c r="K39" i="32"/>
  <c r="E27" i="32"/>
  <c r="AI15" i="8"/>
  <c r="F20" i="32"/>
  <c r="J37" i="32"/>
  <c r="AH13" i="8"/>
  <c r="AF24" i="8"/>
  <c r="G24" i="32"/>
  <c r="G36" i="32"/>
  <c r="H30" i="32"/>
  <c r="G20" i="32"/>
  <c r="I32" i="32"/>
  <c r="O22" i="32"/>
  <c r="L24" i="32"/>
  <c r="K35" i="32"/>
  <c r="G32" i="32"/>
  <c r="I39" i="32"/>
  <c r="F31" i="32"/>
  <c r="K34" i="32"/>
  <c r="G37" i="32"/>
  <c r="J20" i="32"/>
  <c r="O30" i="32"/>
  <c r="L26" i="32"/>
  <c r="AF13" i="8"/>
  <c r="G30" i="32"/>
  <c r="F39" i="32"/>
  <c r="O26" i="32"/>
  <c r="O21" i="32"/>
  <c r="L35" i="32"/>
  <c r="AH18" i="8"/>
  <c r="E32" i="32"/>
  <c r="E21" i="32"/>
  <c r="L25" i="32"/>
  <c r="AI19" i="8"/>
  <c r="AI14" i="8"/>
  <c r="K30" i="32"/>
  <c r="H34" i="32"/>
  <c r="I31" i="32"/>
  <c r="L20" i="32"/>
  <c r="H25" i="32"/>
  <c r="AI21" i="8"/>
  <c r="AH17" i="8"/>
  <c r="H35" i="32"/>
  <c r="L30" i="32"/>
  <c r="AF15" i="8"/>
  <c r="J27" i="32"/>
  <c r="I34" i="32"/>
  <c r="L19" i="32"/>
  <c r="AI17" i="8"/>
  <c r="K19" i="32"/>
  <c r="E19" i="32"/>
  <c r="I29" i="32"/>
  <c r="L21" i="32"/>
  <c r="E35" i="32"/>
  <c r="O32" i="32"/>
  <c r="AI13" i="8"/>
  <c r="K32" i="32"/>
  <c r="O38" i="32"/>
  <c r="AI22" i="8"/>
  <c r="K31" i="32"/>
  <c r="K36" i="32"/>
  <c r="AF19" i="8"/>
  <c r="L37" i="32"/>
  <c r="L38" i="32"/>
  <c r="J21" i="32"/>
  <c r="F26" i="32"/>
  <c r="I21" i="32"/>
  <c r="AF16" i="8"/>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<sst xmlns="http://schemas.openxmlformats.org/spreadsheetml/2006/main" count="2323" uniqueCount="1148">
  <si>
    <t>ご住所</t>
    <rPh sb="1" eb="3">
      <t>ジュウショ</t>
    </rPh>
    <phoneticPr fontId="2"/>
  </si>
  <si>
    <t>法人名</t>
    <rPh sb="0" eb="2">
      <t>ホウジン</t>
    </rPh>
    <rPh sb="2" eb="3">
      <t>メイ</t>
    </rPh>
    <phoneticPr fontId="2"/>
  </si>
  <si>
    <t>代表者名</t>
    <rPh sb="0" eb="3">
      <t>ダイヒョウシャ</t>
    </rPh>
    <rPh sb="3" eb="4">
      <t>メイ</t>
    </rPh>
    <phoneticPr fontId="2"/>
  </si>
  <si>
    <t>TEL</t>
    <phoneticPr fontId="2"/>
  </si>
  <si>
    <t>携帯電話</t>
    <rPh sb="0" eb="2">
      <t>ケイタイ</t>
    </rPh>
    <rPh sb="2" eb="4">
      <t>デンワ</t>
    </rPh>
    <phoneticPr fontId="2"/>
  </si>
  <si>
    <t>E-mail</t>
    <phoneticPr fontId="2"/>
  </si>
  <si>
    <t>広告主名</t>
    <rPh sb="0" eb="3">
      <t>コウコクヌシ</t>
    </rPh>
    <rPh sb="3" eb="4">
      <t>メイ</t>
    </rPh>
    <phoneticPr fontId="2"/>
  </si>
  <si>
    <t>商品名</t>
    <rPh sb="0" eb="3">
      <t>ショウヒンメイ</t>
    </rPh>
    <phoneticPr fontId="2"/>
  </si>
  <si>
    <t>法人名</t>
    <rPh sb="0" eb="2">
      <t>ホウジン</t>
    </rPh>
    <rPh sb="2" eb="3">
      <t>メイ</t>
    </rPh>
    <phoneticPr fontId="4"/>
  </si>
  <si>
    <t>携帯電話</t>
    <rPh sb="0" eb="2">
      <t>ケイタイ</t>
    </rPh>
    <rPh sb="2" eb="4">
      <t>デンワ</t>
    </rPh>
    <phoneticPr fontId="4"/>
  </si>
  <si>
    <t>E-mail</t>
    <phoneticPr fontId="4"/>
  </si>
  <si>
    <t>広告主名</t>
    <rPh sb="0" eb="3">
      <t>コウコクヌシ</t>
    </rPh>
    <rPh sb="3" eb="4">
      <t>メイ</t>
    </rPh>
    <phoneticPr fontId="4"/>
  </si>
  <si>
    <t>TEL</t>
    <phoneticPr fontId="4"/>
  </si>
  <si>
    <t>配信回数</t>
    <rPh sb="0" eb="2">
      <t>ハイシン</t>
    </rPh>
    <rPh sb="2" eb="4">
      <t>カイスウ</t>
    </rPh>
    <phoneticPr fontId="4"/>
  </si>
  <si>
    <t>単価</t>
    <rPh sb="0" eb="2">
      <t>タンカ</t>
    </rPh>
    <phoneticPr fontId="4"/>
  </si>
  <si>
    <t>配信回数（千回単位）</t>
    <rPh sb="0" eb="2">
      <t>ハイシン</t>
    </rPh>
    <rPh sb="2" eb="4">
      <t>カイスウ</t>
    </rPh>
    <rPh sb="5" eb="7">
      <t>センカイ</t>
    </rPh>
    <rPh sb="7" eb="9">
      <t>タンイ</t>
    </rPh>
    <phoneticPr fontId="4"/>
  </si>
  <si>
    <t>=</t>
    <phoneticPr fontId="4"/>
  </si>
  <si>
    <t>使用料</t>
    <rPh sb="0" eb="3">
      <t>シヨウリョウ</t>
    </rPh>
    <phoneticPr fontId="4"/>
  </si>
  <si>
    <t>請求額</t>
    <rPh sb="0" eb="2">
      <t>セイキュウ</t>
    </rPh>
    <rPh sb="2" eb="3">
      <t>ガク</t>
    </rPh>
    <phoneticPr fontId="4"/>
  </si>
  <si>
    <t>配信回数区分</t>
    <rPh sb="0" eb="2">
      <t>ハイシン</t>
    </rPh>
    <rPh sb="2" eb="4">
      <t>カイスウ</t>
    </rPh>
    <rPh sb="4" eb="6">
      <t>クブン</t>
    </rPh>
    <phoneticPr fontId="4"/>
  </si>
  <si>
    <t>×</t>
    <phoneticPr fontId="4"/>
  </si>
  <si>
    <t>（減額率）</t>
    <rPh sb="1" eb="3">
      <t>ゲンガク</t>
    </rPh>
    <rPh sb="3" eb="4">
      <t>リツ</t>
    </rPh>
    <phoneticPr fontId="4"/>
  </si>
  <si>
    <t>100,000回まで</t>
    <rPh sb="7" eb="8">
      <t>カイ</t>
    </rPh>
    <phoneticPr fontId="4"/>
  </si>
  <si>
    <t>100,001～1,000,000回</t>
    <rPh sb="17" eb="18">
      <t>カイ</t>
    </rPh>
    <phoneticPr fontId="4"/>
  </si>
  <si>
    <t>1,000,001～5,000,000回</t>
    <rPh sb="19" eb="20">
      <t>カイ</t>
    </rPh>
    <phoneticPr fontId="4"/>
  </si>
  <si>
    <t>5,000,001～10,000,000回</t>
    <rPh sb="20" eb="21">
      <t>カイ</t>
    </rPh>
    <phoneticPr fontId="4"/>
  </si>
  <si>
    <t>10,000,001～20,000,000回</t>
    <rPh sb="21" eb="22">
      <t>カイ</t>
    </rPh>
    <phoneticPr fontId="4"/>
  </si>
  <si>
    <t>20,000,001回以上</t>
    <rPh sb="10" eb="11">
      <t>カイ</t>
    </rPh>
    <rPh sb="11" eb="13">
      <t>イジョウ</t>
    </rPh>
    <phoneticPr fontId="4"/>
  </si>
  <si>
    <t>使用料　（A)</t>
    <rPh sb="0" eb="3">
      <t>シヨウリョウ</t>
    </rPh>
    <phoneticPr fontId="4"/>
  </si>
  <si>
    <t>減額後の請求額</t>
    <rPh sb="0" eb="2">
      <t>ゲンガク</t>
    </rPh>
    <rPh sb="2" eb="3">
      <t>ゴ</t>
    </rPh>
    <rPh sb="4" eb="6">
      <t>セイキュウ</t>
    </rPh>
    <rPh sb="6" eb="7">
      <t>ガク</t>
    </rPh>
    <phoneticPr fontId="4"/>
  </si>
  <si>
    <t>5％減額使用料</t>
    <rPh sb="2" eb="4">
      <t>ゲンガク</t>
    </rPh>
    <rPh sb="4" eb="7">
      <t>シヨウリョウ</t>
    </rPh>
    <phoneticPr fontId="4"/>
  </si>
  <si>
    <t>5％減額請求額</t>
    <rPh sb="2" eb="4">
      <t>ゲンガク</t>
    </rPh>
    <rPh sb="4" eb="6">
      <t>セイキュウ</t>
    </rPh>
    <rPh sb="6" eb="7">
      <t>ガク</t>
    </rPh>
    <phoneticPr fontId="4"/>
  </si>
  <si>
    <t>減額</t>
    <rPh sb="0" eb="2">
      <t>ゲンガク</t>
    </rPh>
    <phoneticPr fontId="4"/>
  </si>
  <si>
    <t>実質単価</t>
    <rPh sb="0" eb="2">
      <t>ジッシツ</t>
    </rPh>
    <rPh sb="2" eb="4">
      <t>タンカ</t>
    </rPh>
    <phoneticPr fontId="4"/>
  </si>
  <si>
    <t>利用期間</t>
    <rPh sb="0" eb="2">
      <t>リヨウ</t>
    </rPh>
    <rPh sb="2" eb="4">
      <t>キカン</t>
    </rPh>
    <phoneticPr fontId="2"/>
  </si>
  <si>
    <t>配信回数</t>
    <rPh sb="0" eb="2">
      <t>ハイシン</t>
    </rPh>
    <rPh sb="2" eb="4">
      <t>カイスウ</t>
    </rPh>
    <phoneticPr fontId="2"/>
  </si>
  <si>
    <t>一般社団法人日本音楽著作権協会　複製部</t>
    <rPh sb="0" eb="2">
      <t>イッパン</t>
    </rPh>
    <rPh sb="2" eb="4">
      <t>シャダン</t>
    </rPh>
    <rPh sb="4" eb="6">
      <t>ホウジン</t>
    </rPh>
    <rPh sb="6" eb="8">
      <t>ニホン</t>
    </rPh>
    <rPh sb="8" eb="10">
      <t>オンガク</t>
    </rPh>
    <rPh sb="10" eb="13">
      <t>チョサクケン</t>
    </rPh>
    <rPh sb="13" eb="15">
      <t>キョウカイ</t>
    </rPh>
    <rPh sb="16" eb="18">
      <t>フクセイ</t>
    </rPh>
    <rPh sb="18" eb="19">
      <t>ブ</t>
    </rPh>
    <phoneticPr fontId="4"/>
  </si>
  <si>
    <t>一般社団法人日本音楽著作権協会　御中</t>
    <rPh sb="0" eb="2">
      <t>イッパン</t>
    </rPh>
    <rPh sb="2" eb="4">
      <t>シャダン</t>
    </rPh>
    <rPh sb="4" eb="6">
      <t>ホウジン</t>
    </rPh>
    <rPh sb="6" eb="8">
      <t>ニホン</t>
    </rPh>
    <rPh sb="8" eb="10">
      <t>オンガク</t>
    </rPh>
    <rPh sb="10" eb="13">
      <t>チョサクケン</t>
    </rPh>
    <rPh sb="13" eb="15">
      <t>キョウカイ</t>
    </rPh>
    <rPh sb="16" eb="18">
      <t>オンチュウ</t>
    </rPh>
    <phoneticPr fontId="3"/>
  </si>
  <si>
    <t>報告日</t>
    <rPh sb="0" eb="2">
      <t>ホウコク</t>
    </rPh>
    <rPh sb="2" eb="3">
      <t>ビ</t>
    </rPh>
    <phoneticPr fontId="2"/>
  </si>
  <si>
    <t>×</t>
    <phoneticPr fontId="22"/>
  </si>
  <si>
    <t>＝</t>
    <phoneticPr fontId="22"/>
  </si>
  <si>
    <t>１スクリ―ン当たり
の使用料</t>
    <rPh sb="6" eb="7">
      <t>ア</t>
    </rPh>
    <rPh sb="11" eb="14">
      <t>シヨウリョウ</t>
    </rPh>
    <phoneticPr fontId="22"/>
  </si>
  <si>
    <t>円</t>
    <rPh sb="0" eb="1">
      <t>エン</t>
    </rPh>
    <phoneticPr fontId="22"/>
  </si>
  <si>
    <t>請求日</t>
    <rPh sb="0" eb="2">
      <t>セイキュウ</t>
    </rPh>
    <rPh sb="2" eb="3">
      <t>ビ</t>
    </rPh>
    <phoneticPr fontId="2"/>
  </si>
  <si>
    <t>請求書番号</t>
    <rPh sb="0" eb="3">
      <t>セイキュウショ</t>
    </rPh>
    <rPh sb="3" eb="5">
      <t>バンゴウ</t>
    </rPh>
    <phoneticPr fontId="2"/>
  </si>
  <si>
    <t>確認印</t>
    <rPh sb="0" eb="2">
      <t>カクニン</t>
    </rPh>
    <rPh sb="2" eb="3">
      <t>イン</t>
    </rPh>
    <phoneticPr fontId="2"/>
  </si>
  <si>
    <t>担当印</t>
    <rPh sb="0" eb="2">
      <t>タントウ</t>
    </rPh>
    <rPh sb="2" eb="3">
      <t>イン</t>
    </rPh>
    <phoneticPr fontId="2"/>
  </si>
  <si>
    <t>1～10個</t>
    <rPh sb="4" eb="5">
      <t>コ</t>
    </rPh>
    <phoneticPr fontId="22"/>
  </si>
  <si>
    <t>11～50個</t>
    <rPh sb="5" eb="6">
      <t>コ</t>
    </rPh>
    <phoneticPr fontId="22"/>
  </si>
  <si>
    <t>51～100個</t>
    <rPh sb="6" eb="7">
      <t>コ</t>
    </rPh>
    <phoneticPr fontId="22"/>
  </si>
  <si>
    <t>101～500個</t>
    <rPh sb="7" eb="8">
      <t>コ</t>
    </rPh>
    <phoneticPr fontId="22"/>
  </si>
  <si>
    <t>1個当たりの使用料</t>
    <rPh sb="1" eb="2">
      <t>コ</t>
    </rPh>
    <rPh sb="2" eb="3">
      <t>ア</t>
    </rPh>
    <rPh sb="6" eb="9">
      <t>シヨウリョウ</t>
    </rPh>
    <phoneticPr fontId="22"/>
  </si>
  <si>
    <t>合計配信回数</t>
    <rPh sb="0" eb="2">
      <t>ゴウケイ</t>
    </rPh>
    <rPh sb="2" eb="4">
      <t>ハイシン</t>
    </rPh>
    <rPh sb="4" eb="6">
      <t>カイスウ</t>
    </rPh>
    <phoneticPr fontId="2"/>
  </si>
  <si>
    <t>～</t>
    <phoneticPr fontId="2"/>
  </si>
  <si>
    <t>～</t>
    <phoneticPr fontId="2"/>
  </si>
  <si>
    <t>使用料（税抜）</t>
    <rPh sb="0" eb="3">
      <t>シヨウリョウ</t>
    </rPh>
    <rPh sb="4" eb="6">
      <t>ゼイヌキ</t>
    </rPh>
    <phoneticPr fontId="2"/>
  </si>
  <si>
    <t>千回単位</t>
    <rPh sb="0" eb="2">
      <t>センカイ</t>
    </rPh>
    <rPh sb="2" eb="4">
      <t>タンイ</t>
    </rPh>
    <phoneticPr fontId="2"/>
  </si>
  <si>
    <t>単価</t>
    <rPh sb="0" eb="2">
      <t>タンカ</t>
    </rPh>
    <phoneticPr fontId="2"/>
  </si>
  <si>
    <t>税抜使用料（無無）</t>
    <rPh sb="0" eb="2">
      <t>ゼイヌキ</t>
    </rPh>
    <rPh sb="2" eb="5">
      <t>シヨウリョウ</t>
    </rPh>
    <rPh sb="6" eb="7">
      <t>ム</t>
    </rPh>
    <rPh sb="7" eb="8">
      <t>ム</t>
    </rPh>
    <phoneticPr fontId="2"/>
  </si>
  <si>
    <t>税抜使用料（無有）</t>
    <rPh sb="0" eb="2">
      <t>ゼイヌキ</t>
    </rPh>
    <rPh sb="2" eb="5">
      <t>シヨウリョウ</t>
    </rPh>
    <rPh sb="6" eb="7">
      <t>ナシ</t>
    </rPh>
    <rPh sb="7" eb="8">
      <t>アリ</t>
    </rPh>
    <phoneticPr fontId="2"/>
  </si>
  <si>
    <t>税抜使用料（有無）</t>
    <rPh sb="0" eb="2">
      <t>ゼイヌキ</t>
    </rPh>
    <rPh sb="2" eb="5">
      <t>シヨウリョウ</t>
    </rPh>
    <rPh sb="6" eb="7">
      <t>アリ</t>
    </rPh>
    <rPh sb="7" eb="8">
      <t>ナシ</t>
    </rPh>
    <phoneticPr fontId="2"/>
  </si>
  <si>
    <t>税抜使用料（有有）</t>
    <rPh sb="0" eb="2">
      <t>ゼイヌキ</t>
    </rPh>
    <rPh sb="2" eb="5">
      <t>シヨウリョウ</t>
    </rPh>
    <rPh sb="6" eb="7">
      <t>ユウ</t>
    </rPh>
    <rPh sb="7" eb="8">
      <t>ユウ</t>
    </rPh>
    <phoneticPr fontId="2"/>
  </si>
  <si>
    <t>徴収率</t>
    <rPh sb="0" eb="2">
      <t>チョウシュウ</t>
    </rPh>
    <rPh sb="2" eb="3">
      <t>リツ</t>
    </rPh>
    <phoneticPr fontId="2"/>
  </si>
  <si>
    <t>確定税抜使用料</t>
    <rPh sb="0" eb="2">
      <t>カクテイ</t>
    </rPh>
    <rPh sb="2" eb="4">
      <t>ゼイヌキ</t>
    </rPh>
    <rPh sb="4" eb="7">
      <t>シヨウリョウ</t>
    </rPh>
    <phoneticPr fontId="2"/>
  </si>
  <si>
    <t>請求額</t>
    <rPh sb="0" eb="2">
      <t>セイキュウ</t>
    </rPh>
    <rPh sb="2" eb="3">
      <t>ガク</t>
    </rPh>
    <phoneticPr fontId="22"/>
  </si>
  <si>
    <t>広告メニュー</t>
    <rPh sb="0" eb="2">
      <t>コウコク</t>
    </rPh>
    <phoneticPr fontId="2"/>
  </si>
  <si>
    <t>分</t>
    <rPh sb="0" eb="1">
      <t>フン</t>
    </rPh>
    <phoneticPr fontId="2"/>
  </si>
  <si>
    <t>秒</t>
    <rPh sb="0" eb="1">
      <t>ビョウ</t>
    </rPh>
    <phoneticPr fontId="2"/>
  </si>
  <si>
    <t>請求額</t>
    <rPh sb="0" eb="2">
      <t>セイキュウ</t>
    </rPh>
    <rPh sb="2" eb="3">
      <t>ガク</t>
    </rPh>
    <phoneticPr fontId="2"/>
  </si>
  <si>
    <t>サイト名</t>
    <rPh sb="3" eb="4">
      <t>メイ</t>
    </rPh>
    <phoneticPr fontId="22"/>
  </si>
  <si>
    <t>事前申込減額</t>
    <rPh sb="0" eb="2">
      <t>ジゼン</t>
    </rPh>
    <rPh sb="2" eb="4">
      <t>モウシコミ</t>
    </rPh>
    <phoneticPr fontId="2"/>
  </si>
  <si>
    <t>期日内報告減額</t>
    <rPh sb="0" eb="2">
      <t>キジツ</t>
    </rPh>
    <rPh sb="2" eb="3">
      <t>ナイ</t>
    </rPh>
    <rPh sb="3" eb="5">
      <t>ホウコク</t>
    </rPh>
    <phoneticPr fontId="2"/>
  </si>
  <si>
    <t>使用料合計</t>
    <rPh sb="0" eb="3">
      <t>シヨウリョウ</t>
    </rPh>
    <rPh sb="3" eb="5">
      <t>ゴウケイ</t>
    </rPh>
    <phoneticPr fontId="22"/>
  </si>
  <si>
    <t>＋</t>
    <phoneticPr fontId="22"/>
  </si>
  <si>
    <t>×</t>
    <phoneticPr fontId="22"/>
  </si>
  <si>
    <t>＊</t>
    <phoneticPr fontId="2"/>
  </si>
  <si>
    <t>円</t>
    <rPh sb="0" eb="1">
      <t>エン</t>
    </rPh>
    <phoneticPr fontId="2"/>
  </si>
  <si>
    <t>＝</t>
    <phoneticPr fontId="2"/>
  </si>
  <si>
    <t>×</t>
    <phoneticPr fontId="2"/>
  </si>
  <si>
    <t>×</t>
    <phoneticPr fontId="2"/>
  </si>
  <si>
    <t>10,001回以上</t>
    <rPh sb="6" eb="7">
      <t>カイ</t>
    </rPh>
    <rPh sb="7" eb="9">
      <t>イジョウ</t>
    </rPh>
    <phoneticPr fontId="2"/>
  </si>
  <si>
    <t>一般社団法人日本音楽著作権協会　複製部</t>
    <rPh sb="0" eb="2">
      <t>イッパン</t>
    </rPh>
    <rPh sb="2" eb="4">
      <t>シャダン</t>
    </rPh>
    <rPh sb="4" eb="6">
      <t>ホウジン</t>
    </rPh>
    <rPh sb="6" eb="8">
      <t>ニホン</t>
    </rPh>
    <rPh sb="8" eb="10">
      <t>オンガク</t>
    </rPh>
    <rPh sb="10" eb="13">
      <t>チョサクケン</t>
    </rPh>
    <rPh sb="13" eb="15">
      <t>キョウカイ</t>
    </rPh>
    <rPh sb="16" eb="18">
      <t>フクセイ</t>
    </rPh>
    <rPh sb="18" eb="19">
      <t>ブ</t>
    </rPh>
    <phoneticPr fontId="2"/>
  </si>
  <si>
    <t>請求日</t>
    <rPh sb="0" eb="2">
      <t>セイキュウ</t>
    </rPh>
    <rPh sb="2" eb="3">
      <t>ヒ</t>
    </rPh>
    <phoneticPr fontId="2"/>
  </si>
  <si>
    <t>＝</t>
    <phoneticPr fontId="2"/>
  </si>
  <si>
    <t>×</t>
    <phoneticPr fontId="2"/>
  </si>
  <si>
    <t>3,001～10,000回</t>
    <rPh sb="12" eb="13">
      <t>カイ</t>
    </rPh>
    <phoneticPr fontId="2"/>
  </si>
  <si>
    <t>501～3,000回</t>
    <rPh sb="9" eb="10">
      <t>カイ</t>
    </rPh>
    <phoneticPr fontId="2"/>
  </si>
  <si>
    <t>301～500回</t>
    <rPh sb="7" eb="8">
      <t>カイ</t>
    </rPh>
    <phoneticPr fontId="2"/>
  </si>
  <si>
    <t>KYT</t>
    <phoneticPr fontId="2"/>
  </si>
  <si>
    <t>鹿児島読売</t>
    <rPh sb="0" eb="3">
      <t>カゴシマ</t>
    </rPh>
    <rPh sb="3" eb="5">
      <t>ヨミウリ</t>
    </rPh>
    <phoneticPr fontId="2"/>
  </si>
  <si>
    <t>＝</t>
    <phoneticPr fontId="2"/>
  </si>
  <si>
    <t>101～300回</t>
    <rPh sb="7" eb="8">
      <t>カイ</t>
    </rPh>
    <phoneticPr fontId="2"/>
  </si>
  <si>
    <t>TOS</t>
    <phoneticPr fontId="2"/>
  </si>
  <si>
    <t>ﾃﾚﾋﾞ大分</t>
    <rPh sb="4" eb="6">
      <t>オオイタ</t>
    </rPh>
    <phoneticPr fontId="2"/>
  </si>
  <si>
    <t>100回まで</t>
    <rPh sb="3" eb="4">
      <t>カイ</t>
    </rPh>
    <phoneticPr fontId="2"/>
  </si>
  <si>
    <t>KKT</t>
    <phoneticPr fontId="2"/>
  </si>
  <si>
    <t>熊本県民</t>
    <rPh sb="0" eb="2">
      <t>クマモト</t>
    </rPh>
    <rPh sb="2" eb="4">
      <t>ケンミン</t>
    </rPh>
    <phoneticPr fontId="2"/>
  </si>
  <si>
    <t>NIB</t>
    <phoneticPr fontId="2"/>
  </si>
  <si>
    <t>長崎国際</t>
    <rPh sb="0" eb="2">
      <t>ナガサキ</t>
    </rPh>
    <rPh sb="2" eb="4">
      <t>コクサイ</t>
    </rPh>
    <phoneticPr fontId="2"/>
  </si>
  <si>
    <t>QAB</t>
    <phoneticPr fontId="2"/>
  </si>
  <si>
    <t>琉球朝日</t>
    <rPh sb="0" eb="2">
      <t>リュウキュウ</t>
    </rPh>
    <rPh sb="2" eb="4">
      <t>アサヒ</t>
    </rPh>
    <phoneticPr fontId="2"/>
  </si>
  <si>
    <t>RKC</t>
    <phoneticPr fontId="2"/>
  </si>
  <si>
    <t>高知</t>
    <rPh sb="0" eb="2">
      <t>コウチ</t>
    </rPh>
    <phoneticPr fontId="2"/>
  </si>
  <si>
    <t>合計</t>
    <rPh sb="0" eb="2">
      <t>ゴウケイ</t>
    </rPh>
    <phoneticPr fontId="2"/>
  </si>
  <si>
    <t>KKB</t>
    <phoneticPr fontId="2"/>
  </si>
  <si>
    <t>鹿児島</t>
    <rPh sb="0" eb="3">
      <t>カゴシマ</t>
    </rPh>
    <phoneticPr fontId="2"/>
  </si>
  <si>
    <t>OTV</t>
    <phoneticPr fontId="2"/>
  </si>
  <si>
    <t>沖縄</t>
    <rPh sb="0" eb="2">
      <t>オキナワ</t>
    </rPh>
    <phoneticPr fontId="2"/>
  </si>
  <si>
    <t>RNB</t>
    <phoneticPr fontId="2"/>
  </si>
  <si>
    <t>南海</t>
    <rPh sb="0" eb="2">
      <t>ナンカイ</t>
    </rPh>
    <phoneticPr fontId="2"/>
  </si>
  <si>
    <t>減額請求額</t>
    <rPh sb="0" eb="2">
      <t>ゲンガク</t>
    </rPh>
    <rPh sb="2" eb="5">
      <t>セイキュウガク</t>
    </rPh>
    <phoneticPr fontId="2"/>
  </si>
  <si>
    <t>＝</t>
    <phoneticPr fontId="2"/>
  </si>
  <si>
    <t>×</t>
    <phoneticPr fontId="2"/>
  </si>
  <si>
    <t>6類</t>
    <rPh sb="1" eb="2">
      <t>ルイ</t>
    </rPh>
    <phoneticPr fontId="2"/>
  </si>
  <si>
    <t>OAB</t>
    <phoneticPr fontId="2"/>
  </si>
  <si>
    <t>大分朝日</t>
    <rPh sb="0" eb="2">
      <t>オオイタ</t>
    </rPh>
    <rPh sb="2" eb="4">
      <t>アサヒ</t>
    </rPh>
    <phoneticPr fontId="2"/>
  </si>
  <si>
    <t>KTS</t>
    <phoneticPr fontId="2"/>
  </si>
  <si>
    <t>鹿児島テレビ</t>
    <rPh sb="0" eb="3">
      <t>カゴシマ</t>
    </rPh>
    <phoneticPr fontId="2"/>
  </si>
  <si>
    <t>RBC</t>
    <phoneticPr fontId="2"/>
  </si>
  <si>
    <t>琉球</t>
    <rPh sb="0" eb="2">
      <t>リュウキュウ</t>
    </rPh>
    <phoneticPr fontId="2"/>
  </si>
  <si>
    <t>RNC</t>
    <phoneticPr fontId="2"/>
  </si>
  <si>
    <t>西日本</t>
    <rPh sb="0" eb="3">
      <t>ニシニホン</t>
    </rPh>
    <phoneticPr fontId="2"/>
  </si>
  <si>
    <t>消費税(10%)</t>
    <rPh sb="0" eb="3">
      <t>ショウヒゼイ</t>
    </rPh>
    <phoneticPr fontId="2"/>
  </si>
  <si>
    <t>5類</t>
    <rPh sb="1" eb="2">
      <t>ルイ</t>
    </rPh>
    <phoneticPr fontId="2"/>
  </si>
  <si>
    <t>KAB</t>
    <phoneticPr fontId="2"/>
  </si>
  <si>
    <t>熊本朝日</t>
    <rPh sb="0" eb="2">
      <t>クマモト</t>
    </rPh>
    <rPh sb="2" eb="4">
      <t>アサヒ</t>
    </rPh>
    <phoneticPr fontId="2"/>
  </si>
  <si>
    <t>UMK</t>
    <phoneticPr fontId="2"/>
  </si>
  <si>
    <t>ﾃﾚﾋﾞ宮崎</t>
    <rPh sb="4" eb="6">
      <t>ミヤザキ</t>
    </rPh>
    <phoneticPr fontId="2"/>
  </si>
  <si>
    <t>MBC</t>
    <phoneticPr fontId="2"/>
  </si>
  <si>
    <t>南日本</t>
    <rPh sb="0" eb="1">
      <t>ミナミ</t>
    </rPh>
    <rPh sb="1" eb="3">
      <t>ニホン</t>
    </rPh>
    <phoneticPr fontId="2"/>
  </si>
  <si>
    <t>JRT</t>
    <phoneticPr fontId="2"/>
  </si>
  <si>
    <t>四国</t>
    <rPh sb="0" eb="2">
      <t>シコク</t>
    </rPh>
    <phoneticPr fontId="2"/>
  </si>
  <si>
    <t>＝</t>
    <phoneticPr fontId="2"/>
  </si>
  <si>
    <t>×</t>
    <phoneticPr fontId="2"/>
  </si>
  <si>
    <t>4類</t>
    <rPh sb="1" eb="2">
      <t>ルイ</t>
    </rPh>
    <phoneticPr fontId="2"/>
  </si>
  <si>
    <t>NCC</t>
    <phoneticPr fontId="2"/>
  </si>
  <si>
    <t>長崎文化</t>
    <rPh sb="0" eb="4">
      <t>ナガサキブンカ</t>
    </rPh>
    <phoneticPr fontId="2"/>
  </si>
  <si>
    <t>TKU</t>
    <phoneticPr fontId="2"/>
  </si>
  <si>
    <t>ﾃﾚﾋﾞ熊本</t>
    <rPh sb="4" eb="6">
      <t>クマモト</t>
    </rPh>
    <phoneticPr fontId="2"/>
  </si>
  <si>
    <t>MRT</t>
    <phoneticPr fontId="2"/>
  </si>
  <si>
    <t>宮崎</t>
    <rPh sb="0" eb="2">
      <t>ミヤザキ</t>
    </rPh>
    <phoneticPr fontId="2"/>
  </si>
  <si>
    <t>KRY</t>
    <phoneticPr fontId="2"/>
  </si>
  <si>
    <t>山口</t>
    <rPh sb="0" eb="2">
      <t>ヤマグチ</t>
    </rPh>
    <phoneticPr fontId="2"/>
  </si>
  <si>
    <t>3類</t>
    <rPh sb="1" eb="2">
      <t>ルイ</t>
    </rPh>
    <phoneticPr fontId="2"/>
  </si>
  <si>
    <t>EAT</t>
    <phoneticPr fontId="2"/>
  </si>
  <si>
    <t>愛媛朝日</t>
    <rPh sb="0" eb="2">
      <t>エヒメ</t>
    </rPh>
    <rPh sb="2" eb="4">
      <t>アサヒ</t>
    </rPh>
    <phoneticPr fontId="2"/>
  </si>
  <si>
    <t>KTN</t>
    <phoneticPr fontId="2"/>
  </si>
  <si>
    <t>ﾃﾚﾋﾞ長崎</t>
    <rPh sb="4" eb="6">
      <t>ナガサキ</t>
    </rPh>
    <phoneticPr fontId="2"/>
  </si>
  <si>
    <t>OBS</t>
    <phoneticPr fontId="2"/>
  </si>
  <si>
    <t>大分</t>
    <rPh sb="0" eb="2">
      <t>オオイタ</t>
    </rPh>
    <phoneticPr fontId="2"/>
  </si>
  <si>
    <t>NKT</t>
    <phoneticPr fontId="2"/>
  </si>
  <si>
    <t>日本海</t>
    <rPh sb="0" eb="3">
      <t>ニホンカイ</t>
    </rPh>
    <phoneticPr fontId="2"/>
  </si>
  <si>
    <t>請求額</t>
    <rPh sb="0" eb="3">
      <t>セイキュウガク</t>
    </rPh>
    <phoneticPr fontId="2"/>
  </si>
  <si>
    <t>2類</t>
    <rPh sb="1" eb="2">
      <t>ルイ</t>
    </rPh>
    <phoneticPr fontId="2"/>
  </si>
  <si>
    <t>TSC</t>
    <phoneticPr fontId="2"/>
  </si>
  <si>
    <t>ﾃﾚﾋﾞせとうち</t>
    <phoneticPr fontId="2"/>
  </si>
  <si>
    <t>KSB</t>
    <phoneticPr fontId="2"/>
  </si>
  <si>
    <t>瀬戸内海</t>
    <rPh sb="0" eb="4">
      <t>セトナイカイ</t>
    </rPh>
    <phoneticPr fontId="2"/>
  </si>
  <si>
    <t>STS</t>
    <phoneticPr fontId="2"/>
  </si>
  <si>
    <t>サガ</t>
    <phoneticPr fontId="2"/>
  </si>
  <si>
    <t>RKK</t>
    <phoneticPr fontId="2"/>
  </si>
  <si>
    <t>熊本</t>
    <rPh sb="0" eb="2">
      <t>クマモト</t>
    </rPh>
    <phoneticPr fontId="2"/>
  </si>
  <si>
    <t>FBC</t>
    <phoneticPr fontId="2"/>
  </si>
  <si>
    <t>福井</t>
    <rPh sb="0" eb="2">
      <t>フクイ</t>
    </rPh>
    <phoneticPr fontId="2"/>
  </si>
  <si>
    <t>＝</t>
    <phoneticPr fontId="2"/>
  </si>
  <si>
    <t>×</t>
    <phoneticPr fontId="2"/>
  </si>
  <si>
    <t>1類</t>
    <rPh sb="1" eb="2">
      <t>ルイ</t>
    </rPh>
    <phoneticPr fontId="2"/>
  </si>
  <si>
    <t>WTV</t>
    <phoneticPr fontId="2"/>
  </si>
  <si>
    <t>ﾃﾚﾋﾞ和歌山</t>
    <rPh sb="4" eb="7">
      <t>ワカヤマ</t>
    </rPh>
    <phoneticPr fontId="2"/>
  </si>
  <si>
    <t>YAB</t>
    <phoneticPr fontId="2"/>
  </si>
  <si>
    <t>山口朝日</t>
    <rPh sb="0" eb="2">
      <t>ヤマグチ</t>
    </rPh>
    <rPh sb="2" eb="4">
      <t>アサヒ</t>
    </rPh>
    <phoneticPr fontId="2"/>
  </si>
  <si>
    <t>KSS</t>
    <phoneticPr fontId="2"/>
  </si>
  <si>
    <t>高知さんさん</t>
    <rPh sb="0" eb="2">
      <t>コウチ</t>
    </rPh>
    <phoneticPr fontId="2"/>
  </si>
  <si>
    <t>NBC</t>
    <phoneticPr fontId="2"/>
  </si>
  <si>
    <t>長崎</t>
    <rPh sb="0" eb="2">
      <t>ナガサキ</t>
    </rPh>
    <phoneticPr fontId="2"/>
  </si>
  <si>
    <t>KTK</t>
    <phoneticPr fontId="2"/>
  </si>
  <si>
    <t>ﾃﾚﾋﾞ金沢</t>
    <rPh sb="4" eb="6">
      <t>カナザワ</t>
    </rPh>
    <phoneticPr fontId="2"/>
  </si>
  <si>
    <t>使用料</t>
    <rPh sb="0" eb="3">
      <t>シヨウリョウ</t>
    </rPh>
    <phoneticPr fontId="2"/>
  </si>
  <si>
    <t>類別</t>
    <rPh sb="0" eb="2">
      <t>ルイベツ</t>
    </rPh>
    <phoneticPr fontId="2"/>
  </si>
  <si>
    <t>SUN</t>
    <phoneticPr fontId="2"/>
  </si>
  <si>
    <t>サンテレビ</t>
    <phoneticPr fontId="2"/>
  </si>
  <si>
    <t>HOME</t>
    <phoneticPr fontId="2"/>
  </si>
  <si>
    <t>広島ホーム</t>
    <rPh sb="0" eb="2">
      <t>ヒロシマ</t>
    </rPh>
    <phoneticPr fontId="2"/>
  </si>
  <si>
    <t>EBC</t>
    <phoneticPr fontId="2"/>
  </si>
  <si>
    <t>ﾃﾚﾋﾞ愛媛</t>
    <rPh sb="4" eb="6">
      <t>エヒメ</t>
    </rPh>
    <phoneticPr fontId="2"/>
  </si>
  <si>
    <t>KUTV</t>
    <phoneticPr fontId="2"/>
  </si>
  <si>
    <t>ﾃﾚﾋﾞ高知</t>
    <rPh sb="4" eb="6">
      <t>コウチ</t>
    </rPh>
    <phoneticPr fontId="2"/>
  </si>
  <si>
    <t>KNB</t>
    <phoneticPr fontId="2"/>
  </si>
  <si>
    <t>北日本</t>
    <rPh sb="0" eb="3">
      <t>キタニホン</t>
    </rPh>
    <phoneticPr fontId="2"/>
  </si>
  <si>
    <t>TVN</t>
    <phoneticPr fontId="2"/>
  </si>
  <si>
    <t>奈良</t>
    <rPh sb="0" eb="2">
      <t>ナラ</t>
    </rPh>
    <phoneticPr fontId="2"/>
  </si>
  <si>
    <t>HAB</t>
    <phoneticPr fontId="2"/>
  </si>
  <si>
    <t>北陸朝日</t>
    <rPh sb="0" eb="2">
      <t>ホクリク</t>
    </rPh>
    <rPh sb="2" eb="4">
      <t>アサヒ</t>
    </rPh>
    <phoneticPr fontId="2"/>
  </si>
  <si>
    <t>TSS</t>
    <phoneticPr fontId="2"/>
  </si>
  <si>
    <t>ﾃﾚﾋﾞ新広島</t>
    <rPh sb="4" eb="5">
      <t>シン</t>
    </rPh>
    <rPh sb="5" eb="7">
      <t>ヒロシマ</t>
    </rPh>
    <phoneticPr fontId="2"/>
  </si>
  <si>
    <t>ITV</t>
    <phoneticPr fontId="2"/>
  </si>
  <si>
    <t>あいテレビ</t>
    <phoneticPr fontId="2"/>
  </si>
  <si>
    <t>SDT</t>
    <phoneticPr fontId="2"/>
  </si>
  <si>
    <t>静岡第一</t>
    <rPh sb="0" eb="2">
      <t>シズオカ</t>
    </rPh>
    <rPh sb="2" eb="4">
      <t>ダイイチ</t>
    </rPh>
    <phoneticPr fontId="2"/>
  </si>
  <si>
    <t>KBS</t>
    <phoneticPr fontId="2"/>
  </si>
  <si>
    <t>京都</t>
    <rPh sb="0" eb="2">
      <t>キョウト</t>
    </rPh>
    <phoneticPr fontId="2"/>
  </si>
  <si>
    <t>SATV</t>
    <phoneticPr fontId="2"/>
  </si>
  <si>
    <t>静岡朝日</t>
    <rPh sb="0" eb="2">
      <t>シズオカ</t>
    </rPh>
    <rPh sb="2" eb="4">
      <t>アサヒ</t>
    </rPh>
    <phoneticPr fontId="2"/>
  </si>
  <si>
    <t>OHK</t>
    <phoneticPr fontId="2"/>
  </si>
  <si>
    <t>岡山</t>
    <rPh sb="0" eb="2">
      <t>オカヤマ</t>
    </rPh>
    <phoneticPr fontId="2"/>
  </si>
  <si>
    <t>TYS</t>
    <phoneticPr fontId="2"/>
  </si>
  <si>
    <t>ﾃﾚﾋﾞ山口</t>
    <rPh sb="4" eb="6">
      <t>ヤマグチ</t>
    </rPh>
    <phoneticPr fontId="2"/>
  </si>
  <si>
    <t>YBS</t>
    <phoneticPr fontId="2"/>
  </si>
  <si>
    <t>山梨</t>
    <rPh sb="0" eb="2">
      <t>ヤマナシ</t>
    </rPh>
    <phoneticPr fontId="2"/>
  </si>
  <si>
    <t>BBC</t>
    <phoneticPr fontId="2"/>
  </si>
  <si>
    <t>びわ湖</t>
    <rPh sb="2" eb="3">
      <t>ビワコ</t>
    </rPh>
    <phoneticPr fontId="2"/>
  </si>
  <si>
    <t>ABN</t>
    <phoneticPr fontId="2"/>
  </si>
  <si>
    <t>長野朝日</t>
    <rPh sb="0" eb="2">
      <t>ナガノ</t>
    </rPh>
    <rPh sb="2" eb="4">
      <t>アサヒ</t>
    </rPh>
    <phoneticPr fontId="2"/>
  </si>
  <si>
    <t>TSK</t>
    <phoneticPr fontId="2"/>
  </si>
  <si>
    <t>山陰中央</t>
    <rPh sb="0" eb="2">
      <t>サンイン</t>
    </rPh>
    <rPh sb="2" eb="4">
      <t>チュウオウ</t>
    </rPh>
    <phoneticPr fontId="2"/>
  </si>
  <si>
    <t>BSS</t>
    <phoneticPr fontId="2"/>
  </si>
  <si>
    <t>山陰</t>
    <rPh sb="0" eb="2">
      <t>サンイン</t>
    </rPh>
    <phoneticPr fontId="2"/>
  </si>
  <si>
    <t>TSB</t>
    <phoneticPr fontId="2"/>
  </si>
  <si>
    <t>ﾃﾚﾋﾞ信州</t>
    <rPh sb="4" eb="6">
      <t>シンシュウ</t>
    </rPh>
    <phoneticPr fontId="2"/>
  </si>
  <si>
    <t>MTV</t>
    <phoneticPr fontId="2"/>
  </si>
  <si>
    <t>三重</t>
    <rPh sb="0" eb="2">
      <t>ミエ</t>
    </rPh>
    <phoneticPr fontId="2"/>
  </si>
  <si>
    <t>UX</t>
    <phoneticPr fontId="2"/>
  </si>
  <si>
    <t xml:space="preserve">新潟ﾃﾚﾋﾞ21  </t>
    <rPh sb="0" eb="2">
      <t>ニイガタ</t>
    </rPh>
    <phoneticPr fontId="2"/>
  </si>
  <si>
    <t>FTB</t>
    <phoneticPr fontId="2"/>
  </si>
  <si>
    <t>福井テレビ</t>
    <rPh sb="0" eb="2">
      <t>フクイ</t>
    </rPh>
    <phoneticPr fontId="2"/>
  </si>
  <si>
    <t>MRO</t>
    <phoneticPr fontId="2"/>
  </si>
  <si>
    <t>北陸</t>
    <rPh sb="0" eb="2">
      <t>ホクリク</t>
    </rPh>
    <phoneticPr fontId="2"/>
  </si>
  <si>
    <t>TeNY</t>
    <phoneticPr fontId="2"/>
  </si>
  <si>
    <t>ﾃﾚﾋﾞ新潟</t>
    <rPh sb="4" eb="6">
      <t>ニイガタ</t>
    </rPh>
    <phoneticPr fontId="2"/>
  </si>
  <si>
    <t>作品コード</t>
    <phoneticPr fontId="2"/>
  </si>
  <si>
    <t>GBS</t>
    <phoneticPr fontId="2"/>
  </si>
  <si>
    <t>岐阜</t>
    <rPh sb="0" eb="2">
      <t>ギフ</t>
    </rPh>
    <phoneticPr fontId="2"/>
  </si>
  <si>
    <t>KFB</t>
    <phoneticPr fontId="2"/>
  </si>
  <si>
    <t>福島</t>
    <rPh sb="0" eb="2">
      <t>フクシマ</t>
    </rPh>
    <phoneticPr fontId="2"/>
  </si>
  <si>
    <t>ITC</t>
    <phoneticPr fontId="2"/>
  </si>
  <si>
    <t>石川</t>
    <rPh sb="0" eb="2">
      <t>イシカワ</t>
    </rPh>
    <phoneticPr fontId="2"/>
  </si>
  <si>
    <t>TUT</t>
    <phoneticPr fontId="2"/>
  </si>
  <si>
    <t>ﾁｭｰﾘｯﾌﾟ</t>
    <phoneticPr fontId="2"/>
  </si>
  <si>
    <t>FCT</t>
    <phoneticPr fontId="2"/>
  </si>
  <si>
    <t>福島中央</t>
    <rPh sb="0" eb="2">
      <t>フクシマ</t>
    </rPh>
    <rPh sb="2" eb="4">
      <t>チュウオウ</t>
    </rPh>
    <phoneticPr fontId="2"/>
  </si>
  <si>
    <t>TVK</t>
    <phoneticPr fontId="2"/>
  </si>
  <si>
    <t>ﾃﾚﾋﾞ神奈川</t>
    <rPh sb="4" eb="7">
      <t>カナガワ</t>
    </rPh>
    <phoneticPr fontId="2"/>
  </si>
  <si>
    <t>YTS</t>
    <phoneticPr fontId="2"/>
  </si>
  <si>
    <t>山形テレビ</t>
    <rPh sb="0" eb="2">
      <t>ヤマガタ</t>
    </rPh>
    <phoneticPr fontId="2"/>
  </si>
  <si>
    <t>BBT</t>
    <phoneticPr fontId="2"/>
  </si>
  <si>
    <t>富山</t>
    <rPh sb="0" eb="2">
      <t>トヤマ</t>
    </rPh>
    <phoneticPr fontId="2"/>
  </si>
  <si>
    <t>UTY</t>
    <phoneticPr fontId="2"/>
  </si>
  <si>
    <t>ﾃﾚﾋﾞ山梨</t>
    <rPh sb="4" eb="5">
      <t>ヤマガタ</t>
    </rPh>
    <rPh sb="5" eb="6">
      <t>ナシ</t>
    </rPh>
    <phoneticPr fontId="2"/>
  </si>
  <si>
    <t>YBC</t>
    <phoneticPr fontId="2"/>
  </si>
  <si>
    <t>山形</t>
    <rPh sb="0" eb="2">
      <t>ヤマガタ</t>
    </rPh>
    <phoneticPr fontId="2"/>
  </si>
  <si>
    <t>CTC</t>
    <phoneticPr fontId="2"/>
  </si>
  <si>
    <t>千葉</t>
    <rPh sb="0" eb="2">
      <t>チバ</t>
    </rPh>
    <phoneticPr fontId="2"/>
  </si>
  <si>
    <t>AAB</t>
    <phoneticPr fontId="2"/>
  </si>
  <si>
    <t>秋田朝日</t>
    <rPh sb="0" eb="2">
      <t>アキタ</t>
    </rPh>
    <rPh sb="2" eb="4">
      <t>アサヒ</t>
    </rPh>
    <phoneticPr fontId="2"/>
  </si>
  <si>
    <t>NBS</t>
    <phoneticPr fontId="2"/>
  </si>
  <si>
    <t>長野</t>
    <rPh sb="0" eb="2">
      <t>ナガノ</t>
    </rPh>
    <phoneticPr fontId="2"/>
  </si>
  <si>
    <t>TUF</t>
    <phoneticPr fontId="2"/>
  </si>
  <si>
    <t>ﾃﾚﾋﾞﾕｰ福島</t>
    <rPh sb="6" eb="8">
      <t>フクシマ</t>
    </rPh>
    <phoneticPr fontId="2"/>
  </si>
  <si>
    <t>ABS</t>
    <phoneticPr fontId="2"/>
  </si>
  <si>
    <t>秋田</t>
    <rPh sb="0" eb="2">
      <t>アキタ</t>
    </rPh>
    <phoneticPr fontId="2"/>
  </si>
  <si>
    <t>～</t>
    <phoneticPr fontId="2"/>
  </si>
  <si>
    <t>TVS</t>
    <phoneticPr fontId="2"/>
  </si>
  <si>
    <t>ﾃﾚﾋﾞ埼玉</t>
    <rPh sb="4" eb="6">
      <t>サイタマ</t>
    </rPh>
    <phoneticPr fontId="2"/>
  </si>
  <si>
    <t>KHB</t>
    <phoneticPr fontId="2"/>
  </si>
  <si>
    <t>東日本</t>
    <rPh sb="0" eb="3">
      <t>ヒガシニホン</t>
    </rPh>
    <phoneticPr fontId="2"/>
  </si>
  <si>
    <t>SAY</t>
    <phoneticPr fontId="2"/>
  </si>
  <si>
    <t>さくらんぼ</t>
    <phoneticPr fontId="2"/>
  </si>
  <si>
    <t>TUY</t>
    <phoneticPr fontId="2"/>
  </si>
  <si>
    <t>ﾃﾚﾋﾞﾕｰ山形</t>
    <rPh sb="6" eb="8">
      <t>ヤマガタ</t>
    </rPh>
    <phoneticPr fontId="2"/>
  </si>
  <si>
    <t>MMT</t>
    <phoneticPr fontId="2"/>
  </si>
  <si>
    <t>宮城</t>
    <rPh sb="0" eb="2">
      <t>ミヤギ</t>
    </rPh>
    <phoneticPr fontId="2"/>
  </si>
  <si>
    <t>GTV</t>
    <phoneticPr fontId="2"/>
  </si>
  <si>
    <t>群馬テレビ</t>
    <rPh sb="0" eb="2">
      <t>グンマ</t>
    </rPh>
    <phoneticPr fontId="2"/>
  </si>
  <si>
    <t>IAT</t>
    <phoneticPr fontId="2"/>
  </si>
  <si>
    <t>岩手朝日</t>
    <rPh sb="0" eb="2">
      <t>イワテ</t>
    </rPh>
    <rPh sb="2" eb="4">
      <t>アサヒ</t>
    </rPh>
    <phoneticPr fontId="2"/>
  </si>
  <si>
    <t>AKT</t>
    <phoneticPr fontId="2"/>
  </si>
  <si>
    <t>秋田テレビ</t>
    <rPh sb="0" eb="2">
      <t>アキタ</t>
    </rPh>
    <phoneticPr fontId="2"/>
  </si>
  <si>
    <t>IBC</t>
    <phoneticPr fontId="2"/>
  </si>
  <si>
    <t>ＩＢＣ岩手</t>
    <rPh sb="3" eb="5">
      <t>イワテ</t>
    </rPh>
    <phoneticPr fontId="2"/>
  </si>
  <si>
    <t>TVI</t>
    <phoneticPr fontId="2"/>
  </si>
  <si>
    <t>ﾃﾚﾋﾞ岩手</t>
    <rPh sb="4" eb="6">
      <t>イワテ</t>
    </rPh>
    <phoneticPr fontId="2"/>
  </si>
  <si>
    <t>GYT</t>
    <phoneticPr fontId="2"/>
  </si>
  <si>
    <t>とちぎテレビ</t>
    <phoneticPr fontId="2"/>
  </si>
  <si>
    <t>ABA</t>
    <phoneticPr fontId="2"/>
  </si>
  <si>
    <t>青森朝日</t>
    <rPh sb="0" eb="2">
      <t>アオモリ</t>
    </rPh>
    <rPh sb="2" eb="4">
      <t>アサヒ</t>
    </rPh>
    <phoneticPr fontId="2"/>
  </si>
  <si>
    <t>MIT</t>
    <phoneticPr fontId="2"/>
  </si>
  <si>
    <t>岩手めんこい</t>
    <rPh sb="0" eb="2">
      <t>イワテ</t>
    </rPh>
    <phoneticPr fontId="2"/>
  </si>
  <si>
    <t>ATV</t>
    <phoneticPr fontId="2"/>
  </si>
  <si>
    <t>青森テレビ</t>
    <rPh sb="0" eb="2">
      <t>アオモリ</t>
    </rPh>
    <phoneticPr fontId="2"/>
  </si>
  <si>
    <t>RAB</t>
    <phoneticPr fontId="2"/>
  </si>
  <si>
    <t>青森</t>
    <rPh sb="0" eb="2">
      <t>アオモリ</t>
    </rPh>
    <phoneticPr fontId="2"/>
  </si>
  <si>
    <t>RCC</t>
    <phoneticPr fontId="2"/>
  </si>
  <si>
    <t>中国</t>
    <rPh sb="0" eb="2">
      <t>チュウゴク</t>
    </rPh>
    <phoneticPr fontId="2"/>
  </si>
  <si>
    <t>RSK</t>
    <phoneticPr fontId="2"/>
  </si>
  <si>
    <t>山陽</t>
    <rPh sb="0" eb="2">
      <t>サンヨウ</t>
    </rPh>
    <phoneticPr fontId="2"/>
  </si>
  <si>
    <t>携帯電話</t>
    <rPh sb="0" eb="1">
      <t>タズサ</t>
    </rPh>
    <rPh sb="1" eb="2">
      <t>オビ</t>
    </rPh>
    <rPh sb="2" eb="4">
      <t>デンワ</t>
    </rPh>
    <phoneticPr fontId="2"/>
  </si>
  <si>
    <t>TVQ</t>
    <phoneticPr fontId="2"/>
  </si>
  <si>
    <t>ＴＶＱ九州</t>
    <rPh sb="3" eb="5">
      <t>キュウシュウ</t>
    </rPh>
    <phoneticPr fontId="2"/>
  </si>
  <si>
    <t>SUT</t>
    <phoneticPr fontId="2"/>
  </si>
  <si>
    <t>ﾃﾚﾋﾞ静岡</t>
    <rPh sb="4" eb="6">
      <t>シズオカ</t>
    </rPh>
    <phoneticPr fontId="2"/>
  </si>
  <si>
    <t>SBS</t>
    <phoneticPr fontId="2"/>
  </si>
  <si>
    <t>静岡</t>
    <rPh sb="0" eb="2">
      <t>シズオカ</t>
    </rPh>
    <phoneticPr fontId="2"/>
  </si>
  <si>
    <t>ＴＥＬ</t>
    <phoneticPr fontId="2"/>
  </si>
  <si>
    <t>ﾃﾚﾋﾞ大阪</t>
    <rPh sb="4" eb="6">
      <t>オオサカ</t>
    </rPh>
    <phoneticPr fontId="2"/>
  </si>
  <si>
    <t>NST</t>
    <phoneticPr fontId="2"/>
  </si>
  <si>
    <t>新潟総合</t>
    <rPh sb="0" eb="2">
      <t>ニイガタ</t>
    </rPh>
    <rPh sb="2" eb="4">
      <t>ソウゴウ</t>
    </rPh>
    <phoneticPr fontId="2"/>
  </si>
  <si>
    <t>SBC</t>
    <phoneticPr fontId="2"/>
  </si>
  <si>
    <t>信越</t>
    <rPh sb="0" eb="2">
      <t>シンエツ</t>
    </rPh>
    <phoneticPr fontId="2"/>
  </si>
  <si>
    <t>TVA</t>
    <phoneticPr fontId="2"/>
  </si>
  <si>
    <t>ﾃﾚﾋﾞ愛知</t>
    <rPh sb="4" eb="6">
      <t>アイチ</t>
    </rPh>
    <phoneticPr fontId="2"/>
  </si>
  <si>
    <t>FTV</t>
    <phoneticPr fontId="2"/>
  </si>
  <si>
    <t>BSN</t>
    <phoneticPr fontId="2"/>
  </si>
  <si>
    <t>新潟</t>
    <rPh sb="0" eb="2">
      <t>ニイガタ</t>
    </rPh>
    <phoneticPr fontId="2"/>
  </si>
  <si>
    <t>部署名</t>
    <rPh sb="0" eb="2">
      <t>ブショ</t>
    </rPh>
    <rPh sb="2" eb="3">
      <t>メイ</t>
    </rPh>
    <phoneticPr fontId="2"/>
  </si>
  <si>
    <t>OX</t>
    <phoneticPr fontId="2"/>
  </si>
  <si>
    <t>仙台</t>
    <rPh sb="0" eb="2">
      <t>センダイ</t>
    </rPh>
    <phoneticPr fontId="2"/>
  </si>
  <si>
    <t>TBC</t>
    <phoneticPr fontId="2"/>
  </si>
  <si>
    <t>東北</t>
    <rPh sb="0" eb="2">
      <t>トウホク</t>
    </rPh>
    <phoneticPr fontId="2"/>
  </si>
  <si>
    <t>HTV</t>
    <phoneticPr fontId="2"/>
  </si>
  <si>
    <t>広島</t>
    <rPh sb="0" eb="2">
      <t>ヒロシマ</t>
    </rPh>
    <phoneticPr fontId="2"/>
  </si>
  <si>
    <t>KBC</t>
    <phoneticPr fontId="2"/>
  </si>
  <si>
    <t>九州朝日</t>
    <rPh sb="0" eb="2">
      <t>キュウシュウ</t>
    </rPh>
    <rPh sb="2" eb="4">
      <t>アサヒ</t>
    </rPh>
    <phoneticPr fontId="2"/>
  </si>
  <si>
    <t>TNC</t>
    <phoneticPr fontId="2"/>
  </si>
  <si>
    <t>ﾃﾚﾋﾞ西日本</t>
    <rPh sb="4" eb="5">
      <t>ニシ</t>
    </rPh>
    <rPh sb="5" eb="7">
      <t>ニホン</t>
    </rPh>
    <phoneticPr fontId="2"/>
  </si>
  <si>
    <t>RKB</t>
    <phoneticPr fontId="2"/>
  </si>
  <si>
    <t>ＲＫＢ毎日</t>
    <rPh sb="3" eb="5">
      <t>マイニチ</t>
    </rPh>
    <phoneticPr fontId="2"/>
  </si>
  <si>
    <t>FBS</t>
    <phoneticPr fontId="2"/>
  </si>
  <si>
    <t>福岡</t>
    <rPh sb="0" eb="2">
      <t>フクオカ</t>
    </rPh>
    <phoneticPr fontId="2"/>
  </si>
  <si>
    <t>MX</t>
    <phoneticPr fontId="2"/>
  </si>
  <si>
    <t>東京ﾒﾄﾛﾎﾟﾘﾀﾝ</t>
    <rPh sb="0" eb="2">
      <t>トウキョウ</t>
    </rPh>
    <phoneticPr fontId="2"/>
  </si>
  <si>
    <t>HTB</t>
    <phoneticPr fontId="2"/>
  </si>
  <si>
    <t>北海道ﾃﾚﾋﾞ</t>
    <rPh sb="0" eb="3">
      <t>ホッカイドウ</t>
    </rPh>
    <phoneticPr fontId="2"/>
  </si>
  <si>
    <t>UHB</t>
    <phoneticPr fontId="2"/>
  </si>
  <si>
    <t>北海道文化</t>
    <rPh sb="0" eb="3">
      <t>ホッカイドウ</t>
    </rPh>
    <rPh sb="3" eb="5">
      <t>ブンカ</t>
    </rPh>
    <phoneticPr fontId="2"/>
  </si>
  <si>
    <t>HBC</t>
    <phoneticPr fontId="2"/>
  </si>
  <si>
    <t>北海道</t>
    <rPh sb="0" eb="3">
      <t>ホッカイドウ</t>
    </rPh>
    <phoneticPr fontId="2"/>
  </si>
  <si>
    <t>STV</t>
    <phoneticPr fontId="2"/>
  </si>
  <si>
    <t>札幌</t>
    <rPh sb="0" eb="2">
      <t>サッポロ</t>
    </rPh>
    <phoneticPr fontId="2"/>
  </si>
  <si>
    <t>NBN</t>
    <phoneticPr fontId="2"/>
  </si>
  <si>
    <t>名古屋</t>
    <rPh sb="0" eb="3">
      <t>ナゴヤ</t>
    </rPh>
    <phoneticPr fontId="2"/>
  </si>
  <si>
    <t>THK</t>
    <phoneticPr fontId="2"/>
  </si>
  <si>
    <t>東海</t>
    <rPh sb="0" eb="2">
      <t>トウカイ</t>
    </rPh>
    <phoneticPr fontId="2"/>
  </si>
  <si>
    <t>CBC</t>
    <phoneticPr fontId="2"/>
  </si>
  <si>
    <t>CTV</t>
    <phoneticPr fontId="2"/>
  </si>
  <si>
    <t>中京</t>
    <rPh sb="0" eb="2">
      <t>チュウキョウ</t>
    </rPh>
    <phoneticPr fontId="2"/>
  </si>
  <si>
    <t>TX</t>
    <phoneticPr fontId="2"/>
  </si>
  <si>
    <t>テレビ東京</t>
    <rPh sb="3" eb="5">
      <t>トウキョウ</t>
    </rPh>
    <phoneticPr fontId="2"/>
  </si>
  <si>
    <t>ABC</t>
    <phoneticPr fontId="2"/>
  </si>
  <si>
    <t>朝日</t>
    <rPh sb="0" eb="2">
      <t>アサヒ</t>
    </rPh>
    <phoneticPr fontId="2"/>
  </si>
  <si>
    <t>KTV</t>
    <phoneticPr fontId="2"/>
  </si>
  <si>
    <t>関西</t>
    <rPh sb="0" eb="2">
      <t>カンサイ</t>
    </rPh>
    <phoneticPr fontId="2"/>
  </si>
  <si>
    <t>MBS</t>
    <phoneticPr fontId="2"/>
  </si>
  <si>
    <t>毎日</t>
    <rPh sb="0" eb="2">
      <t>マイニチ</t>
    </rPh>
    <phoneticPr fontId="2"/>
  </si>
  <si>
    <t>YTV</t>
    <phoneticPr fontId="2"/>
  </si>
  <si>
    <t>読売</t>
    <rPh sb="0" eb="2">
      <t>ヨミウリ</t>
    </rPh>
    <phoneticPr fontId="2"/>
  </si>
  <si>
    <t>一般社団法人日本音楽著作権協会　御中</t>
    <rPh sb="0" eb="2">
      <t>イッパン</t>
    </rPh>
    <rPh sb="2" eb="4">
      <t>シャダン</t>
    </rPh>
    <rPh sb="4" eb="6">
      <t>ホウジン</t>
    </rPh>
    <rPh sb="6" eb="8">
      <t>ニホン</t>
    </rPh>
    <rPh sb="8" eb="10">
      <t>オンガク</t>
    </rPh>
    <rPh sb="10" eb="13">
      <t>チョサクケン</t>
    </rPh>
    <rPh sb="13" eb="15">
      <t>キョウカイ</t>
    </rPh>
    <rPh sb="16" eb="18">
      <t>オンチュウ</t>
    </rPh>
    <phoneticPr fontId="2"/>
  </si>
  <si>
    <t>EX</t>
    <phoneticPr fontId="2"/>
  </si>
  <si>
    <t>テレビ朝日</t>
    <rPh sb="3" eb="5">
      <t>アサヒ</t>
    </rPh>
    <phoneticPr fontId="2"/>
  </si>
  <si>
    <t>CX</t>
    <phoneticPr fontId="2"/>
  </si>
  <si>
    <t>フジテレビ</t>
    <phoneticPr fontId="2"/>
  </si>
  <si>
    <t>TBS</t>
    <phoneticPr fontId="2"/>
  </si>
  <si>
    <t>NTV</t>
    <phoneticPr fontId="2"/>
  </si>
  <si>
    <t>日本テレビ</t>
    <rPh sb="0" eb="1">
      <t>ヒ</t>
    </rPh>
    <rPh sb="1" eb="2">
      <t>ホン</t>
    </rPh>
    <phoneticPr fontId="2"/>
  </si>
  <si>
    <t>CROSS FM</t>
    <phoneticPr fontId="2"/>
  </si>
  <si>
    <t>FM福岡</t>
    <rPh sb="2" eb="4">
      <t>フクオカ</t>
    </rPh>
    <phoneticPr fontId="2"/>
  </si>
  <si>
    <t>和歌山</t>
    <rPh sb="0" eb="3">
      <t>ワカヤマ</t>
    </rPh>
    <phoneticPr fontId="2"/>
  </si>
  <si>
    <t>広島FM</t>
    <rPh sb="0" eb="2">
      <t>ヒロシマ</t>
    </rPh>
    <phoneticPr fontId="2"/>
  </si>
  <si>
    <t>FM滋賀</t>
    <rPh sb="2" eb="4">
      <t>シガ</t>
    </rPh>
    <phoneticPr fontId="2"/>
  </si>
  <si>
    <t>FM京都</t>
    <rPh sb="2" eb="4">
      <t>キョウト</t>
    </rPh>
    <phoneticPr fontId="2"/>
  </si>
  <si>
    <t>三重FM</t>
    <rPh sb="0" eb="2">
      <t>ミエ</t>
    </rPh>
    <phoneticPr fontId="2"/>
  </si>
  <si>
    <t>ラジオ関西</t>
    <rPh sb="3" eb="5">
      <t>カンサイ</t>
    </rPh>
    <phoneticPr fontId="2"/>
  </si>
  <si>
    <t>静岡FM</t>
    <rPh sb="0" eb="2">
      <t>シズオカ</t>
    </rPh>
    <phoneticPr fontId="2"/>
  </si>
  <si>
    <t>減額使用料</t>
    <rPh sb="0" eb="2">
      <t>ゲンガク</t>
    </rPh>
    <rPh sb="2" eb="5">
      <t>シヨウリョウ</t>
    </rPh>
    <phoneticPr fontId="2"/>
  </si>
  <si>
    <t>＝</t>
    <phoneticPr fontId="2"/>
  </si>
  <si>
    <t>×</t>
    <phoneticPr fontId="2"/>
  </si>
  <si>
    <t>福井FM</t>
    <rPh sb="0" eb="2">
      <t>フクイ</t>
    </rPh>
    <phoneticPr fontId="2"/>
  </si>
  <si>
    <t xml:space="preserve"> </t>
    <phoneticPr fontId="2"/>
  </si>
  <si>
    <t>FM沖縄</t>
    <rPh sb="2" eb="4">
      <t>オキナワ</t>
    </rPh>
    <phoneticPr fontId="2"/>
  </si>
  <si>
    <t>FM石川</t>
    <rPh sb="2" eb="4">
      <t>イシカワ</t>
    </rPh>
    <phoneticPr fontId="2"/>
  </si>
  <si>
    <t>ラジオ沖縄</t>
    <rPh sb="3" eb="5">
      <t>オキナワ</t>
    </rPh>
    <phoneticPr fontId="2"/>
  </si>
  <si>
    <t>ラジオ福島</t>
    <rPh sb="3" eb="5">
      <t>フクシマ</t>
    </rPh>
    <phoneticPr fontId="2"/>
  </si>
  <si>
    <t>富山FM</t>
    <rPh sb="0" eb="2">
      <t>トヤマ</t>
    </rPh>
    <phoneticPr fontId="2"/>
  </si>
  <si>
    <t>FM仙台</t>
    <rPh sb="2" eb="4">
      <t>センダイ</t>
    </rPh>
    <phoneticPr fontId="2"/>
  </si>
  <si>
    <t>FM鹿児島</t>
    <rPh sb="2" eb="5">
      <t>カゴシマ</t>
    </rPh>
    <phoneticPr fontId="2"/>
  </si>
  <si>
    <t>FMﾉｰｽｳｪｰﾌﾞ</t>
    <phoneticPr fontId="2"/>
  </si>
  <si>
    <t>FM佐賀</t>
    <rPh sb="2" eb="4">
      <t>サガ</t>
    </rPh>
    <phoneticPr fontId="2"/>
  </si>
  <si>
    <t>FM北海道</t>
    <rPh sb="2" eb="5">
      <t>ホッカイドウ</t>
    </rPh>
    <phoneticPr fontId="2"/>
  </si>
  <si>
    <t>FM宮崎</t>
    <rPh sb="2" eb="4">
      <t>ミヤザキ</t>
    </rPh>
    <phoneticPr fontId="2"/>
  </si>
  <si>
    <t>長野FM</t>
    <rPh sb="0" eb="2">
      <t>ナガノ</t>
    </rPh>
    <phoneticPr fontId="2"/>
  </si>
  <si>
    <t>作品コード</t>
    <rPh sb="0" eb="2">
      <t>サクヒン</t>
    </rPh>
    <phoneticPr fontId="2"/>
  </si>
  <si>
    <t>RKB毎日</t>
    <rPh sb="3" eb="5">
      <t>マイニチ</t>
    </rPh>
    <phoneticPr fontId="2"/>
  </si>
  <si>
    <t>FM大分</t>
    <rPh sb="2" eb="4">
      <t>オオイタ</t>
    </rPh>
    <phoneticPr fontId="2"/>
  </si>
  <si>
    <t>ZIP-FM</t>
    <phoneticPr fontId="2"/>
  </si>
  <si>
    <t>FM愛知</t>
    <rPh sb="2" eb="4">
      <t>アイチ</t>
    </rPh>
    <phoneticPr fontId="2"/>
  </si>
  <si>
    <t>FM栃木</t>
    <rPh sb="2" eb="4">
      <t>トチギ</t>
    </rPh>
    <phoneticPr fontId="2"/>
  </si>
  <si>
    <t>横浜FM</t>
    <rPh sb="0" eb="2">
      <t>ヨコハマ</t>
    </rPh>
    <phoneticPr fontId="2"/>
  </si>
  <si>
    <t>FM長崎</t>
    <rPh sb="2" eb="4">
      <t>ナガサキ</t>
    </rPh>
    <phoneticPr fontId="2"/>
  </si>
  <si>
    <t>栃木</t>
    <rPh sb="0" eb="2">
      <t>トチギ</t>
    </rPh>
    <phoneticPr fontId="2"/>
  </si>
  <si>
    <t>STVラジオ</t>
    <phoneticPr fontId="2"/>
  </si>
  <si>
    <t>広告主名</t>
    <rPh sb="0" eb="2">
      <t>コウコク</t>
    </rPh>
    <rPh sb="2" eb="3">
      <t>ヌシ</t>
    </rPh>
    <rPh sb="3" eb="4">
      <t>メイ</t>
    </rPh>
    <phoneticPr fontId="2"/>
  </si>
  <si>
    <t>FM群馬</t>
    <rPh sb="2" eb="4">
      <t>グンマ</t>
    </rPh>
    <phoneticPr fontId="2"/>
  </si>
  <si>
    <t>日経ラジオ</t>
    <rPh sb="0" eb="2">
      <t>ニッケイ</t>
    </rPh>
    <phoneticPr fontId="2"/>
  </si>
  <si>
    <t>FM大阪</t>
    <rPh sb="2" eb="4">
      <t>オオサカ</t>
    </rPh>
    <phoneticPr fontId="2"/>
  </si>
  <si>
    <t>FM高知</t>
    <rPh sb="2" eb="4">
      <t>コウチ</t>
    </rPh>
    <phoneticPr fontId="2"/>
  </si>
  <si>
    <t>東海ラジオ</t>
    <rPh sb="0" eb="2">
      <t>トウカイ</t>
    </rPh>
    <phoneticPr fontId="2"/>
  </si>
  <si>
    <t>ＴＥＬ</t>
    <phoneticPr fontId="2"/>
  </si>
  <si>
    <t>FMラジオ新潟</t>
    <rPh sb="5" eb="7">
      <t>ニイガタ</t>
    </rPh>
    <phoneticPr fontId="2"/>
  </si>
  <si>
    <t>FM徳島</t>
    <rPh sb="2" eb="4">
      <t>トクシマ</t>
    </rPh>
    <phoneticPr fontId="2"/>
  </si>
  <si>
    <t>FM福島</t>
    <rPh sb="2" eb="4">
      <t>フクシマ</t>
    </rPh>
    <phoneticPr fontId="2"/>
  </si>
  <si>
    <t>RFﾗｼﾞｵ日本</t>
    <rPh sb="6" eb="8">
      <t>ニホン</t>
    </rPh>
    <phoneticPr fontId="2"/>
  </si>
  <si>
    <t>FM愛媛</t>
    <rPh sb="2" eb="4">
      <t>エヒメ</t>
    </rPh>
    <phoneticPr fontId="2"/>
  </si>
  <si>
    <t>FM山形</t>
    <rPh sb="2" eb="4">
      <t>ヤマガタ</t>
    </rPh>
    <phoneticPr fontId="2"/>
  </si>
  <si>
    <t>FM香川</t>
    <rPh sb="2" eb="4">
      <t>カガワ</t>
    </rPh>
    <phoneticPr fontId="2"/>
  </si>
  <si>
    <t>FM秋田</t>
    <rPh sb="2" eb="4">
      <t>アキタ</t>
    </rPh>
    <phoneticPr fontId="2"/>
  </si>
  <si>
    <t>西日本</t>
    <rPh sb="0" eb="1">
      <t>ニシ</t>
    </rPh>
    <rPh sb="1" eb="3">
      <t>ニホン</t>
    </rPh>
    <phoneticPr fontId="2"/>
  </si>
  <si>
    <t>FM岩手</t>
    <rPh sb="2" eb="4">
      <t>イワテ</t>
    </rPh>
    <phoneticPr fontId="2"/>
  </si>
  <si>
    <t>FM山口</t>
    <rPh sb="2" eb="4">
      <t>ヤマグチ</t>
    </rPh>
    <phoneticPr fontId="2"/>
  </si>
  <si>
    <t>FM青森</t>
    <rPh sb="2" eb="4">
      <t>アオモリ</t>
    </rPh>
    <phoneticPr fontId="2"/>
  </si>
  <si>
    <t>お申込み先</t>
    <rPh sb="1" eb="3">
      <t>モウシコ</t>
    </rPh>
    <rPh sb="4" eb="5">
      <t>サキ</t>
    </rPh>
    <phoneticPr fontId="2"/>
  </si>
  <si>
    <t>消費税相当額（10％）</t>
    <rPh sb="0" eb="3">
      <t>ショウヒゼイ</t>
    </rPh>
    <rPh sb="3" eb="5">
      <t>ソウトウ</t>
    </rPh>
    <rPh sb="5" eb="6">
      <t>ガク</t>
    </rPh>
    <phoneticPr fontId="22"/>
  </si>
  <si>
    <t>消費税相当額(10%)</t>
    <rPh sb="0" eb="3">
      <t>ショウヒゼイ</t>
    </rPh>
    <rPh sb="3" eb="5">
      <t>ソウトウ</t>
    </rPh>
    <rPh sb="5" eb="6">
      <t>ガク</t>
    </rPh>
    <phoneticPr fontId="4"/>
  </si>
  <si>
    <t>円</t>
    <rPh sb="0" eb="1">
      <t>エン</t>
    </rPh>
    <phoneticPr fontId="22"/>
  </si>
  <si>
    <t>円</t>
    <rPh sb="0" eb="1">
      <t>エン</t>
    </rPh>
    <phoneticPr fontId="4"/>
  </si>
  <si>
    <t>徴収率</t>
    <rPh sb="0" eb="2">
      <t>チョウシュウ</t>
    </rPh>
    <rPh sb="2" eb="3">
      <t>リツ</t>
    </rPh>
    <phoneticPr fontId="22"/>
  </si>
  <si>
    <t>テレビ</t>
    <phoneticPr fontId="22"/>
  </si>
  <si>
    <t>ラジオ</t>
    <phoneticPr fontId="22"/>
  </si>
  <si>
    <t>配信</t>
    <rPh sb="0" eb="2">
      <t>ハイシン</t>
    </rPh>
    <phoneticPr fontId="22"/>
  </si>
  <si>
    <t>シネアド</t>
    <phoneticPr fontId="22"/>
  </si>
  <si>
    <t>単価</t>
    <rPh sb="0" eb="2">
      <t>タンカ</t>
    </rPh>
    <phoneticPr fontId="22"/>
  </si>
  <si>
    <t>1類</t>
    <rPh sb="1" eb="2">
      <t>ルイ</t>
    </rPh>
    <phoneticPr fontId="22"/>
  </si>
  <si>
    <t>2類</t>
    <rPh sb="1" eb="2">
      <t>ルイ</t>
    </rPh>
    <phoneticPr fontId="22"/>
  </si>
  <si>
    <t>3類</t>
    <rPh sb="1" eb="2">
      <t>ルイ</t>
    </rPh>
    <phoneticPr fontId="22"/>
  </si>
  <si>
    <t>4類</t>
    <rPh sb="1" eb="2">
      <t>ルイ</t>
    </rPh>
    <phoneticPr fontId="22"/>
  </si>
  <si>
    <t>5類</t>
    <rPh sb="1" eb="2">
      <t>ルイ</t>
    </rPh>
    <phoneticPr fontId="22"/>
  </si>
  <si>
    <t>6類</t>
    <rPh sb="1" eb="2">
      <t>ルイ</t>
    </rPh>
    <phoneticPr fontId="22"/>
  </si>
  <si>
    <t>類</t>
    <rPh sb="0" eb="1">
      <t>ルイ</t>
    </rPh>
    <phoneticPr fontId="22"/>
  </si>
  <si>
    <t>利用</t>
    <rPh sb="0" eb="2">
      <t>リヨウ</t>
    </rPh>
    <phoneticPr fontId="22"/>
  </si>
  <si>
    <t>秒数</t>
    <rPh sb="0" eb="1">
      <t>ビョウ</t>
    </rPh>
    <rPh sb="1" eb="2">
      <t>スウ</t>
    </rPh>
    <phoneticPr fontId="22"/>
  </si>
  <si>
    <t>1スクリーン当たり使用料</t>
    <rPh sb="6" eb="7">
      <t>ア</t>
    </rPh>
    <rPh sb="9" eb="12">
      <t>シヨウリョウ</t>
    </rPh>
    <phoneticPr fontId="22"/>
  </si>
  <si>
    <t>1から60秒まで</t>
    <rPh sb="5" eb="6">
      <t>ビョウ</t>
    </rPh>
    <phoneticPr fontId="22"/>
  </si>
  <si>
    <t>61秒から300秒まで</t>
    <rPh sb="2" eb="3">
      <t>ビョウ</t>
    </rPh>
    <rPh sb="8" eb="9">
      <t>ビョウ</t>
    </rPh>
    <phoneticPr fontId="22"/>
  </si>
  <si>
    <t>消費税相当額(10%)</t>
    <rPh sb="0" eb="3">
      <t>ショウヒゼイ</t>
    </rPh>
    <rPh sb="3" eb="5">
      <t>ソウトウ</t>
    </rPh>
    <rPh sb="5" eb="6">
      <t>ガク</t>
    </rPh>
    <phoneticPr fontId="22"/>
  </si>
  <si>
    <t>Ｅ－ｍａｉｌ</t>
    <phoneticPr fontId="2"/>
  </si>
  <si>
    <t>放 送 局 及 び 放 送 回 数</t>
    <rPh sb="0" eb="5">
      <t>ホウソウキョク</t>
    </rPh>
    <rPh sb="6" eb="7">
      <t>オヨ</t>
    </rPh>
    <rPh sb="10" eb="13">
      <t>ホウソウ</t>
    </rPh>
    <rPh sb="14" eb="17">
      <t>カイスウ</t>
    </rPh>
    <phoneticPr fontId="2"/>
  </si>
  <si>
    <t>放　送　局　及　び　放　送　回　数</t>
    <rPh sb="0" eb="5">
      <t>ホウソウキョク</t>
    </rPh>
    <rPh sb="6" eb="7">
      <t>オヨ</t>
    </rPh>
    <rPh sb="10" eb="13">
      <t>ホウソウ</t>
    </rPh>
    <rPh sb="14" eb="17">
      <t>カイスウ</t>
    </rPh>
    <phoneticPr fontId="2"/>
  </si>
  <si>
    <t>部署名</t>
    <rPh sb="0" eb="2">
      <t>ブショ</t>
    </rPh>
    <rPh sb="2" eb="3">
      <t>メイ</t>
    </rPh>
    <phoneticPr fontId="4"/>
  </si>
  <si>
    <t>使用料（税抜）</t>
    <rPh sb="0" eb="3">
      <t>シヨウリョウ</t>
    </rPh>
    <rPh sb="4" eb="5">
      <t>ゼイ</t>
    </rPh>
    <rPh sb="5" eb="6">
      <t>ヌ</t>
    </rPh>
    <phoneticPr fontId="22"/>
  </si>
  <si>
    <t>・・・(A)</t>
    <phoneticPr fontId="4"/>
  </si>
  <si>
    <t>・・・(B)</t>
    <phoneticPr fontId="4"/>
  </si>
  <si>
    <t>・・・(C)</t>
    <phoneticPr fontId="4"/>
  </si>
  <si>
    <t>・・・(D)</t>
    <phoneticPr fontId="4"/>
  </si>
  <si>
    <t>使用料小計</t>
    <rPh sb="0" eb="3">
      <t>シヨウリョウ</t>
    </rPh>
    <rPh sb="3" eb="5">
      <t>ショウケイ</t>
    </rPh>
    <phoneticPr fontId="4"/>
  </si>
  <si>
    <t>減額後の使用料　</t>
    <rPh sb="0" eb="2">
      <t>ゲンガク</t>
    </rPh>
    <rPh sb="2" eb="3">
      <t>ゴ</t>
    </rPh>
    <rPh sb="4" eb="7">
      <t>シヨウリョウ</t>
    </rPh>
    <phoneticPr fontId="4"/>
  </si>
  <si>
    <t>適用使用料</t>
    <rPh sb="0" eb="2">
      <t>テキヨウ</t>
    </rPh>
    <rPh sb="2" eb="4">
      <t>シヨウ</t>
    </rPh>
    <rPh sb="4" eb="5">
      <t>リョウ</t>
    </rPh>
    <phoneticPr fontId="22"/>
  </si>
  <si>
    <t>A</t>
    <phoneticPr fontId="22"/>
  </si>
  <si>
    <t>B</t>
    <phoneticPr fontId="22"/>
  </si>
  <si>
    <t>C</t>
    <phoneticPr fontId="22"/>
  </si>
  <si>
    <t>D</t>
    <phoneticPr fontId="22"/>
  </si>
  <si>
    <t>劇場のスクリーン</t>
    <rPh sb="0" eb="2">
      <t>ゲキジョウ</t>
    </rPh>
    <phoneticPr fontId="2"/>
  </si>
  <si>
    <t>店頭のモニター
（上映）</t>
    <rPh sb="0" eb="2">
      <t>テントウ</t>
    </rPh>
    <rPh sb="9" eb="11">
      <t>ジョウエイ</t>
    </rPh>
    <phoneticPr fontId="2"/>
  </si>
  <si>
    <t>円</t>
    <rPh sb="0" eb="1">
      <t>エン</t>
    </rPh>
    <phoneticPr fontId="22"/>
  </si>
  <si>
    <t>演奏等</t>
    <rPh sb="0" eb="2">
      <t>エンソウ</t>
    </rPh>
    <rPh sb="2" eb="3">
      <t>トウ</t>
    </rPh>
    <phoneticPr fontId="2"/>
  </si>
  <si>
    <t>利用内容</t>
    <rPh sb="0" eb="2">
      <t>リヨウ</t>
    </rPh>
    <rPh sb="2" eb="4">
      <t>ナイヨウ</t>
    </rPh>
    <phoneticPr fontId="2"/>
  </si>
  <si>
    <t>ｲﾝﾀﾗｸﾃｨﾌﾞ配信</t>
    <rPh sb="9" eb="11">
      <t>ハイシン</t>
    </rPh>
    <phoneticPr fontId="2"/>
  </si>
  <si>
    <t>商品名</t>
    <rPh sb="0" eb="3">
      <t>ショウヒンメイ</t>
    </rPh>
    <phoneticPr fontId="22"/>
  </si>
  <si>
    <t>お　申　込　者</t>
    <rPh sb="2" eb="3">
      <t>サル</t>
    </rPh>
    <rPh sb="4" eb="5">
      <t>コミ</t>
    </rPh>
    <rPh sb="6" eb="7">
      <t>シャ</t>
    </rPh>
    <phoneticPr fontId="2"/>
  </si>
  <si>
    <t>別紙1-2</t>
    <rPh sb="0" eb="2">
      <t>ベッシ</t>
    </rPh>
    <phoneticPr fontId="22"/>
  </si>
  <si>
    <t>別紙1-1</t>
    <rPh sb="0" eb="2">
      <t>ベッシ</t>
    </rPh>
    <phoneticPr fontId="22"/>
  </si>
  <si>
    <t>別紙2-1</t>
    <rPh sb="0" eb="2">
      <t>ベッシ</t>
    </rPh>
    <phoneticPr fontId="22"/>
  </si>
  <si>
    <t>法人名</t>
    <rPh sb="0" eb="1">
      <t>ホウ</t>
    </rPh>
    <rPh sb="1" eb="2">
      <t>ジン</t>
    </rPh>
    <rPh sb="2" eb="3">
      <t>メイ</t>
    </rPh>
    <phoneticPr fontId="2"/>
  </si>
  <si>
    <t>請求明細</t>
    <rPh sb="0" eb="2">
      <t>セイキュウ</t>
    </rPh>
    <rPh sb="2" eb="4">
      <t>メイサイ</t>
    </rPh>
    <phoneticPr fontId="2"/>
  </si>
  <si>
    <t>請求明細</t>
    <phoneticPr fontId="22"/>
  </si>
  <si>
    <t>請求明細</t>
    <rPh sb="0" eb="2">
      <t>セイキュウ</t>
    </rPh>
    <rPh sb="2" eb="4">
      <t>メイサイ</t>
    </rPh>
    <phoneticPr fontId="4"/>
  </si>
  <si>
    <t>スクリーン数</t>
    <rPh sb="5" eb="6">
      <t>スウ</t>
    </rPh>
    <phoneticPr fontId="2"/>
  </si>
  <si>
    <t>スクリーン数</t>
    <rPh sb="5" eb="6">
      <t>スウ</t>
    </rPh>
    <phoneticPr fontId="22"/>
  </si>
  <si>
    <t>複製個数</t>
    <rPh sb="0" eb="2">
      <t>フクセイ</t>
    </rPh>
    <rPh sb="2" eb="4">
      <t>コスウ</t>
    </rPh>
    <phoneticPr fontId="22"/>
  </si>
  <si>
    <t>地上波テレビ
の広告枠</t>
    <rPh sb="0" eb="3">
      <t>チジョウハ</t>
    </rPh>
    <rPh sb="8" eb="10">
      <t>コウコク</t>
    </rPh>
    <rPh sb="10" eb="11">
      <t>ワク</t>
    </rPh>
    <phoneticPr fontId="2"/>
  </si>
  <si>
    <t>地上波ラジオ
の広告枠</t>
    <rPh sb="0" eb="3">
      <t>チジョウハ</t>
    </rPh>
    <rPh sb="8" eb="10">
      <t>コウコク</t>
    </rPh>
    <rPh sb="10" eb="11">
      <t>ワク</t>
    </rPh>
    <phoneticPr fontId="2"/>
  </si>
  <si>
    <t>報告書</t>
    <rPh sb="0" eb="3">
      <t>ホウコクショ</t>
    </rPh>
    <phoneticPr fontId="2"/>
  </si>
  <si>
    <t>展開先</t>
    <rPh sb="0" eb="2">
      <t>テンカイ</t>
    </rPh>
    <rPh sb="2" eb="3">
      <t>サキ</t>
    </rPh>
    <phoneticPr fontId="2"/>
  </si>
  <si>
    <t>回数</t>
    <rPh sb="0" eb="2">
      <t>カイスウ</t>
    </rPh>
    <phoneticPr fontId="22"/>
  </si>
  <si>
    <t>減額係数</t>
    <rPh sb="0" eb="2">
      <t>ゲンガク</t>
    </rPh>
    <rPh sb="2" eb="4">
      <t>ケイスウ</t>
    </rPh>
    <phoneticPr fontId="22"/>
  </si>
  <si>
    <t>小計</t>
    <rPh sb="0" eb="2">
      <t>ショウケイ</t>
    </rPh>
    <phoneticPr fontId="22"/>
  </si>
  <si>
    <t>（単位：円）</t>
    <rPh sb="1" eb="3">
      <t>タンイ</t>
    </rPh>
    <rPh sb="4" eb="5">
      <t>エン</t>
    </rPh>
    <phoneticPr fontId="22"/>
  </si>
  <si>
    <t>小計</t>
    <rPh sb="0" eb="2">
      <t>ショウケイ</t>
    </rPh>
    <phoneticPr fontId="2"/>
  </si>
  <si>
    <t>放送回数区分</t>
    <rPh sb="0" eb="2">
      <t>ホウソウ</t>
    </rPh>
    <rPh sb="2" eb="4">
      <t>カイスウ</t>
    </rPh>
    <rPh sb="4" eb="6">
      <t>クブン</t>
    </rPh>
    <phoneticPr fontId="22"/>
  </si>
  <si>
    <t>平均単価(ﾛ/ｲ)</t>
    <rPh sb="0" eb="2">
      <t>ヘイキン</t>
    </rPh>
    <rPh sb="2" eb="4">
      <t>タンカ</t>
    </rPh>
    <phoneticPr fontId="22"/>
  </si>
  <si>
    <t>～</t>
    <phoneticPr fontId="22"/>
  </si>
  <si>
    <t>＝</t>
  </si>
  <si>
    <t>1　使用料計算</t>
    <rPh sb="2" eb="5">
      <t>シヨウリョウ</t>
    </rPh>
    <rPh sb="5" eb="7">
      <t>ケイサン</t>
    </rPh>
    <phoneticPr fontId="2"/>
  </si>
  <si>
    <t>1　使用料計算</t>
    <phoneticPr fontId="2"/>
  </si>
  <si>
    <t>3 　配信回数の報告期限までの報告による減額を適用した場合の使用料計算</t>
    <rPh sb="8" eb="10">
      <t>ホウコク</t>
    </rPh>
    <rPh sb="10" eb="12">
      <t>キゲン</t>
    </rPh>
    <rPh sb="15" eb="17">
      <t>ホウコク</t>
    </rPh>
    <rPh sb="20" eb="22">
      <t>ゲンガク</t>
    </rPh>
    <rPh sb="23" eb="25">
      <t>テキヨウ</t>
    </rPh>
    <rPh sb="27" eb="29">
      <t>バアイ</t>
    </rPh>
    <rPh sb="30" eb="33">
      <t>シヨウリョウ</t>
    </rPh>
    <rPh sb="33" eb="35">
      <t>ケイサン</t>
    </rPh>
    <phoneticPr fontId="4"/>
  </si>
  <si>
    <t>別紙3-1</t>
    <rPh sb="0" eb="2">
      <t>ベッシ</t>
    </rPh>
    <phoneticPr fontId="22"/>
  </si>
  <si>
    <t>千回単位</t>
    <rPh sb="0" eb="2">
      <t>センカイ</t>
    </rPh>
    <rPh sb="2" eb="4">
      <t>タンイ</t>
    </rPh>
    <phoneticPr fontId="4"/>
  </si>
  <si>
    <t>使用料（税抜）</t>
    <rPh sb="0" eb="3">
      <t>シヨウリョウ</t>
    </rPh>
    <rPh sb="4" eb="6">
      <t>ゼイヌキ</t>
    </rPh>
    <phoneticPr fontId="22"/>
  </si>
  <si>
    <t>使用料(税込）</t>
    <rPh sb="0" eb="3">
      <t>シヨウリョウ</t>
    </rPh>
    <rPh sb="4" eb="6">
      <t>ゼイコミ</t>
    </rPh>
    <phoneticPr fontId="22"/>
  </si>
  <si>
    <t>使用料　（B)</t>
    <rPh sb="0" eb="3">
      <t>シヨウリョウ</t>
    </rPh>
    <phoneticPr fontId="4"/>
  </si>
  <si>
    <t>ＴＢＳテレビ</t>
    <phoneticPr fontId="2"/>
  </si>
  <si>
    <t>ＣＢＣテレビ</t>
    <phoneticPr fontId="2"/>
  </si>
  <si>
    <t>CBCラジオ</t>
    <phoneticPr fontId="2"/>
  </si>
  <si>
    <t>FM岐阜</t>
    <rPh sb="2" eb="4">
      <t>ギフ</t>
    </rPh>
    <phoneticPr fontId="2"/>
  </si>
  <si>
    <t>上映開始日</t>
    <rPh sb="0" eb="2">
      <t>ジョウエイ</t>
    </rPh>
    <rPh sb="2" eb="5">
      <t>カイシビ</t>
    </rPh>
    <phoneticPr fontId="2"/>
  </si>
  <si>
    <t>主な上映館</t>
    <rPh sb="0" eb="1">
      <t>オモ</t>
    </rPh>
    <rPh sb="2" eb="4">
      <t>ジョウエイ</t>
    </rPh>
    <rPh sb="4" eb="5">
      <t>カン</t>
    </rPh>
    <phoneticPr fontId="2"/>
  </si>
  <si>
    <t>インターネット上
の広告枠</t>
    <rPh sb="12" eb="13">
      <t>ワク</t>
    </rPh>
    <phoneticPr fontId="2"/>
  </si>
  <si>
    <t>　貴協会が管理する音楽著作物を、次の方法で広告展開に利用することについて、貴協会が定める利用許諾条項を承諾の上、申し込みます。</t>
    <rPh sb="16" eb="17">
      <t>ツギ</t>
    </rPh>
    <rPh sb="18" eb="20">
      <t>ホウホウ</t>
    </rPh>
    <rPh sb="21" eb="23">
      <t>コウコク</t>
    </rPh>
    <rPh sb="23" eb="25">
      <t>テンカイ</t>
    </rPh>
    <rPh sb="26" eb="28">
      <t>リヨウ</t>
    </rPh>
    <rPh sb="54" eb="55">
      <t>ウエ</t>
    </rPh>
    <phoneticPr fontId="2"/>
  </si>
  <si>
    <t>※</t>
    <phoneticPr fontId="22"/>
  </si>
  <si>
    <t>※</t>
    <phoneticPr fontId="2"/>
  </si>
  <si>
    <t>広告の内容</t>
    <rPh sb="0" eb="2">
      <t>コウコク</t>
    </rPh>
    <rPh sb="3" eb="5">
      <t>ナイヨウ</t>
    </rPh>
    <phoneticPr fontId="2"/>
  </si>
  <si>
    <t>合計</t>
    <rPh sb="0" eb="2">
      <t>ゴウケイ</t>
    </rPh>
    <phoneticPr fontId="22"/>
  </si>
  <si>
    <t>使用料小計（税抜）</t>
    <rPh sb="0" eb="3">
      <t>シヨウリョウ</t>
    </rPh>
    <rPh sb="3" eb="5">
      <t>ショウケイ</t>
    </rPh>
    <rPh sb="6" eb="8">
      <t>ゼイヌキ</t>
    </rPh>
    <phoneticPr fontId="22"/>
  </si>
  <si>
    <t>①</t>
    <phoneticPr fontId="22"/>
  </si>
  <si>
    <t>利用内容</t>
    <rPh sb="0" eb="2">
      <t>リヨウ</t>
    </rPh>
    <rPh sb="2" eb="4">
      <t>ナイヨウ</t>
    </rPh>
    <phoneticPr fontId="22"/>
  </si>
  <si>
    <t>岡山FM</t>
    <rPh sb="0" eb="2">
      <t>オカヤマ</t>
    </rPh>
    <phoneticPr fontId="2"/>
  </si>
  <si>
    <t>FM熊本</t>
    <rPh sb="2" eb="4">
      <t>クマモト</t>
    </rPh>
    <phoneticPr fontId="2"/>
  </si>
  <si>
    <t>1,001～10,000個</t>
    <rPh sb="12" eb="13">
      <t>コ</t>
    </rPh>
    <phoneticPr fontId="22"/>
  </si>
  <si>
    <t>10,001個以上</t>
    <rPh sb="6" eb="7">
      <t>コ</t>
    </rPh>
    <rPh sb="7" eb="9">
      <t>イジョウ</t>
    </rPh>
    <phoneticPr fontId="22"/>
  </si>
  <si>
    <t>501～1,000個</t>
    <rPh sb="9" eb="10">
      <t>コ</t>
    </rPh>
    <phoneticPr fontId="22"/>
  </si>
  <si>
    <t>ア　（A)に適用した場合</t>
    <rPh sb="6" eb="8">
      <t>テキヨウ</t>
    </rPh>
    <rPh sb="10" eb="12">
      <t>バアイ</t>
    </rPh>
    <phoneticPr fontId="4"/>
  </si>
  <si>
    <t>イ　（B)に適用した場合</t>
    <rPh sb="6" eb="8">
      <t>テキヨウ</t>
    </rPh>
    <rPh sb="10" eb="12">
      <t>バアイ</t>
    </rPh>
    <phoneticPr fontId="4"/>
  </si>
  <si>
    <t>（合意管轄）</t>
  </si>
  <si>
    <t>（広告関係事業者の処理の確認）</t>
  </si>
  <si>
    <t>（権利義務及び契約上の地位の譲渡禁止）</t>
  </si>
  <si>
    <t>（個人情報の利用目的）</t>
  </si>
  <si>
    <t>（契約解除等の効果）</t>
  </si>
  <si>
    <t>（契約の解除）</t>
  </si>
  <si>
    <t>（期限の利益の喪失）</t>
  </si>
  <si>
    <t>（本契約に係る許諾の取消し）</t>
  </si>
  <si>
    <t>（法令の遵守）</t>
  </si>
  <si>
    <t>（証憑書類等の提出）</t>
  </si>
  <si>
    <t>（遅延損害金等）</t>
  </si>
  <si>
    <t>（使用料の減額の適用）</t>
  </si>
  <si>
    <t>（本契約に係る申込みの取消し）</t>
  </si>
  <si>
    <t>（利用報告）</t>
  </si>
  <si>
    <t>（利用許諾）</t>
  </si>
  <si>
    <t>（定義）</t>
  </si>
  <si>
    <t>（総則）</t>
  </si>
  <si>
    <t>テレビＣＭ放送報告書兼請求明細書</t>
    <rPh sb="5" eb="7">
      <t>ホウソウ</t>
    </rPh>
    <rPh sb="7" eb="9">
      <t>ホウコク</t>
    </rPh>
    <rPh sb="9" eb="10">
      <t>ショ</t>
    </rPh>
    <rPh sb="10" eb="11">
      <t>ケン</t>
    </rPh>
    <phoneticPr fontId="2"/>
  </si>
  <si>
    <t>ラジオＣＭ放送報告書兼請求明細書</t>
    <rPh sb="5" eb="7">
      <t>ホウソウ</t>
    </rPh>
    <rPh sb="7" eb="9">
      <t>ホウコク</t>
    </rPh>
    <rPh sb="9" eb="10">
      <t>ショ</t>
    </rPh>
    <rPh sb="10" eb="11">
      <t>ケン</t>
    </rPh>
    <rPh sb="11" eb="13">
      <t>セイキュウ</t>
    </rPh>
    <rPh sb="13" eb="16">
      <t>メイサイショ</t>
    </rPh>
    <phoneticPr fontId="2"/>
  </si>
  <si>
    <t>インターネットＣＭ配信報告書兼請求明細書</t>
    <rPh sb="9" eb="11">
      <t>ハイシン</t>
    </rPh>
    <rPh sb="11" eb="14">
      <t>ホウコクショ</t>
    </rPh>
    <rPh sb="14" eb="15">
      <t>ケン</t>
    </rPh>
    <rPh sb="15" eb="17">
      <t>セイキュウ</t>
    </rPh>
    <rPh sb="17" eb="20">
      <t>メイサイショ</t>
    </rPh>
    <phoneticPr fontId="4"/>
  </si>
  <si>
    <t>劇場用CM上映報告書兼明細書</t>
    <rPh sb="0" eb="3">
      <t>ゲキジョウヨウ</t>
    </rPh>
    <rPh sb="5" eb="7">
      <t>ジョウエイ</t>
    </rPh>
    <rPh sb="7" eb="10">
      <t>ホウコクショ</t>
    </rPh>
    <rPh sb="10" eb="11">
      <t>ケン</t>
    </rPh>
    <rPh sb="11" eb="14">
      <t>メイサイショ</t>
    </rPh>
    <phoneticPr fontId="4"/>
  </si>
  <si>
    <t>配信報告期間(３か月以内）</t>
    <rPh sb="0" eb="2">
      <t>ハイシン</t>
    </rPh>
    <rPh sb="2" eb="4">
      <t>ホウコク</t>
    </rPh>
    <rPh sb="4" eb="6">
      <t>キカン</t>
    </rPh>
    <rPh sb="9" eb="10">
      <t>ゲツ</t>
    </rPh>
    <rPh sb="10" eb="12">
      <t>イナイ</t>
    </rPh>
    <phoneticPr fontId="2"/>
  </si>
  <si>
    <t>減額使用料は、放送回数が100回を超え、次の条件を全て満たした上で、報告回数に不備がなかった場合に適用します。
１　放送利用開始日の前日までの広告展開利用に係る申込み
２　放送報告期間を3か月以内とした放送報告期間終了日の２か月後の末日までの回数報告</t>
    <rPh sb="0" eb="2">
      <t>ゲンガク</t>
    </rPh>
    <rPh sb="2" eb="5">
      <t>シヨウリョウ</t>
    </rPh>
    <rPh sb="7" eb="9">
      <t>ホウソウ</t>
    </rPh>
    <rPh sb="9" eb="11">
      <t>カイスウ</t>
    </rPh>
    <rPh sb="15" eb="16">
      <t>カイ</t>
    </rPh>
    <rPh sb="17" eb="18">
      <t>コ</t>
    </rPh>
    <rPh sb="20" eb="21">
      <t>ツギ</t>
    </rPh>
    <rPh sb="22" eb="24">
      <t>ジョウケン</t>
    </rPh>
    <rPh sb="25" eb="26">
      <t>スベ</t>
    </rPh>
    <rPh sb="27" eb="28">
      <t>ミ</t>
    </rPh>
    <rPh sb="31" eb="32">
      <t>ウエ</t>
    </rPh>
    <rPh sb="34" eb="36">
      <t>ホウコク</t>
    </rPh>
    <rPh sb="36" eb="38">
      <t>カイスウ</t>
    </rPh>
    <rPh sb="39" eb="41">
      <t>フビ</t>
    </rPh>
    <rPh sb="46" eb="48">
      <t>バアイ</t>
    </rPh>
    <rPh sb="49" eb="51">
      <t>テキヨウ</t>
    </rPh>
    <rPh sb="58" eb="60">
      <t>ホウソウ</t>
    </rPh>
    <rPh sb="60" eb="62">
      <t>リヨウ</t>
    </rPh>
    <rPh sb="62" eb="64">
      <t>カイシ</t>
    </rPh>
    <rPh sb="64" eb="65">
      <t>ビ</t>
    </rPh>
    <rPh sb="66" eb="68">
      <t>ゼンジツ</t>
    </rPh>
    <rPh sb="75" eb="77">
      <t>リヨウ</t>
    </rPh>
    <rPh sb="78" eb="79">
      <t>カカ</t>
    </rPh>
    <rPh sb="80" eb="82">
      <t>モウシコ</t>
    </rPh>
    <rPh sb="113" eb="115">
      <t>ゲツゴ</t>
    </rPh>
    <phoneticPr fontId="2"/>
  </si>
  <si>
    <t>減額使用料は、放送回数が１００回を超え、次の条件を全て満たした上で、報告回数に不備がなかった場合に適用します。
１　放送利用開始日の前日までの広告展開利用に係る申込み
２　放送報告期間を3か月以内とした放送報告期間終了日の２か月後の末日までの回数報告</t>
    <rPh sb="0" eb="2">
      <t>ゲンガク</t>
    </rPh>
    <rPh sb="2" eb="5">
      <t>シヨウリョウ</t>
    </rPh>
    <rPh sb="7" eb="9">
      <t>ホウソウ</t>
    </rPh>
    <rPh sb="9" eb="11">
      <t>カイスウ</t>
    </rPh>
    <rPh sb="15" eb="16">
      <t>カイ</t>
    </rPh>
    <rPh sb="17" eb="18">
      <t>コ</t>
    </rPh>
    <rPh sb="20" eb="21">
      <t>ツギ</t>
    </rPh>
    <rPh sb="22" eb="24">
      <t>ジョウケン</t>
    </rPh>
    <rPh sb="25" eb="26">
      <t>スベ</t>
    </rPh>
    <rPh sb="27" eb="28">
      <t>ミ</t>
    </rPh>
    <rPh sb="31" eb="32">
      <t>ウエ</t>
    </rPh>
    <rPh sb="34" eb="36">
      <t>ホウコク</t>
    </rPh>
    <rPh sb="36" eb="38">
      <t>カイスウ</t>
    </rPh>
    <rPh sb="39" eb="41">
      <t>フビ</t>
    </rPh>
    <rPh sb="46" eb="48">
      <t>バアイ</t>
    </rPh>
    <rPh sb="49" eb="51">
      <t>テキヨウ</t>
    </rPh>
    <rPh sb="101" eb="103">
      <t>ホウソウ</t>
    </rPh>
    <rPh sb="103" eb="105">
      <t>ホウコク</t>
    </rPh>
    <rPh sb="105" eb="107">
      <t>キカン</t>
    </rPh>
    <rPh sb="107" eb="109">
      <t>シュウリョウ</t>
    </rPh>
    <rPh sb="109" eb="110">
      <t>ビ</t>
    </rPh>
    <rPh sb="113" eb="115">
      <t>ゲツゴ</t>
    </rPh>
    <rPh sb="117" eb="118">
      <t>ジツ</t>
    </rPh>
    <rPh sb="121" eb="123">
      <t>カイスウ</t>
    </rPh>
    <rPh sb="123" eb="125">
      <t>ホウコク</t>
    </rPh>
    <phoneticPr fontId="2"/>
  </si>
  <si>
    <t>　配信開始日の前日までに広告展開利用の申込みがあり、配信報告期間（３か月以内）の配信回数が10万回を超えた場合は、利用許諾条項第７条に基づく減額を適用します。</t>
    <rPh sb="26" eb="28">
      <t>ハイシン</t>
    </rPh>
    <rPh sb="28" eb="30">
      <t>ホウコク</t>
    </rPh>
    <rPh sb="30" eb="32">
      <t>キカン</t>
    </rPh>
    <rPh sb="35" eb="36">
      <t>ゲツ</t>
    </rPh>
    <rPh sb="36" eb="38">
      <t>イナイ</t>
    </rPh>
    <rPh sb="53" eb="55">
      <t>バアイ</t>
    </rPh>
    <rPh sb="73" eb="75">
      <t>テキヨウ</t>
    </rPh>
    <phoneticPr fontId="4"/>
  </si>
  <si>
    <t>2　配信回数による減額を適用した場合の使用料計算</t>
    <rPh sb="2" eb="4">
      <t>ハイシン</t>
    </rPh>
    <rPh sb="4" eb="6">
      <t>カイスウ</t>
    </rPh>
    <rPh sb="9" eb="11">
      <t>ゲンガク</t>
    </rPh>
    <rPh sb="12" eb="14">
      <t>テキヨウ</t>
    </rPh>
    <rPh sb="16" eb="18">
      <t>バアイ</t>
    </rPh>
    <rPh sb="19" eb="22">
      <t>シヨウリョウ</t>
    </rPh>
    <rPh sb="22" eb="24">
      <t>ケイサン</t>
    </rPh>
    <phoneticPr fontId="4"/>
  </si>
  <si>
    <t>利用形態</t>
    <rPh sb="0" eb="2">
      <t>リヨウ</t>
    </rPh>
    <rPh sb="2" eb="4">
      <t>ケイタイ</t>
    </rPh>
    <phoneticPr fontId="2"/>
  </si>
  <si>
    <t>放送</t>
    <rPh sb="0" eb="2">
      <t>ホウソウ</t>
    </rPh>
    <phoneticPr fontId="2"/>
  </si>
  <si>
    <t>最低使用料</t>
    <rPh sb="0" eb="2">
      <t>サイテイ</t>
    </rPh>
    <rPh sb="2" eb="5">
      <t>シヨウリョウ</t>
    </rPh>
    <phoneticPr fontId="22"/>
  </si>
  <si>
    <t>管理率の計算</t>
    <rPh sb="0" eb="2">
      <t>カンリ</t>
    </rPh>
    <rPh sb="2" eb="3">
      <t>リツ</t>
    </rPh>
    <rPh sb="4" eb="6">
      <t>ケイサン</t>
    </rPh>
    <phoneticPr fontId="22"/>
  </si>
  <si>
    <t>演奏</t>
    <rPh sb="0" eb="2">
      <t>エンソウ</t>
    </rPh>
    <phoneticPr fontId="22"/>
  </si>
  <si>
    <t>録音</t>
    <rPh sb="0" eb="2">
      <t>ロクオン</t>
    </rPh>
    <phoneticPr fontId="22"/>
  </si>
  <si>
    <t>合計</t>
    <rPh sb="0" eb="2">
      <t>ゴウケイ</t>
    </rPh>
    <phoneticPr fontId="22"/>
  </si>
  <si>
    <t>徴収比率</t>
    <rPh sb="0" eb="2">
      <t>チョウシュウ</t>
    </rPh>
    <rPh sb="2" eb="4">
      <t>ヒリツ</t>
    </rPh>
    <phoneticPr fontId="22"/>
  </si>
  <si>
    <t>管理率</t>
    <rPh sb="0" eb="2">
      <t>カンリ</t>
    </rPh>
    <rPh sb="2" eb="3">
      <t>リツ</t>
    </rPh>
    <phoneticPr fontId="22"/>
  </si>
  <si>
    <t>徴収率</t>
    <rPh sb="0" eb="2">
      <t>チョウシュウ</t>
    </rPh>
    <rPh sb="2" eb="3">
      <t>リツ</t>
    </rPh>
    <phoneticPr fontId="22"/>
  </si>
  <si>
    <t>別紙2の徴収率計算</t>
    <rPh sb="0" eb="2">
      <t>ベッシ</t>
    </rPh>
    <rPh sb="4" eb="6">
      <t>チョウシュウ</t>
    </rPh>
    <rPh sb="6" eb="7">
      <t>リツ</t>
    </rPh>
    <rPh sb="7" eb="9">
      <t>ケイサン</t>
    </rPh>
    <phoneticPr fontId="22"/>
  </si>
  <si>
    <t>TBL_許諾_貼付用</t>
    <rPh sb="4" eb="6">
      <t>キョダク</t>
    </rPh>
    <rPh sb="7" eb="10">
      <t>ハリツケヨウ</t>
    </rPh>
    <phoneticPr fontId="57"/>
  </si>
  <si>
    <r>
      <rPr>
        <sz val="11"/>
        <color rgb="FFFF0000"/>
        <rFont val="ＭＳ Ｐゴシック"/>
        <family val="3"/>
        <charset val="128"/>
      </rPr>
      <t>要取得！</t>
    </r>
    <r>
      <rPr>
        <sz val="11"/>
        <color indexed="8"/>
        <rFont val="ＭＳ Ｐゴシック"/>
        <family val="3"/>
        <charset val="128"/>
      </rPr>
      <t xml:space="preserve">
素材ID</t>
    </r>
    <rPh sb="0" eb="1">
      <t>ヨウ</t>
    </rPh>
    <rPh sb="1" eb="3">
      <t>シュトク</t>
    </rPh>
    <phoneticPr fontId="57"/>
  </si>
  <si>
    <r>
      <rPr>
        <sz val="11"/>
        <color rgb="FFFF0000"/>
        <rFont val="ＭＳ Ｐゴシック"/>
        <family val="3"/>
        <charset val="128"/>
      </rPr>
      <t>要取得！</t>
    </r>
    <r>
      <rPr>
        <sz val="11"/>
        <color indexed="8"/>
        <rFont val="ＭＳ Ｐゴシック"/>
        <family val="3"/>
        <charset val="128"/>
      </rPr>
      <t xml:space="preserve">
許諾番号</t>
    </r>
    <phoneticPr fontId="57"/>
  </si>
  <si>
    <t>受付日</t>
  </si>
  <si>
    <t>許諾日</t>
  </si>
  <si>
    <t>利用者コード</t>
  </si>
  <si>
    <t>利用者名</t>
  </si>
  <si>
    <t>利用者担当部署</t>
  </si>
  <si>
    <t>利用者担当者</t>
  </si>
  <si>
    <t>利用者℡</t>
  </si>
  <si>
    <t>利用者メールアドレス</t>
  </si>
  <si>
    <t>備考</t>
  </si>
  <si>
    <t/>
  </si>
  <si>
    <t>TBL_報告_貼付用</t>
    <rPh sb="4" eb="6">
      <t>ホウコク</t>
    </rPh>
    <rPh sb="7" eb="10">
      <t>ハリツケヨウ</t>
    </rPh>
    <phoneticPr fontId="57"/>
  </si>
  <si>
    <t>ID</t>
  </si>
  <si>
    <t>許諾番号</t>
  </si>
  <si>
    <t xml:space="preserve">
種目</t>
    <phoneticPr fontId="57"/>
  </si>
  <si>
    <t>報告日</t>
  </si>
  <si>
    <t>報告期間TO</t>
  </si>
  <si>
    <t>スクリーン数・複製個数</t>
  </si>
  <si>
    <t>利用時間（分）</t>
  </si>
  <si>
    <t>利用時間（秒）</t>
  </si>
  <si>
    <t>原訳区分</t>
  </si>
  <si>
    <t>請求日</t>
  </si>
  <si>
    <t>請求書番号</t>
  </si>
  <si>
    <t>使用料額</t>
  </si>
  <si>
    <t>消費税率</t>
  </si>
  <si>
    <r>
      <rPr>
        <sz val="11"/>
        <color rgb="FFFF0000"/>
        <rFont val="ＭＳ Ｐゴシック"/>
        <family val="3"/>
        <charset val="128"/>
      </rPr>
      <t>要入力！</t>
    </r>
    <r>
      <rPr>
        <sz val="11"/>
        <color indexed="8"/>
        <rFont val="ＭＳ Ｐゴシック"/>
        <family val="3"/>
        <charset val="128"/>
      </rPr>
      <t xml:space="preserve">
処理担当者</t>
    </r>
    <rPh sb="1" eb="3">
      <t>ニュウリョク</t>
    </rPh>
    <phoneticPr fontId="57"/>
  </si>
  <si>
    <t>別紙2</t>
    <rPh sb="0" eb="2">
      <t>ベッシ</t>
    </rPh>
    <phoneticPr fontId="22"/>
  </si>
  <si>
    <t>・</t>
    <phoneticPr fontId="22"/>
  </si>
  <si>
    <t>複数サイト分を確認したい場合は、１サイトごとにご確認ください。</t>
    <rPh sb="0" eb="2">
      <t>フクスウ</t>
    </rPh>
    <rPh sb="5" eb="6">
      <t>ブン</t>
    </rPh>
    <rPh sb="7" eb="9">
      <t>カクニン</t>
    </rPh>
    <rPh sb="12" eb="14">
      <t>バアイ</t>
    </rPh>
    <rPh sb="24" eb="26">
      <t>カクニン</t>
    </rPh>
    <phoneticPr fontId="4"/>
  </si>
  <si>
    <t>1　減額が適用されない場合の使用料計算</t>
    <rPh sb="2" eb="4">
      <t>ゲンガク</t>
    </rPh>
    <rPh sb="5" eb="7">
      <t>テキヨウ</t>
    </rPh>
    <rPh sb="11" eb="13">
      <t>バアイ</t>
    </rPh>
    <phoneticPr fontId="4"/>
  </si>
  <si>
    <t>算出される使用料は当協会の管理率が100％の場合の使用料になります。</t>
    <rPh sb="0" eb="2">
      <t>サンシュツ</t>
    </rPh>
    <rPh sb="5" eb="8">
      <t>シヨウリョウ</t>
    </rPh>
    <rPh sb="9" eb="12">
      <t>トウキョウカイ</t>
    </rPh>
    <rPh sb="13" eb="16">
      <t>カンリリツ</t>
    </rPh>
    <rPh sb="22" eb="24">
      <t>バアイ</t>
    </rPh>
    <rPh sb="25" eb="28">
      <t>シヨウリョウ</t>
    </rPh>
    <phoneticPr fontId="4"/>
  </si>
  <si>
    <t>「処理担当者」を下表へ入力</t>
    <rPh sb="1" eb="3">
      <t>ショリ</t>
    </rPh>
    <rPh sb="3" eb="6">
      <t>タントウシャ</t>
    </rPh>
    <rPh sb="8" eb="10">
      <t>カヒョウ</t>
    </rPh>
    <rPh sb="11" eb="13">
      <t>ニュウリョク</t>
    </rPh>
    <phoneticPr fontId="22"/>
  </si>
  <si>
    <t>許諾番号管理ACCESSで「許諾番号」を取得し、下表へ入力</t>
    <rPh sb="0" eb="6">
      <t>キョダクバンゴウカンリ</t>
    </rPh>
    <rPh sb="14" eb="18">
      <t>キョダクバンゴウ</t>
    </rPh>
    <rPh sb="20" eb="22">
      <t>シュトク</t>
    </rPh>
    <rPh sb="24" eb="26">
      <t>カヒョウ</t>
    </rPh>
    <rPh sb="27" eb="29">
      <t>ニュウリョク</t>
    </rPh>
    <phoneticPr fontId="22"/>
  </si>
  <si>
    <t>ＣＭ展開管理ＡＣＣＥＳＳの「TBL_許諾」に新規レコードとして下表を貼付け</t>
    <rPh sb="2" eb="6">
      <t>テンカイカンリ</t>
    </rPh>
    <rPh sb="22" eb="24">
      <t>シンキ</t>
    </rPh>
    <rPh sb="31" eb="33">
      <t>カヒョウ</t>
    </rPh>
    <rPh sb="34" eb="36">
      <t>ハリツ</t>
    </rPh>
    <phoneticPr fontId="22"/>
  </si>
  <si>
    <t>貼り付けによって取得した「許諾ID」を下表に貼付け</t>
    <rPh sb="0" eb="1">
      <t>ハ</t>
    </rPh>
    <rPh sb="2" eb="3">
      <t>ツ</t>
    </rPh>
    <rPh sb="8" eb="10">
      <t>シュトク</t>
    </rPh>
    <rPh sb="13" eb="15">
      <t>キョダク</t>
    </rPh>
    <rPh sb="19" eb="21">
      <t>カヒョウ</t>
    </rPh>
    <rPh sb="22" eb="24">
      <t>ハリツ</t>
    </rPh>
    <phoneticPr fontId="22"/>
  </si>
  <si>
    <r>
      <rPr>
        <sz val="11"/>
        <color rgb="FFFF0000"/>
        <rFont val="ＭＳ Ｐゴシック"/>
        <family val="3"/>
        <charset val="128"/>
      </rPr>
      <t>要取得！</t>
    </r>
    <r>
      <rPr>
        <sz val="11"/>
        <color indexed="8"/>
        <rFont val="ＭＳ Ｐゴシック"/>
        <family val="3"/>
        <charset val="128"/>
      </rPr>
      <t xml:space="preserve">
許諾ID</t>
    </r>
    <phoneticPr fontId="22"/>
  </si>
  <si>
    <t>コピー部分</t>
    <rPh sb="3" eb="5">
      <t>ブブン</t>
    </rPh>
    <phoneticPr fontId="22"/>
  </si>
  <si>
    <t>台帳貼付け時に
自動取得
ID</t>
    <rPh sb="0" eb="4">
      <t>ダイチョウハリツ</t>
    </rPh>
    <rPh sb="5" eb="6">
      <t>ジ</t>
    </rPh>
    <rPh sb="8" eb="12">
      <t>ジドウシュトク</t>
    </rPh>
    <phoneticPr fontId="22"/>
  </si>
  <si>
    <t>TBL_許諾貼付で取得された
許諾ID</t>
    <rPh sb="4" eb="6">
      <t>キョダク</t>
    </rPh>
    <rPh sb="6" eb="8">
      <t>ハリツケ</t>
    </rPh>
    <rPh sb="9" eb="11">
      <t>シュトク</t>
    </rPh>
    <phoneticPr fontId="57"/>
  </si>
  <si>
    <t>種目</t>
    <phoneticPr fontId="57"/>
  </si>
  <si>
    <t>報告期間FROM</t>
    <phoneticPr fontId="57"/>
  </si>
  <si>
    <t>報告期間
TO</t>
    <phoneticPr fontId="22"/>
  </si>
  <si>
    <t xml:space="preserve">
許諾ID</t>
    <phoneticPr fontId="57"/>
  </si>
  <si>
    <t xml:space="preserve">
報告期間FROM</t>
    <phoneticPr fontId="57"/>
  </si>
  <si>
    <t>ＣＭ展開管理ＡＣＣＥＳＳの「TBL_報告」に下表を貼付け。</t>
    <rPh sb="2" eb="6">
      <t>テンカイカンリ</t>
    </rPh>
    <rPh sb="22" eb="24">
      <t>カヒョウ</t>
    </rPh>
    <rPh sb="25" eb="27">
      <t>ハリツ</t>
    </rPh>
    <phoneticPr fontId="22"/>
  </si>
  <si>
    <t>（｢#N/A」が存在する列は、コピーしない。）</t>
    <rPh sb="8" eb="10">
      <t>ソンザイ</t>
    </rPh>
    <rPh sb="12" eb="13">
      <t>レツ</t>
    </rPh>
    <phoneticPr fontId="22"/>
  </si>
  <si>
    <t>CM管理ACCESSから「素材ID]を取得し、下表へ入力</t>
    <rPh sb="2" eb="4">
      <t>カンリ</t>
    </rPh>
    <rPh sb="13" eb="15">
      <t>ソザイ</t>
    </rPh>
    <rPh sb="19" eb="21">
      <t>シュトク</t>
    </rPh>
    <rPh sb="23" eb="25">
      <t>カヒョウ</t>
    </rPh>
    <rPh sb="26" eb="28">
      <t>ニュウリョク</t>
    </rPh>
    <phoneticPr fontId="22"/>
  </si>
  <si>
    <t>台</t>
    <rPh sb="0" eb="1">
      <t>ダイ</t>
    </rPh>
    <phoneticPr fontId="22"/>
  </si>
  <si>
    <t>算定方法</t>
    <rPh sb="0" eb="4">
      <t>サンテイホウホウ</t>
    </rPh>
    <phoneticPr fontId="22"/>
  </si>
  <si>
    <t>上映期間</t>
    <rPh sb="0" eb="2">
      <t>ジョウエイ</t>
    </rPh>
    <rPh sb="2" eb="4">
      <t>キカン</t>
    </rPh>
    <phoneticPr fontId="22"/>
  </si>
  <si>
    <t>回</t>
    <rPh sb="0" eb="1">
      <t>カイ</t>
    </rPh>
    <phoneticPr fontId="22"/>
  </si>
  <si>
    <t>一般社団法人　日本音楽著作権協会　御中</t>
    <rPh sb="0" eb="6">
      <t>イッパンシャダンホウジン</t>
    </rPh>
    <rPh sb="7" eb="16">
      <t>ニホンオンガクチョサクケンキョウカイ</t>
    </rPh>
    <rPh sb="17" eb="19">
      <t>オンチュウ</t>
    </rPh>
    <phoneticPr fontId="22"/>
  </si>
  <si>
    <t>請求明細</t>
    <rPh sb="0" eb="2">
      <t>セイキュウ</t>
    </rPh>
    <rPh sb="2" eb="4">
      <t>メイサイ</t>
    </rPh>
    <phoneticPr fontId="22"/>
  </si>
  <si>
    <t>使用料合計</t>
    <rPh sb="0" eb="5">
      <t>シヨウリョウゴウケイ</t>
    </rPh>
    <phoneticPr fontId="22"/>
  </si>
  <si>
    <t>消費税相当額（10％）</t>
    <rPh sb="0" eb="3">
      <t>ショウヒゼイ</t>
    </rPh>
    <rPh sb="3" eb="6">
      <t>ソウトウガク</t>
    </rPh>
    <phoneticPr fontId="22"/>
  </si>
  <si>
    <t>+</t>
    <phoneticPr fontId="22"/>
  </si>
  <si>
    <t>＝</t>
    <phoneticPr fontId="22"/>
  </si>
  <si>
    <t>請求日</t>
    <rPh sb="0" eb="2">
      <t>セイキュウ</t>
    </rPh>
    <rPh sb="2" eb="3">
      <t>ビ</t>
    </rPh>
    <phoneticPr fontId="22"/>
  </si>
  <si>
    <t>請求書番号</t>
    <rPh sb="0" eb="3">
      <t>セイキュウショ</t>
    </rPh>
    <rPh sb="3" eb="5">
      <t>バンゴウ</t>
    </rPh>
    <phoneticPr fontId="22"/>
  </si>
  <si>
    <t>確認印</t>
    <rPh sb="0" eb="2">
      <t>カクニン</t>
    </rPh>
    <rPh sb="2" eb="3">
      <t>イン</t>
    </rPh>
    <phoneticPr fontId="22"/>
  </si>
  <si>
    <t>担当印</t>
    <rPh sb="0" eb="2">
      <t>タントウ</t>
    </rPh>
    <rPh sb="2" eb="3">
      <t>イン</t>
    </rPh>
    <phoneticPr fontId="22"/>
  </si>
  <si>
    <t>走行地区</t>
    <rPh sb="0" eb="2">
      <t>ソウコウ</t>
    </rPh>
    <rPh sb="2" eb="4">
      <t>チク</t>
    </rPh>
    <phoneticPr fontId="22"/>
  </si>
  <si>
    <t>～</t>
    <phoneticPr fontId="22"/>
  </si>
  <si>
    <t>分</t>
    <rPh sb="0" eb="1">
      <t>フン</t>
    </rPh>
    <phoneticPr fontId="22"/>
  </si>
  <si>
    <t>1ヵ月の使用料(延演奏時間)</t>
    <rPh sb="2" eb="3">
      <t>ゲツ</t>
    </rPh>
    <rPh sb="4" eb="7">
      <t>シヨウリョウ</t>
    </rPh>
    <rPh sb="8" eb="9">
      <t>ノベ</t>
    </rPh>
    <rPh sb="9" eb="11">
      <t>エンソウ</t>
    </rPh>
    <rPh sb="11" eb="13">
      <t>ジカン</t>
    </rPh>
    <phoneticPr fontId="22"/>
  </si>
  <si>
    <t>1日の使用料（延演奏時間）</t>
    <rPh sb="1" eb="2">
      <t>ニチ</t>
    </rPh>
    <rPh sb="3" eb="6">
      <t>シヨウリョウ</t>
    </rPh>
    <rPh sb="7" eb="8">
      <t>ノベ</t>
    </rPh>
    <rPh sb="8" eb="10">
      <t>エンソウ</t>
    </rPh>
    <rPh sb="10" eb="12">
      <t>ジカン</t>
    </rPh>
    <phoneticPr fontId="22"/>
  </si>
  <si>
    <t>映像ソフト上映
（一般娯楽）</t>
    <rPh sb="0" eb="2">
      <t>エイゾウ</t>
    </rPh>
    <rPh sb="5" eb="7">
      <t>ジョウエイ</t>
    </rPh>
    <rPh sb="9" eb="11">
      <t>イッパン</t>
    </rPh>
    <rPh sb="11" eb="13">
      <t>ゴラク</t>
    </rPh>
    <phoneticPr fontId="2"/>
  </si>
  <si>
    <t>500名未満
（定員の定めの
ない場合を含む）</t>
    <rPh sb="3" eb="4">
      <t>メイ</t>
    </rPh>
    <rPh sb="4" eb="6">
      <t>ミマン</t>
    </rPh>
    <rPh sb="8" eb="10">
      <t>テイイン</t>
    </rPh>
    <rPh sb="11" eb="12">
      <t>サダ</t>
    </rPh>
    <rPh sb="17" eb="19">
      <t>バアイ</t>
    </rPh>
    <rPh sb="20" eb="21">
      <t>フク</t>
    </rPh>
    <phoneticPr fontId="2"/>
  </si>
  <si>
    <t>1,000名未満</t>
    <rPh sb="5" eb="6">
      <t>メイ</t>
    </rPh>
    <rPh sb="6" eb="8">
      <t>ミマン</t>
    </rPh>
    <phoneticPr fontId="2"/>
  </si>
  <si>
    <t>1,500名未満</t>
    <rPh sb="5" eb="6">
      <t>メイ</t>
    </rPh>
    <rPh sb="6" eb="8">
      <t>ミマン</t>
    </rPh>
    <phoneticPr fontId="2"/>
  </si>
  <si>
    <t>1,500名以上</t>
    <rPh sb="5" eb="6">
      <t>メイ</t>
    </rPh>
    <rPh sb="6" eb="8">
      <t>イジョウ</t>
    </rPh>
    <phoneticPr fontId="2"/>
  </si>
  <si>
    <t>映像ソフト上映
（その他）</t>
    <rPh sb="0" eb="2">
      <t>エイゾウ</t>
    </rPh>
    <rPh sb="5" eb="7">
      <t>ジョウエイ</t>
    </rPh>
    <rPh sb="11" eb="12">
      <t>タ</t>
    </rPh>
    <phoneticPr fontId="2"/>
  </si>
  <si>
    <t>150円を超えるごとに</t>
    <phoneticPr fontId="2"/>
  </si>
  <si>
    <t>※類別「その他」は３０／１００</t>
    <rPh sb="1" eb="3">
      <t>ルイベツ</t>
    </rPh>
    <rPh sb="6" eb="7">
      <t>タ</t>
    </rPh>
    <phoneticPr fontId="2"/>
  </si>
  <si>
    <t>10回まで</t>
    <rPh sb="2" eb="3">
      <t>カイ</t>
    </rPh>
    <phoneticPr fontId="22"/>
  </si>
  <si>
    <t>11-100回まで</t>
    <rPh sb="6" eb="7">
      <t>カイ</t>
    </rPh>
    <phoneticPr fontId="22"/>
  </si>
  <si>
    <t>101-1000回まで</t>
    <rPh sb="8" eb="9">
      <t>カイ</t>
    </rPh>
    <phoneticPr fontId="22"/>
  </si>
  <si>
    <t>1000回超分</t>
    <rPh sb="4" eb="5">
      <t>カイ</t>
    </rPh>
    <rPh sb="5" eb="6">
      <t>コ</t>
    </rPh>
    <rPh sb="6" eb="7">
      <t>ブン</t>
    </rPh>
    <phoneticPr fontId="22"/>
  </si>
  <si>
    <t>1000回超分の端数以外</t>
    <rPh sb="4" eb="5">
      <t>カイ</t>
    </rPh>
    <rPh sb="5" eb="6">
      <t>チョウ</t>
    </rPh>
    <rPh sb="6" eb="7">
      <t>ブン</t>
    </rPh>
    <rPh sb="8" eb="10">
      <t>ハスウ</t>
    </rPh>
    <rPh sb="10" eb="12">
      <t>イガイ</t>
    </rPh>
    <phoneticPr fontId="22"/>
  </si>
  <si>
    <t>端数</t>
    <rPh sb="0" eb="2">
      <t>ハスウ</t>
    </rPh>
    <phoneticPr fontId="22"/>
  </si>
  <si>
    <t>参酌後の回数計算</t>
    <rPh sb="0" eb="2">
      <t>サンシャク</t>
    </rPh>
    <rPh sb="2" eb="3">
      <t>ゴ</t>
    </rPh>
    <rPh sb="4" eb="6">
      <t>カイスウ</t>
    </rPh>
    <rPh sb="6" eb="8">
      <t>ケイサン</t>
    </rPh>
    <phoneticPr fontId="22"/>
  </si>
  <si>
    <t>1000回超回数計算①</t>
    <rPh sb="4" eb="5">
      <t>カイ</t>
    </rPh>
    <rPh sb="5" eb="6">
      <t>チョウ</t>
    </rPh>
    <rPh sb="6" eb="8">
      <t>カイスウ</t>
    </rPh>
    <rPh sb="8" eb="10">
      <t>ケイサン</t>
    </rPh>
    <phoneticPr fontId="22"/>
  </si>
  <si>
    <t>端数回数計算</t>
    <rPh sb="0" eb="2">
      <t>ハスウ</t>
    </rPh>
    <rPh sb="2" eb="4">
      <t>カイスウ</t>
    </rPh>
    <rPh sb="4" eb="6">
      <t>ケイサン</t>
    </rPh>
    <phoneticPr fontId="22"/>
  </si>
  <si>
    <t>参酌後回数合計</t>
    <rPh sb="0" eb="2">
      <t>サンシャク</t>
    </rPh>
    <rPh sb="2" eb="3">
      <t>ゴ</t>
    </rPh>
    <rPh sb="3" eb="5">
      <t>カイスウ</t>
    </rPh>
    <rPh sb="5" eb="7">
      <t>ゴウケイ</t>
    </rPh>
    <phoneticPr fontId="22"/>
  </si>
  <si>
    <t>使用料比較</t>
    <rPh sb="0" eb="3">
      <t>シヨウリョウ</t>
    </rPh>
    <rPh sb="3" eb="5">
      <t>ヒカク</t>
    </rPh>
    <phoneticPr fontId="22"/>
  </si>
  <si>
    <t>媒体費×5%</t>
    <rPh sb="0" eb="2">
      <t>バイタイ</t>
    </rPh>
    <rPh sb="2" eb="3">
      <t>ヒ</t>
    </rPh>
    <phoneticPr fontId="22"/>
  </si>
  <si>
    <t>単価×回数</t>
    <rPh sb="0" eb="2">
      <t>タンカ</t>
    </rPh>
    <rPh sb="3" eb="5">
      <t>カイスウ</t>
    </rPh>
    <phoneticPr fontId="22"/>
  </si>
  <si>
    <t>媒体費or最低使用料</t>
    <rPh sb="0" eb="3">
      <t>バイタイヒ</t>
    </rPh>
    <rPh sb="5" eb="7">
      <t>サイテイ</t>
    </rPh>
    <rPh sb="7" eb="10">
      <t>シヨウリョウ</t>
    </rPh>
    <phoneticPr fontId="22"/>
  </si>
  <si>
    <t>比較結果（税抜き使用料）</t>
    <rPh sb="0" eb="2">
      <t>ヒカク</t>
    </rPh>
    <rPh sb="2" eb="4">
      <t>ケッカ</t>
    </rPh>
    <rPh sb="5" eb="6">
      <t>ゼイ</t>
    </rPh>
    <rPh sb="6" eb="7">
      <t>ヌ</t>
    </rPh>
    <rPh sb="8" eb="11">
      <t>シヨウリョウ</t>
    </rPh>
    <phoneticPr fontId="22"/>
  </si>
  <si>
    <t>算定方法</t>
    <rPh sb="0" eb="2">
      <t>サンテイ</t>
    </rPh>
    <rPh sb="2" eb="4">
      <t>ホウホウ</t>
    </rPh>
    <phoneticPr fontId="22"/>
  </si>
  <si>
    <t>モニター1台あたりの
上映回数</t>
    <rPh sb="5" eb="6">
      <t>ダイ</t>
    </rPh>
    <rPh sb="11" eb="13">
      <t>ジョウエイ</t>
    </rPh>
    <rPh sb="13" eb="15">
      <t>カイスウ</t>
    </rPh>
    <phoneticPr fontId="22"/>
  </si>
  <si>
    <t>両</t>
    <rPh sb="0" eb="1">
      <t>リョウ</t>
    </rPh>
    <phoneticPr fontId="22"/>
  </si>
  <si>
    <t>編成数</t>
    <rPh sb="0" eb="2">
      <t>ヘンセイ</t>
    </rPh>
    <rPh sb="2" eb="3">
      <t>スウ</t>
    </rPh>
    <phoneticPr fontId="22"/>
  </si>
  <si>
    <t>編成</t>
    <rPh sb="0" eb="2">
      <t>ヘンセイ</t>
    </rPh>
    <phoneticPr fontId="22"/>
  </si>
  <si>
    <t>1か所あたりの
モニター台数</t>
    <rPh sb="2" eb="3">
      <t>ショ</t>
    </rPh>
    <rPh sb="12" eb="14">
      <t>ダイスウ</t>
    </rPh>
    <phoneticPr fontId="22"/>
  </si>
  <si>
    <t>自動車台数</t>
    <rPh sb="0" eb="3">
      <t>ジドウシャ</t>
    </rPh>
    <rPh sb="3" eb="5">
      <t>ダイスウ</t>
    </rPh>
    <phoneticPr fontId="22"/>
  </si>
  <si>
    <t>1両あたりの上映回数</t>
    <rPh sb="1" eb="2">
      <t>リョウ</t>
    </rPh>
    <rPh sb="6" eb="8">
      <t>ジョウエイ</t>
    </rPh>
    <rPh sb="8" eb="10">
      <t>カイスウ</t>
    </rPh>
    <phoneticPr fontId="22"/>
  </si>
  <si>
    <t>1台あたりの上映回数</t>
    <rPh sb="1" eb="2">
      <t>ダイ</t>
    </rPh>
    <rPh sb="6" eb="8">
      <t>ジョウエイ</t>
    </rPh>
    <rPh sb="8" eb="10">
      <t>カイスウ</t>
    </rPh>
    <phoneticPr fontId="22"/>
  </si>
  <si>
    <t>２．電車内広告</t>
    <rPh sb="2" eb="4">
      <t>デンシャ</t>
    </rPh>
    <rPh sb="4" eb="5">
      <t>ナイ</t>
    </rPh>
    <rPh sb="5" eb="7">
      <t>コウコク</t>
    </rPh>
    <phoneticPr fontId="22"/>
  </si>
  <si>
    <t>３．自動車内広告</t>
    <rPh sb="2" eb="5">
      <t>ジドウシャ</t>
    </rPh>
    <rPh sb="5" eb="6">
      <t>ナイ</t>
    </rPh>
    <rPh sb="6" eb="8">
      <t>コウコク</t>
    </rPh>
    <phoneticPr fontId="22"/>
  </si>
  <si>
    <t>回相当</t>
    <rPh sb="0" eb="1">
      <t>カイ</t>
    </rPh>
    <rPh sb="1" eb="3">
      <t>ソウトウ</t>
    </rPh>
    <phoneticPr fontId="22"/>
  </si>
  <si>
    <t>1～100回</t>
    <rPh sb="5" eb="6">
      <t>カイ</t>
    </rPh>
    <phoneticPr fontId="22"/>
  </si>
  <si>
    <t>1001回～</t>
    <rPh sb="4" eb="5">
      <t>カイ</t>
    </rPh>
    <phoneticPr fontId="22"/>
  </si>
  <si>
    <t>101～1000回</t>
    <rPh sb="8" eb="9">
      <t>カイ</t>
    </rPh>
    <phoneticPr fontId="22"/>
  </si>
  <si>
    <t>１．街頭ビジョン・デジタルサイネージ</t>
    <rPh sb="2" eb="4">
      <t>ガイトウ</t>
    </rPh>
    <phoneticPr fontId="22"/>
  </si>
  <si>
    <t>×　80%　</t>
    <phoneticPr fontId="22"/>
  </si>
  <si>
    <t>⇒</t>
    <phoneticPr fontId="22"/>
  </si>
  <si>
    <r>
      <t>単価</t>
    </r>
    <r>
      <rPr>
        <sz val="6"/>
        <color theme="1"/>
        <rFont val="HGSｺﾞｼｯｸM"/>
        <family val="3"/>
        <charset val="128"/>
      </rPr>
      <t>※3</t>
    </r>
    <rPh sb="0" eb="2">
      <t>タンカ</t>
    </rPh>
    <phoneticPr fontId="22"/>
  </si>
  <si>
    <t>(消費税)</t>
    <rPh sb="1" eb="4">
      <t>ショウヒゼイ</t>
    </rPh>
    <phoneticPr fontId="22"/>
  </si>
  <si>
    <t>(合計・税込）</t>
    <rPh sb="1" eb="3">
      <t>ゴウケイ</t>
    </rPh>
    <rPh sb="4" eb="6">
      <t>ゼイコミ</t>
    </rPh>
    <phoneticPr fontId="22"/>
  </si>
  <si>
    <t>※1</t>
    <phoneticPr fontId="22"/>
  </si>
  <si>
    <t>（使用料・税抜）</t>
    <rPh sb="1" eb="4">
      <t>シヨウリョウ</t>
    </rPh>
    <rPh sb="5" eb="6">
      <t>ゼイ</t>
    </rPh>
    <rPh sb="6" eb="7">
      <t>ヌ</t>
    </rPh>
    <phoneticPr fontId="22"/>
  </si>
  <si>
    <t>利用形態</t>
    <rPh sb="0" eb="2">
      <t>リヨウ</t>
    </rPh>
    <rPh sb="2" eb="4">
      <t>ケイタイ</t>
    </rPh>
    <phoneticPr fontId="22"/>
  </si>
  <si>
    <t>30時間まで</t>
    <rPh sb="2" eb="4">
      <t>ジカン</t>
    </rPh>
    <phoneticPr fontId="22"/>
  </si>
  <si>
    <t>45時間まで</t>
    <rPh sb="2" eb="4">
      <t>ジカン</t>
    </rPh>
    <phoneticPr fontId="22"/>
  </si>
  <si>
    <t>60時間まで</t>
    <rPh sb="2" eb="4">
      <t>ジカン</t>
    </rPh>
    <phoneticPr fontId="22"/>
  </si>
  <si>
    <t>75時間まで</t>
    <rPh sb="2" eb="4">
      <t>ジカン</t>
    </rPh>
    <phoneticPr fontId="22"/>
  </si>
  <si>
    <t>90時間まで</t>
    <rPh sb="2" eb="4">
      <t>ジカン</t>
    </rPh>
    <phoneticPr fontId="22"/>
  </si>
  <si>
    <t>105時間まで</t>
    <rPh sb="3" eb="5">
      <t>ジカン</t>
    </rPh>
    <phoneticPr fontId="22"/>
  </si>
  <si>
    <t>120時間まで</t>
    <rPh sb="3" eb="5">
      <t>ジカン</t>
    </rPh>
    <phoneticPr fontId="22"/>
  </si>
  <si>
    <t>135時間まで</t>
    <rPh sb="3" eb="5">
      <t>ジカン</t>
    </rPh>
    <phoneticPr fontId="22"/>
  </si>
  <si>
    <t>150時間まで</t>
    <rPh sb="3" eb="5">
      <t>ジカン</t>
    </rPh>
    <phoneticPr fontId="22"/>
  </si>
  <si>
    <t>150時間超</t>
    <rPh sb="3" eb="5">
      <t>ジカン</t>
    </rPh>
    <rPh sb="5" eb="6">
      <t>チョウ</t>
    </rPh>
    <phoneticPr fontId="22"/>
  </si>
  <si>
    <t>期間</t>
    <rPh sb="0" eb="2">
      <t>キカン</t>
    </rPh>
    <phoneticPr fontId="22"/>
  </si>
  <si>
    <t>走行時間</t>
    <rPh sb="0" eb="2">
      <t>ソウコウ</t>
    </rPh>
    <rPh sb="2" eb="4">
      <t>ジカン</t>
    </rPh>
    <phoneticPr fontId="22"/>
  </si>
  <si>
    <t>月数</t>
    <rPh sb="0" eb="1">
      <t>ツキ</t>
    </rPh>
    <rPh sb="1" eb="2">
      <t>スウ</t>
    </rPh>
    <phoneticPr fontId="22"/>
  </si>
  <si>
    <t>日数</t>
    <rPh sb="0" eb="2">
      <t>ニッスウ</t>
    </rPh>
    <phoneticPr fontId="22"/>
  </si>
  <si>
    <t>1日あたりの使用料</t>
    <rPh sb="1" eb="2">
      <t>ニチ</t>
    </rPh>
    <rPh sb="6" eb="9">
      <t>シヨウリョウ</t>
    </rPh>
    <phoneticPr fontId="22"/>
  </si>
  <si>
    <t>1か月あたりの使用料</t>
    <rPh sb="2" eb="3">
      <t>ゲツ</t>
    </rPh>
    <rPh sb="7" eb="10">
      <t>シヨウリョウ</t>
    </rPh>
    <phoneticPr fontId="22"/>
  </si>
  <si>
    <t>1か月あたりの演奏時間</t>
    <rPh sb="2" eb="3">
      <t>ゲツ</t>
    </rPh>
    <rPh sb="7" eb="9">
      <t>エンソウ</t>
    </rPh>
    <rPh sb="9" eb="11">
      <t>ジカン</t>
    </rPh>
    <phoneticPr fontId="22"/>
  </si>
  <si>
    <t>60分まで</t>
    <rPh sb="2" eb="3">
      <t>フン</t>
    </rPh>
    <phoneticPr fontId="22"/>
  </si>
  <si>
    <t>90分まで</t>
    <rPh sb="2" eb="3">
      <t>フン</t>
    </rPh>
    <phoneticPr fontId="22"/>
  </si>
  <si>
    <t>120分まで</t>
    <rPh sb="3" eb="4">
      <t>フン</t>
    </rPh>
    <phoneticPr fontId="22"/>
  </si>
  <si>
    <t>150分まで</t>
    <rPh sb="3" eb="4">
      <t>フン</t>
    </rPh>
    <phoneticPr fontId="22"/>
  </si>
  <si>
    <t>180分まで</t>
    <rPh sb="3" eb="4">
      <t>フン</t>
    </rPh>
    <phoneticPr fontId="22"/>
  </si>
  <si>
    <t>210分まで</t>
    <rPh sb="3" eb="4">
      <t>フン</t>
    </rPh>
    <phoneticPr fontId="22"/>
  </si>
  <si>
    <t>240分まで</t>
    <rPh sb="3" eb="4">
      <t>フン</t>
    </rPh>
    <phoneticPr fontId="22"/>
  </si>
  <si>
    <t>270分まで</t>
    <rPh sb="3" eb="4">
      <t>フン</t>
    </rPh>
    <phoneticPr fontId="22"/>
  </si>
  <si>
    <t>300分まで</t>
    <rPh sb="3" eb="4">
      <t>フン</t>
    </rPh>
    <phoneticPr fontId="22"/>
  </si>
  <si>
    <t>300分超</t>
    <rPh sb="3" eb="4">
      <t>フン</t>
    </rPh>
    <rPh sb="4" eb="5">
      <t>チョウ</t>
    </rPh>
    <phoneticPr fontId="22"/>
  </si>
  <si>
    <t>適録1日</t>
    <rPh sb="0" eb="1">
      <t>テキ</t>
    </rPh>
    <rPh sb="1" eb="2">
      <t>ロク</t>
    </rPh>
    <rPh sb="3" eb="4">
      <t>ニチ</t>
    </rPh>
    <phoneticPr fontId="22"/>
  </si>
  <si>
    <t>適録1か月</t>
    <rPh sb="0" eb="1">
      <t>テキ</t>
    </rPh>
    <rPh sb="1" eb="2">
      <t>ロク</t>
    </rPh>
    <rPh sb="4" eb="5">
      <t>ゲツ</t>
    </rPh>
    <phoneticPr fontId="22"/>
  </si>
  <si>
    <t>日数端数</t>
    <rPh sb="0" eb="2">
      <t>ニッスウ</t>
    </rPh>
    <rPh sb="2" eb="4">
      <t>ハスウ</t>
    </rPh>
    <phoneticPr fontId="22"/>
  </si>
  <si>
    <t>端数比較</t>
    <rPh sb="0" eb="2">
      <t>ハスウ</t>
    </rPh>
    <rPh sb="2" eb="4">
      <t>ヒカク</t>
    </rPh>
    <phoneticPr fontId="22"/>
  </si>
  <si>
    <t>使用料（税抜き）</t>
    <rPh sb="0" eb="3">
      <t>シヨウリョウ</t>
    </rPh>
    <rPh sb="4" eb="5">
      <t>ゼイ</t>
    </rPh>
    <rPh sb="5" eb="6">
      <t>ヌ</t>
    </rPh>
    <phoneticPr fontId="22"/>
  </si>
  <si>
    <t>ビル</t>
    <phoneticPr fontId="2"/>
  </si>
  <si>
    <t>回</t>
    <rPh sb="0" eb="1">
      <t>カイ</t>
    </rPh>
    <phoneticPr fontId="22"/>
  </si>
  <si>
    <t>使用料</t>
    <rPh sb="0" eb="3">
      <t>シヨウリョウ</t>
    </rPh>
    <phoneticPr fontId="22"/>
  </si>
  <si>
    <t>～</t>
    <phoneticPr fontId="22"/>
  </si>
  <si>
    <t>お申込みからお支払いまで</t>
    <rPh sb="7" eb="9">
      <t>シハラ</t>
    </rPh>
    <phoneticPr fontId="10"/>
  </si>
  <si>
    <t>目次</t>
    <rPh sb="0" eb="2">
      <t>モクジ</t>
    </rPh>
    <phoneticPr fontId="22"/>
  </si>
  <si>
    <t>放送</t>
    <rPh sb="0" eb="2">
      <t>ホウソウ</t>
    </rPh>
    <phoneticPr fontId="22"/>
  </si>
  <si>
    <t>配信</t>
    <rPh sb="0" eb="2">
      <t>ハイシン</t>
    </rPh>
    <phoneticPr fontId="22"/>
  </si>
  <si>
    <t>上映・演奏</t>
    <rPh sb="0" eb="2">
      <t>ジョウエイ</t>
    </rPh>
    <rPh sb="3" eb="5">
      <t>エンソウ</t>
    </rPh>
    <phoneticPr fontId="22"/>
  </si>
  <si>
    <t>複製個数</t>
    <phoneticPr fontId="22"/>
  </si>
  <si>
    <t>分</t>
    <rPh sb="0" eb="1">
      <t>フン</t>
    </rPh>
    <phoneticPr fontId="22"/>
  </si>
  <si>
    <t>秒</t>
    <rPh sb="0" eb="1">
      <t>ビョウ</t>
    </rPh>
    <phoneticPr fontId="22"/>
  </si>
  <si>
    <t>第２条</t>
  </si>
  <si>
    <t>本契約において次の各号に掲げる用語の意義は、当該各号に定めるところによります。</t>
  </si>
  <si>
    <t>前項の規定による許諾は、いかなる意味においても管理著作物に係る権利の譲渡を一切含みません。</t>
  </si>
  <si>
    <t>乙の都合により、申込書に記載した内容を変更する場合は、遅滞なく変更する内容を書面により甲に報告し、甲の承諾を得なければなりません。</t>
  </si>
  <si>
    <t>乙は、申込書に記載した範囲を超えて、管理著作物を利用してはなりません。</t>
  </si>
  <si>
    <t>利用期間において放送した全ての放送局ごとの回数</t>
  </si>
  <si>
    <t>利用期間において配信した全てのサイトごとの回数（甲が求めた場合は、甲の指定する単位で集計した回数）</t>
  </si>
  <si>
    <t>広告展開の中止その他の理由による本契約の申込み自体の取消しは、取消事由の発生後、乙が直ちにその理由を付した書面をもって通知し、甲がこれを承認したときに限り認められます。</t>
  </si>
  <si>
    <t>乙の本契約違反により第三者に損害が生じたときは、乙がその責任を負わなければなりません。</t>
  </si>
  <si>
    <t>乙は、管理著作物の利用に当たり、著作者の意に反して管理著作物を変更、切除、その他の改変を加えること、著作者の名誉又は声望を害する方法により管理著作物を利用することなどによって、著作者人格権を侵害してはなりません。</t>
  </si>
  <si>
    <t>乙は、本契約の成立に当たっては、前項のほか関連する法令を遵守しなければなりません。</t>
  </si>
  <si>
    <t>乙は、甲に対し、甲の職員又は甲の指定する者が、管理著作物の利用状況等を調査することを受け入れ、これに便宜を与えなければなりません。</t>
  </si>
  <si>
    <t>甲が管理著作物の利用状況等の調査のため、甲の職員又は甲の指定する者を乙の事務所等に派遣した場合には、乙は調査に係る書類及びこれらの関係帳票類の閲覧に同意し、かつ、調査に必要な便宜を与えなければなりません。</t>
  </si>
  <si>
    <t>甲は、広告展開利用開始前に、乙が本契約に違反したとき、又は違反するおそれがあると甲が合理的に判断したときは、乙に対し、催告することなく直ちに書面により、第３条第１項の許諾を取り消すことができるものとします。</t>
  </si>
  <si>
    <t>乙は、次の各号のいずれかに該当したときは、何らの通知・催告がなくても、期限の利益を失い、本契約に基づいて甲に対して負担する一切の債務を直ちに履行しなければなりません。</t>
  </si>
  <si>
    <t>乙が本契約に規定する義務に違反したとき（申込書の内容が事実と異なることが判明したときを含む。）は、甲は１０日間の猶予期間を付した書面により乙にその是正又は履行を催告し、乙がその期間内に是正又は履行しなかったときは、本契約を解除することができるものとします。</t>
  </si>
  <si>
    <t>民法第５４２条第１項各号に掲げる場合には、甲は、前項の催告をすることなく、直ちに本契約の全部を解除することができるものとし、同条第２項各号に掲げる場合には、甲は、前項の催告をすることなく、直ちに本契約の一部を解除することができるものとします。</t>
  </si>
  <si>
    <t>本契約成立後、乙が甲との間に締結している本契約以外の管理著作物の利用等に係る契約、合意等が解除され、又は失効したときは、甲は、何らの通知・催告がなくても、直ちに本契約の全部又は一部を解除することができるものとします。</t>
  </si>
  <si>
    <t>本契約が解除その他理由の如何を問わず終了したときは、乙は、管理著作物の利用を直ちに中止しなければなりません。</t>
  </si>
  <si>
    <t>前項の規定により、本契約が終了したにもかかわらず、乙が管理著作物の利用を継続したときは、乙は、使用料相当損害金（損害賠償金又は不当利得金）を支払わなければなりません。</t>
  </si>
  <si>
    <t>甲が取得した乙の個人情報は、次に掲げる目的のために必要な範囲以外では利用しないものとします。</t>
  </si>
  <si>
    <t>乙は、甲が、前項各号の目的の達成のために必要な範囲で、個人情報を第三者に提供することに同意するものとします。</t>
  </si>
  <si>
    <t>乙は、本契約に基づく一切の権利義務又は契約上の地位を、甲からの事前の書面による承諾なく第三者に譲渡若しくは移転し、又は担保に供してはなりません。</t>
  </si>
  <si>
    <t>本契約に関する一切の紛争（裁判所の調停手続を含む。）については、甲の本部の所在地を管轄する地方裁判所又は簡易裁判所を第一審の専属的合意管轄裁判所とします。</t>
  </si>
  <si>
    <t>原訳区分</t>
    <phoneticPr fontId="22"/>
  </si>
  <si>
    <t>詞曲</t>
    <phoneticPr fontId="22"/>
  </si>
  <si>
    <t>請求明細</t>
    <rPh sb="0" eb="2">
      <t>セイキュウ</t>
    </rPh>
    <rPh sb="2" eb="4">
      <t>メイサイ</t>
    </rPh>
    <phoneticPr fontId="22"/>
  </si>
  <si>
    <t>　〒151-8540　東京都渋谷区上原3丁目6番12号</t>
    <rPh sb="11" eb="14">
      <t>トウキョウト</t>
    </rPh>
    <rPh sb="14" eb="17">
      <t>シブヤク</t>
    </rPh>
    <rPh sb="17" eb="19">
      <t>ウエハラ</t>
    </rPh>
    <rPh sb="20" eb="22">
      <t>チョウメ</t>
    </rPh>
    <rPh sb="23" eb="24">
      <t>バン</t>
    </rPh>
    <rPh sb="26" eb="27">
      <t>ゴウ</t>
    </rPh>
    <phoneticPr fontId="4"/>
  </si>
  <si>
    <t>※J-WIDに表示のある著作者の訳詞・編曲をご利用の場合は（訳詞者名・編曲者名）もご記載ください。</t>
  </si>
  <si>
    <t>広告目的複製
手続き</t>
    <rPh sb="0" eb="6">
      <t>コウコクモクテキフクセイ</t>
    </rPh>
    <rPh sb="7" eb="9">
      <t>テツヅ</t>
    </rPh>
    <phoneticPr fontId="2"/>
  </si>
  <si>
    <t>適法録音物</t>
    <rPh sb="0" eb="2">
      <t>テキホウ</t>
    </rPh>
    <rPh sb="2" eb="4">
      <t>ロクオン</t>
    </rPh>
    <rPh sb="4" eb="5">
      <t>ブツ</t>
    </rPh>
    <phoneticPr fontId="22"/>
  </si>
  <si>
    <t>１回当たりの利用時間</t>
    <rPh sb="1" eb="2">
      <t>カイ</t>
    </rPh>
    <rPh sb="2" eb="3">
      <t>ア</t>
    </rPh>
    <rPh sb="6" eb="8">
      <t>リヨウ</t>
    </rPh>
    <rPh sb="8" eb="10">
      <t>ジカン</t>
    </rPh>
    <phoneticPr fontId="22"/>
  </si>
  <si>
    <t>（使用料の算出）</t>
  </si>
  <si>
    <t>本書は、利用開始日を含む月の翌月末日までにご提出ください。</t>
    <rPh sb="0" eb="2">
      <t>ホンショ</t>
    </rPh>
    <rPh sb="4" eb="9">
      <t>リヨウカイシビ</t>
    </rPh>
    <rPh sb="10" eb="11">
      <t>フク</t>
    </rPh>
    <rPh sb="12" eb="13">
      <t>ツキ</t>
    </rPh>
    <rPh sb="14" eb="17">
      <t>ヨクゲツマツ</t>
    </rPh>
    <rPh sb="17" eb="18">
      <t>ヒ</t>
    </rPh>
    <rPh sb="22" eb="24">
      <t>テイシュツ</t>
    </rPh>
    <phoneticPr fontId="22"/>
  </si>
  <si>
    <t>公表URL</t>
    <rPh sb="0" eb="2">
      <t>コウヒョウ</t>
    </rPh>
    <phoneticPr fontId="22"/>
  </si>
  <si>
    <t>利用期間</t>
    <rPh sb="0" eb="2">
      <t>リヨウ</t>
    </rPh>
    <rPh sb="2" eb="4">
      <t>キカン</t>
    </rPh>
    <phoneticPr fontId="22"/>
  </si>
  <si>
    <t>～</t>
    <phoneticPr fontId="2"/>
  </si>
  <si>
    <t>～</t>
    <phoneticPr fontId="2"/>
  </si>
  <si>
    <t>～</t>
    <phoneticPr fontId="2"/>
  </si>
  <si>
    <t>店頭のｵｰﾃﾞｨｵ
機器（演奏）</t>
    <rPh sb="0" eb="2">
      <t>テントウ</t>
    </rPh>
    <rPh sb="10" eb="12">
      <t>キキ</t>
    </rPh>
    <rPh sb="13" eb="15">
      <t>エンソウ</t>
    </rPh>
    <phoneticPr fontId="2"/>
  </si>
  <si>
    <t>広告宣伝車
（上映）</t>
    <rPh sb="0" eb="5">
      <t>コウコクセンデンシャ</t>
    </rPh>
    <rPh sb="7" eb="9">
      <t>ジョウエイ</t>
    </rPh>
    <phoneticPr fontId="2"/>
  </si>
  <si>
    <t>広告宣伝車
（演奏）</t>
    <rPh sb="0" eb="5">
      <t>コウコクセンデンシャ</t>
    </rPh>
    <rPh sb="7" eb="9">
      <t>エンソウ</t>
    </rPh>
    <phoneticPr fontId="2"/>
  </si>
  <si>
    <t xml:space="preserve">                            </t>
    <phoneticPr fontId="2"/>
  </si>
  <si>
    <t>（フリガナ）</t>
    <phoneticPr fontId="2"/>
  </si>
  <si>
    <t>個人でお申し込みの方は記入不要です。</t>
    <rPh sb="0" eb="2">
      <t>コジン</t>
    </rPh>
    <rPh sb="4" eb="5">
      <t>モウ</t>
    </rPh>
    <rPh sb="6" eb="7">
      <t>コ</t>
    </rPh>
    <rPh sb="9" eb="10">
      <t>カタ</t>
    </rPh>
    <rPh sb="11" eb="13">
      <t>キニュウ</t>
    </rPh>
    <rPh sb="13" eb="15">
      <t>フヨウ</t>
    </rPh>
    <phoneticPr fontId="2"/>
  </si>
  <si>
    <t>法人名
団体名</t>
    <rPh sb="0" eb="2">
      <t>ホウジン</t>
    </rPh>
    <rPh sb="2" eb="3">
      <t>メイ</t>
    </rPh>
    <rPh sb="4" eb="6">
      <t>ダンタイ</t>
    </rPh>
    <rPh sb="6" eb="7">
      <t>メイ</t>
    </rPh>
    <phoneticPr fontId="2"/>
  </si>
  <si>
    <t>（フリガナ）</t>
    <phoneticPr fontId="2"/>
  </si>
  <si>
    <t>生　年　月　日</t>
    <rPh sb="0" eb="1">
      <t>ナマ</t>
    </rPh>
    <rPh sb="2" eb="3">
      <t>ネン</t>
    </rPh>
    <rPh sb="4" eb="5">
      <t>ガツ</t>
    </rPh>
    <rPh sb="6" eb="7">
      <t>ヒ</t>
    </rPh>
    <phoneticPr fontId="2"/>
  </si>
  <si>
    <t>日</t>
    <rPh sb="0" eb="1">
      <t>ヒ</t>
    </rPh>
    <phoneticPr fontId="2"/>
  </si>
  <si>
    <t>Ｔ Ｅ Ｌ</t>
    <phoneticPr fontId="2"/>
  </si>
  <si>
    <t>Ｆ Ａ Ｘ</t>
    <phoneticPr fontId="2"/>
  </si>
  <si>
    <t>Ｅmail</t>
    <phoneticPr fontId="2"/>
  </si>
  <si>
    <t>ご担当部署</t>
    <rPh sb="1" eb="3">
      <t>タントウ</t>
    </rPh>
    <rPh sb="3" eb="5">
      <t>ブショ</t>
    </rPh>
    <phoneticPr fontId="2"/>
  </si>
  <si>
    <t>ご担当者</t>
    <rPh sb="1" eb="4">
      <t>タントウシャ</t>
    </rPh>
    <phoneticPr fontId="2"/>
  </si>
  <si>
    <r>
      <t xml:space="preserve">ご担当者連絡先
</t>
    </r>
    <r>
      <rPr>
        <sz val="5.5"/>
        <color rgb="FF000000"/>
        <rFont val="HG丸ｺﾞｼｯｸM-PRO"/>
        <family val="3"/>
        <charset val="128"/>
      </rPr>
      <t>(上記と異なる場合)</t>
    </r>
    <rPh sb="1" eb="4">
      <t>タントウシャ</t>
    </rPh>
    <rPh sb="4" eb="7">
      <t>レンラクサキ</t>
    </rPh>
    <rPh sb="9" eb="11">
      <t>ジョウキ</t>
    </rPh>
    <rPh sb="12" eb="13">
      <t>コト</t>
    </rPh>
    <rPh sb="15" eb="17">
      <t>バアイ</t>
    </rPh>
    <phoneticPr fontId="2"/>
  </si>
  <si>
    <t>TEL</t>
    <phoneticPr fontId="2"/>
  </si>
  <si>
    <r>
      <rPr>
        <sz val="7"/>
        <color rgb="FF605D5D"/>
        <rFont val="HG丸ｺﾞｼｯｸM-PRO"/>
        <family val="3"/>
        <charset val="128"/>
      </rPr>
      <t>貴</t>
    </r>
    <r>
      <rPr>
        <sz val="7"/>
        <color rgb="FF282426"/>
        <rFont val="HG丸ｺﾞｼｯｸM-PRO"/>
        <family val="3"/>
        <charset val="128"/>
      </rPr>
      <t>協会が管理する音楽著作物を下記の催物において上映により利用することについて</t>
    </r>
    <r>
      <rPr>
        <sz val="7"/>
        <color rgb="FF423F3F"/>
        <rFont val="HG丸ｺﾞｼｯｸM-PRO"/>
        <family val="3"/>
        <charset val="128"/>
      </rPr>
      <t>、貴</t>
    </r>
    <r>
      <rPr>
        <sz val="7"/>
        <color rgb="FF282426"/>
        <rFont val="HG丸ｺﾞｼｯｸM-PRO"/>
        <family val="3"/>
        <charset val="128"/>
      </rPr>
      <t>協会の定める「利用許諾条頂」の</t>
    </r>
    <r>
      <rPr>
        <sz val="7"/>
        <color rgb="FF423F3F"/>
        <rFont val="HG丸ｺﾞｼｯｸM-PRO"/>
        <family val="3"/>
        <charset val="128"/>
      </rPr>
      <t>履</t>
    </r>
    <r>
      <rPr>
        <sz val="7"/>
        <color rgb="FF282426"/>
        <rFont val="HG丸ｺﾞｼｯｸM-PRO"/>
        <family val="3"/>
        <charset val="128"/>
      </rPr>
      <t>行を承諾のうえ</t>
    </r>
    <r>
      <rPr>
        <sz val="7"/>
        <color rgb="FF423F3F"/>
        <rFont val="HG丸ｺﾞｼｯｸM-PRO"/>
        <family val="3"/>
        <charset val="128"/>
      </rPr>
      <t>、</t>
    </r>
    <r>
      <rPr>
        <sz val="7"/>
        <color rgb="FF282426"/>
        <rFont val="HG丸ｺﾞｼｯｸM-PRO"/>
        <family val="3"/>
        <charset val="128"/>
      </rPr>
      <t>「映像ソフト上映利用明細</t>
    </r>
    <r>
      <rPr>
        <sz val="7"/>
        <color rgb="FF423F3F"/>
        <rFont val="HG丸ｺﾞｼｯｸM-PRO"/>
        <family val="3"/>
        <charset val="128"/>
      </rPr>
      <t>書</t>
    </r>
    <r>
      <rPr>
        <sz val="7"/>
        <color rgb="FF282426"/>
        <rFont val="HG丸ｺﾞｼｯｸM-PRO"/>
        <family val="3"/>
        <charset val="128"/>
      </rPr>
      <t>」などを添えて甲込みます</t>
    </r>
    <r>
      <rPr>
        <sz val="7"/>
        <color rgb="FF605D5D"/>
        <rFont val="HG丸ｺﾞｼｯｸM-PRO"/>
        <family val="3"/>
        <charset val="128"/>
      </rPr>
      <t>。</t>
    </r>
    <rPh sb="74" eb="76">
      <t>メイサイ</t>
    </rPh>
    <phoneticPr fontId="2"/>
  </si>
  <si>
    <t>催　物　名</t>
    <rPh sb="0" eb="1">
      <t>サイ</t>
    </rPh>
    <rPh sb="2" eb="3">
      <t>モノ</t>
    </rPh>
    <rPh sb="4" eb="5">
      <t>メイ</t>
    </rPh>
    <phoneticPr fontId="2"/>
  </si>
  <si>
    <t>開　催　日</t>
    <rPh sb="0" eb="1">
      <t>カイ</t>
    </rPh>
    <rPh sb="2" eb="3">
      <t>サイ</t>
    </rPh>
    <rPh sb="4" eb="5">
      <t>ヒ</t>
    </rPh>
    <phoneticPr fontId="2"/>
  </si>
  <si>
    <t>自２０</t>
    <rPh sb="0" eb="1">
      <t>ジ</t>
    </rPh>
    <phoneticPr fontId="2"/>
  </si>
  <si>
    <t>月</t>
    <rPh sb="0" eb="1">
      <t>ガツ</t>
    </rPh>
    <phoneticPr fontId="2"/>
  </si>
  <si>
    <t>回</t>
    <rPh sb="0" eb="1">
      <t>カイ</t>
    </rPh>
    <phoneticPr fontId="2"/>
  </si>
  <si>
    <t>至２０</t>
    <rPh sb="0" eb="1">
      <t>イタ</t>
    </rPh>
    <phoneticPr fontId="2"/>
  </si>
  <si>
    <r>
      <rPr>
        <sz val="10.5"/>
        <color rgb="FF282426"/>
        <rFont val="HG丸ｺﾞｼｯｸM-PRO"/>
        <family val="3"/>
        <charset val="128"/>
      </rPr>
      <t>本</t>
    </r>
  </si>
  <si>
    <t>会　場　名</t>
    <rPh sb="0" eb="1">
      <t>カイ</t>
    </rPh>
    <rPh sb="2" eb="3">
      <t>バ</t>
    </rPh>
    <rPh sb="4" eb="5">
      <t>メイ</t>
    </rPh>
    <phoneticPr fontId="2"/>
  </si>
  <si>
    <t>入　場　料</t>
    <rPh sb="0" eb="1">
      <t>イ</t>
    </rPh>
    <rPh sb="2" eb="3">
      <t>バ</t>
    </rPh>
    <rPh sb="4" eb="5">
      <t>リョウ</t>
    </rPh>
    <phoneticPr fontId="2"/>
  </si>
  <si>
    <t>円</t>
    <phoneticPr fontId="2"/>
  </si>
  <si>
    <t>円</t>
    <phoneticPr fontId="2"/>
  </si>
  <si>
    <t>円</t>
    <phoneticPr fontId="2"/>
  </si>
  <si>
    <r>
      <rPr>
        <sz val="10.5"/>
        <color rgb="FF282426"/>
        <rFont val="HG丸ｺﾞｼｯｸM-PRO"/>
        <family val="3"/>
        <charset val="128"/>
      </rPr>
      <t>明細等提出日</t>
    </r>
  </si>
  <si>
    <r>
      <rPr>
        <sz val="7"/>
        <color rgb="FF423F3F"/>
        <rFont val="HG丸ｺﾞｼｯｸM-PRO"/>
        <family val="3"/>
        <charset val="128"/>
      </rPr>
      <t>※</t>
    </r>
    <r>
      <rPr>
        <sz val="7"/>
        <color rgb="FF282426"/>
        <rFont val="HG丸ｺﾞｼｯｸM-PRO"/>
        <family val="3"/>
        <charset val="128"/>
      </rPr>
      <t>開催日から5日以内</t>
    </r>
  </si>
  <si>
    <r>
      <rPr>
        <sz val="7"/>
        <color rgb="FF605D5D"/>
        <rFont val="HG丸ｺﾞｼｯｸM-PRO"/>
        <family val="3"/>
        <charset val="128"/>
      </rPr>
      <t>（</t>
    </r>
    <r>
      <rPr>
        <sz val="7"/>
        <color rgb="FF282426"/>
        <rFont val="HG丸ｺﾞｼｯｸM-PRO"/>
        <family val="3"/>
        <charset val="128"/>
      </rPr>
      <t>「利</t>
    </r>
    <r>
      <rPr>
        <sz val="7"/>
        <color rgb="FF423F3F"/>
        <rFont val="HG丸ｺﾞｼｯｸM-PRO"/>
        <family val="3"/>
        <charset val="128"/>
      </rPr>
      <t>用許諾条項」2をご参</t>
    </r>
    <r>
      <rPr>
        <sz val="7"/>
        <color rgb="FF605D5D"/>
        <rFont val="HG丸ｺﾞｼｯｸM-PRO"/>
        <family val="3"/>
        <charset val="128"/>
      </rPr>
      <t>照</t>
    </r>
    <r>
      <rPr>
        <sz val="7"/>
        <color rgb="FF423F3F"/>
        <rFont val="HG丸ｺﾞｼｯｸM-PRO"/>
        <family val="3"/>
        <charset val="128"/>
      </rPr>
      <t>ください</t>
    </r>
    <r>
      <rPr>
        <sz val="7"/>
        <color rgb="FF605D5D"/>
        <rFont val="HG丸ｺﾞｼｯｸM-PRO"/>
        <family val="3"/>
        <charset val="128"/>
      </rPr>
      <t>。</t>
    </r>
    <r>
      <rPr>
        <sz val="7"/>
        <color rgb="FF423F3F"/>
        <rFont val="HG丸ｺﾞｼｯｸM-PRO"/>
        <family val="3"/>
        <charset val="128"/>
      </rPr>
      <t>）</t>
    </r>
  </si>
  <si>
    <t>備　考</t>
    <rPh sb="0" eb="1">
      <t>ビ</t>
    </rPh>
    <rPh sb="2" eb="3">
      <t>コウ</t>
    </rPh>
    <phoneticPr fontId="2"/>
  </si>
  <si>
    <t>本協会は、上記お甲込者が上記利用甲込書に記載された内容にしたがい本協会が管理する音楽著作物を上映により利用することにつき、本協会の定める「利用許諾条項」を遵守することを条件に許諾します。</t>
    <phoneticPr fontId="2"/>
  </si>
  <si>
    <t>お申込日</t>
    <rPh sb="1" eb="4">
      <t>モウシコミビ</t>
    </rPh>
    <phoneticPr fontId="22"/>
  </si>
  <si>
    <t>日</t>
    <rPh sb="0" eb="1">
      <t>ニチ</t>
    </rPh>
    <phoneticPr fontId="22"/>
  </si>
  <si>
    <t>年</t>
    <rPh sb="0" eb="1">
      <t>ネン</t>
    </rPh>
    <phoneticPr fontId="22"/>
  </si>
  <si>
    <t>月</t>
    <rPh sb="0" eb="1">
      <t>ガツ</t>
    </rPh>
    <phoneticPr fontId="22"/>
  </si>
  <si>
    <t>有</t>
  </si>
  <si>
    <t>②</t>
    <phoneticPr fontId="22"/>
  </si>
  <si>
    <t xml:space="preserve">※個人情報の利用目的については、右記の利用許諾条頂第16条に記載しています。
</t>
    <phoneticPr fontId="22"/>
  </si>
  <si>
    <t>映像ソフト上映利用許諾書</t>
    <phoneticPr fontId="2"/>
  </si>
  <si>
    <r>
      <rPr>
        <sz val="10"/>
        <color rgb="FF282426"/>
        <rFont val="HG丸ｺﾞｼｯｸM-PRO"/>
        <family val="3"/>
        <charset val="128"/>
      </rPr>
      <t>年</t>
    </r>
  </si>
  <si>
    <r>
      <rPr>
        <sz val="10"/>
        <color rgb="FF282426"/>
        <rFont val="HG丸ｺﾞｼｯｸM-PRO"/>
        <family val="3"/>
        <charset val="128"/>
      </rPr>
      <t>月</t>
    </r>
  </si>
  <si>
    <r>
      <rPr>
        <sz val="10"/>
        <color rgb="FF282426"/>
        <rFont val="HG丸ｺﾞｼｯｸM-PRO"/>
        <family val="3"/>
        <charset val="128"/>
      </rPr>
      <t>日</t>
    </r>
  </si>
  <si>
    <r>
      <rPr>
        <sz val="14"/>
        <color rgb="FF282426"/>
        <rFont val="HG丸ｺﾞｼｯｸM-PRO"/>
        <family val="3"/>
        <charset val="128"/>
      </rPr>
      <t>20　　</t>
    </r>
    <r>
      <rPr>
        <sz val="12.5"/>
        <color rgb="FF282426"/>
        <rFont val="HG丸ｺﾞｼｯｸM-PRO"/>
        <family val="3"/>
        <charset val="128"/>
      </rPr>
      <t xml:space="preserve">年      </t>
    </r>
    <r>
      <rPr>
        <sz val="13"/>
        <color rgb="FF282426"/>
        <rFont val="HG丸ｺﾞｼｯｸM-PRO"/>
        <family val="3"/>
        <charset val="128"/>
      </rPr>
      <t>月      日</t>
    </r>
    <r>
      <rPr>
        <vertAlign val="subscript"/>
        <sz val="13"/>
        <color rgb="FF282426"/>
        <rFont val="HG丸ｺﾞｼｯｸM-PRO"/>
        <family val="3"/>
        <charset val="128"/>
      </rPr>
      <t xml:space="preserve">
</t>
    </r>
    <r>
      <rPr>
        <sz val="12.5"/>
        <color rgb="FF282426"/>
        <rFont val="HG丸ｺﾞｼｯｸM-PRO"/>
        <family val="3"/>
        <charset val="128"/>
      </rPr>
      <t>上映許諾第　　　　　　　　号
一般社団法人日本音楽著作権協会</t>
    </r>
    <rPh sb="18" eb="19">
      <t>ニチ</t>
    </rPh>
    <rPh sb="33" eb="34">
      <t>ゴウ</t>
    </rPh>
    <phoneticPr fontId="2"/>
  </si>
  <si>
    <t>支部長印のないものは無効です。</t>
    <phoneticPr fontId="22"/>
  </si>
  <si>
    <t>月</t>
    <rPh sb="0" eb="1">
      <t>ツキ</t>
    </rPh>
    <phoneticPr fontId="22"/>
  </si>
  <si>
    <t>年</t>
    <phoneticPr fontId="22"/>
  </si>
  <si>
    <t>年</t>
    <phoneticPr fontId="22"/>
  </si>
  <si>
    <r>
      <t>消費税別を含まない等級別入場料の額</t>
    </r>
    <r>
      <rPr>
        <sz val="6"/>
        <color rgb="FF000000"/>
        <rFont val="HG丸ｺﾞｼｯｸM-PRO"/>
        <family val="3"/>
        <charset val="128"/>
      </rPr>
      <t xml:space="preserve">
前売・当日、大人、小人、S席・
A席等設定されたものすべて</t>
    </r>
    <rPh sb="19" eb="20">
      <t>ウ</t>
    </rPh>
    <phoneticPr fontId="22"/>
  </si>
  <si>
    <t>③</t>
    <phoneticPr fontId="22"/>
  </si>
  <si>
    <t>④</t>
    <phoneticPr fontId="22"/>
  </si>
  <si>
    <t>⑤</t>
    <phoneticPr fontId="22"/>
  </si>
  <si>
    <t>⑥</t>
    <phoneticPr fontId="22"/>
  </si>
  <si>
    <t xml:space="preserve">  上映回数　　全</t>
    <rPh sb="8" eb="9">
      <t>ゼン</t>
    </rPh>
    <phoneticPr fontId="22"/>
  </si>
  <si>
    <t xml:space="preserve">  上映本数　　　　　</t>
    <phoneticPr fontId="22"/>
  </si>
  <si>
    <t>名</t>
    <rPh sb="0" eb="1">
      <t>メイ</t>
    </rPh>
    <phoneticPr fontId="22"/>
  </si>
  <si>
    <t>上映場所の定員数　：</t>
    <rPh sb="0" eb="2">
      <t>ジョウエイ</t>
    </rPh>
    <rPh sb="2" eb="4">
      <t>バショ</t>
    </rPh>
    <rPh sb="5" eb="8">
      <t>テイインスウ</t>
    </rPh>
    <phoneticPr fontId="22"/>
  </si>
  <si>
    <t>＊太線の枠内のみ記入してください。</t>
    <rPh sb="1" eb="3">
      <t>フトセン</t>
    </rPh>
    <rPh sb="4" eb="6">
      <t>ワクナイ</t>
    </rPh>
    <rPh sb="8" eb="10">
      <t>キニュウ</t>
    </rPh>
    <phoneticPr fontId="2"/>
  </si>
  <si>
    <t>提出日</t>
    <rPh sb="0" eb="3">
      <t>テイシュツビ</t>
    </rPh>
    <phoneticPr fontId="2"/>
  </si>
  <si>
    <t>　　　　　　　映像ソフト上映利用明細書　＜B書式/D画面＞</t>
    <rPh sb="7" eb="9">
      <t>エイゾウ</t>
    </rPh>
    <rPh sb="12" eb="14">
      <t>ジョウエイ</t>
    </rPh>
    <rPh sb="14" eb="16">
      <t>リヨウ</t>
    </rPh>
    <rPh sb="16" eb="19">
      <t>メイサイショ</t>
    </rPh>
    <rPh sb="22" eb="24">
      <t>ショシキ</t>
    </rPh>
    <rPh sb="26" eb="28">
      <t>ガメン</t>
    </rPh>
    <phoneticPr fontId="2"/>
  </si>
  <si>
    <t>催物名</t>
    <rPh sb="0" eb="2">
      <t>モヨオシモノ</t>
    </rPh>
    <rPh sb="2" eb="3">
      <t>メイ</t>
    </rPh>
    <phoneticPr fontId="2"/>
  </si>
  <si>
    <t>会場名</t>
    <rPh sb="0" eb="2">
      <t>カイジョウ</t>
    </rPh>
    <rPh sb="2" eb="3">
      <t>メイ</t>
    </rPh>
    <phoneticPr fontId="2"/>
  </si>
  <si>
    <t>上映回数</t>
    <rPh sb="0" eb="2">
      <t>ジョウエイ</t>
    </rPh>
    <rPh sb="2" eb="4">
      <t>カイスウ</t>
    </rPh>
    <phoneticPr fontId="2"/>
  </si>
  <si>
    <t>平均入場料</t>
    <rPh sb="0" eb="2">
      <t>ヘイキン</t>
    </rPh>
    <rPh sb="2" eb="5">
      <t>ニュウジョウリョウ</t>
    </rPh>
    <phoneticPr fontId="2"/>
  </si>
  <si>
    <t>チェックナンバー</t>
    <phoneticPr fontId="2"/>
  </si>
  <si>
    <t>開催日</t>
    <rPh sb="0" eb="3">
      <t>カイサイビ</t>
    </rPh>
    <phoneticPr fontId="2"/>
  </si>
  <si>
    <t>日間</t>
    <rPh sb="0" eb="2">
      <t>ニチカン</t>
    </rPh>
    <phoneticPr fontId="2"/>
  </si>
  <si>
    <t>お申込者名</t>
    <rPh sb="1" eb="3">
      <t>モウシコミ</t>
    </rPh>
    <rPh sb="3" eb="4">
      <t>シャ</t>
    </rPh>
    <rPh sb="4" eb="5">
      <t>メイ</t>
    </rPh>
    <phoneticPr fontId="2"/>
  </si>
  <si>
    <t>上映所要時間</t>
    <rPh sb="0" eb="2">
      <t>ジョウエイ</t>
    </rPh>
    <rPh sb="2" eb="6">
      <t>ショヨウジカン</t>
    </rPh>
    <phoneticPr fontId="2"/>
  </si>
  <si>
    <t>S・V</t>
    <phoneticPr fontId="2"/>
  </si>
  <si>
    <t>映像ソフトの
題名</t>
    <rPh sb="0" eb="2">
      <t>エイゾウ</t>
    </rPh>
    <rPh sb="7" eb="9">
      <t>ダイメイ</t>
    </rPh>
    <phoneticPr fontId="2"/>
  </si>
  <si>
    <t>映像ソフトの
種別</t>
    <rPh sb="0" eb="2">
      <t>エイゾウ</t>
    </rPh>
    <rPh sb="7" eb="9">
      <t>シュベツ</t>
    </rPh>
    <phoneticPr fontId="2"/>
  </si>
  <si>
    <t>１．一般娯楽</t>
  </si>
  <si>
    <t>会場の定員数</t>
    <rPh sb="0" eb="2">
      <t>カイジョウ</t>
    </rPh>
    <rPh sb="3" eb="6">
      <t>テイインスウ</t>
    </rPh>
    <phoneticPr fontId="2"/>
  </si>
  <si>
    <t>名</t>
    <rPh sb="0" eb="1">
      <t>メイ</t>
    </rPh>
    <phoneticPr fontId="2"/>
  </si>
  <si>
    <t>演奏曲目（上段にご記入下さい）</t>
    <rPh sb="0" eb="2">
      <t>エンソウ</t>
    </rPh>
    <rPh sb="2" eb="4">
      <t>キョクモク</t>
    </rPh>
    <rPh sb="5" eb="7">
      <t>ジョウダン</t>
    </rPh>
    <rPh sb="9" eb="11">
      <t>キニュウ</t>
    </rPh>
    <rPh sb="11" eb="12">
      <t>クダ</t>
    </rPh>
    <phoneticPr fontId="2"/>
  </si>
  <si>
    <t>作（訳）詞者</t>
  </si>
  <si>
    <t>利用方法</t>
    <rPh sb="0" eb="4">
      <t>リヨウホウホウ</t>
    </rPh>
    <phoneticPr fontId="2"/>
  </si>
  <si>
    <t>作（編）曲者</t>
    <rPh sb="0" eb="1">
      <t>サク</t>
    </rPh>
    <rPh sb="2" eb="3">
      <t>ヘン</t>
    </rPh>
    <rPh sb="4" eb="5">
      <t>キョク</t>
    </rPh>
    <rPh sb="5" eb="6">
      <t>シャ</t>
    </rPh>
    <phoneticPr fontId="2"/>
  </si>
  <si>
    <t>演奏・歌唱者(団体）名
(CD・ﾃｰﾌﾟのﾌﾟﾛ歌手名)</t>
    <rPh sb="0" eb="2">
      <t>エンソウ</t>
    </rPh>
    <rPh sb="3" eb="5">
      <t>カショウ</t>
    </rPh>
    <rPh sb="5" eb="6">
      <t>シャ</t>
    </rPh>
    <rPh sb="7" eb="9">
      <t>ダンタイ</t>
    </rPh>
    <rPh sb="10" eb="11">
      <t>メイ</t>
    </rPh>
    <rPh sb="24" eb="26">
      <t>カシュ</t>
    </rPh>
    <rPh sb="26" eb="27">
      <t>メイ</t>
    </rPh>
    <phoneticPr fontId="2"/>
  </si>
  <si>
    <t>演奏
時間</t>
    <rPh sb="0" eb="2">
      <t>エンソウ</t>
    </rPh>
    <rPh sb="3" eb="5">
      <t>ジカン</t>
    </rPh>
    <phoneticPr fontId="2"/>
  </si>
  <si>
    <t>演奏
回数</t>
    <rPh sb="0" eb="2">
      <t>エンソウ</t>
    </rPh>
    <rPh sb="3" eb="5">
      <t>カイスウ</t>
    </rPh>
    <phoneticPr fontId="2"/>
  </si>
  <si>
    <t>みなし 
曲　数</t>
    <phoneticPr fontId="2"/>
  </si>
  <si>
    <t>使　用　料
（作品バリュー）</t>
    <rPh sb="0" eb="5">
      <t>シヨウリョウ</t>
    </rPh>
    <rPh sb="7" eb="9">
      <t>サクヒン</t>
    </rPh>
    <phoneticPr fontId="2"/>
  </si>
  <si>
    <t>（作品バリュー）</t>
    <rPh sb="1" eb="3">
      <t>サクヒン</t>
    </rPh>
    <phoneticPr fontId="2"/>
  </si>
  <si>
    <t>（　　　　）</t>
    <phoneticPr fontId="2"/>
  </si>
  <si>
    <t>（　　　　）</t>
    <phoneticPr fontId="2"/>
  </si>
  <si>
    <t>（　　　　）</t>
    <phoneticPr fontId="2"/>
  </si>
  <si>
    <t>Ｎ・Ｍ･･･当協会管理外　　Ｐ・Ｄ･･･著作権消滅</t>
    <rPh sb="6" eb="9">
      <t>トウキョウカイ</t>
    </rPh>
    <rPh sb="9" eb="12">
      <t>カンリガイ</t>
    </rPh>
    <rPh sb="20" eb="23">
      <t>チョサクケン</t>
    </rPh>
    <rPh sb="23" eb="25">
      <t>ショウメツ</t>
    </rPh>
    <phoneticPr fontId="2"/>
  </si>
  <si>
    <t>請求日</t>
    <rPh sb="0" eb="3">
      <t>セイキュウビ</t>
    </rPh>
    <phoneticPr fontId="2"/>
  </si>
  <si>
    <t>消費税相当額</t>
    <rPh sb="0" eb="3">
      <t>ショウヒゼイ</t>
    </rPh>
    <rPh sb="3" eb="6">
      <t>ソウトウガク</t>
    </rPh>
    <phoneticPr fontId="2"/>
  </si>
  <si>
    <t>種目
規定区分</t>
    <rPh sb="0" eb="2">
      <t>シュモク</t>
    </rPh>
    <rPh sb="3" eb="5">
      <t>キテイ</t>
    </rPh>
    <rPh sb="5" eb="7">
      <t>クブン</t>
    </rPh>
    <phoneticPr fontId="2"/>
  </si>
  <si>
    <t>Ａ</t>
    <phoneticPr fontId="2"/>
  </si>
  <si>
    <t>No,　</t>
    <phoneticPr fontId="2"/>
  </si>
  <si>
    <t>自</t>
    <phoneticPr fontId="22"/>
  </si>
  <si>
    <t>至</t>
    <rPh sb="0" eb="1">
      <t>イタ</t>
    </rPh>
    <phoneticPr fontId="22"/>
  </si>
  <si>
    <t>分</t>
    <phoneticPr fontId="22"/>
  </si>
  <si>
    <t>回</t>
    <rPh sb="0" eb="1">
      <t>カイ</t>
    </rPh>
    <phoneticPr fontId="22"/>
  </si>
  <si>
    <t>（使用料の支払義務）</t>
  </si>
  <si>
    <t>営業を廃止し又は合併によらないで解散したとき。</t>
  </si>
  <si>
    <t>その他財産状態が悪化し、又はそのおそれがあると認められる相当な事由があるとき。</t>
  </si>
  <si>
    <t>音楽著作物の著作権管理事業における利用許諾業務、著作物使用料徴収業務、著作物使用料・私的録音録画補償金等分配業務、調査研究及び刊行物の送付その他の広報</t>
  </si>
  <si>
    <t>音楽文化の振興及び著作権思想の普及に関する事業における企画の検討・実施、調査研究及び広報</t>
  </si>
  <si>
    <t>利用形態３の報告書は、報告書記載事項が確定している場合は併せてご提出いただき、確定していない場合又は追加で利用する場合は利用開始日の翌月の末日までにご提出ください。</t>
    <rPh sb="0" eb="2">
      <t>リヨウ</t>
    </rPh>
    <rPh sb="2" eb="4">
      <t>ケイタイ</t>
    </rPh>
    <rPh sb="6" eb="8">
      <t>ホウコク</t>
    </rPh>
    <rPh sb="8" eb="9">
      <t>ショ</t>
    </rPh>
    <rPh sb="11" eb="13">
      <t>ホウコク</t>
    </rPh>
    <rPh sb="13" eb="14">
      <t>ショ</t>
    </rPh>
    <rPh sb="14" eb="16">
      <t>キサイ</t>
    </rPh>
    <rPh sb="16" eb="18">
      <t>ジコウ</t>
    </rPh>
    <rPh sb="19" eb="21">
      <t>カクテイ</t>
    </rPh>
    <rPh sb="25" eb="27">
      <t>バアイ</t>
    </rPh>
    <rPh sb="28" eb="29">
      <t>アワ</t>
    </rPh>
    <rPh sb="32" eb="34">
      <t>テイシュツ</t>
    </rPh>
    <rPh sb="39" eb="41">
      <t>カクテイ</t>
    </rPh>
    <rPh sb="46" eb="48">
      <t>バアイ</t>
    </rPh>
    <rPh sb="48" eb="49">
      <t>マタ</t>
    </rPh>
    <rPh sb="50" eb="52">
      <t>ツイカ</t>
    </rPh>
    <rPh sb="53" eb="55">
      <t>リヨウ</t>
    </rPh>
    <rPh sb="57" eb="59">
      <t>バアイ</t>
    </rPh>
    <rPh sb="60" eb="62">
      <t>リヨウ</t>
    </rPh>
    <rPh sb="62" eb="65">
      <t>カイシビ</t>
    </rPh>
    <rPh sb="66" eb="68">
      <t>ヨクゲツ</t>
    </rPh>
    <rPh sb="69" eb="71">
      <t>マツジツ</t>
    </rPh>
    <rPh sb="75" eb="77">
      <t>テイシュツ</t>
    </rPh>
    <phoneticPr fontId="2"/>
  </si>
  <si>
    <t>※1　上映回数1,000回を超える分について</t>
    <rPh sb="3" eb="5">
      <t>ジョウエイ</t>
    </rPh>
    <rPh sb="5" eb="7">
      <t>カイスウ</t>
    </rPh>
    <rPh sb="8" eb="13">
      <t>０００カイ</t>
    </rPh>
    <rPh sb="14" eb="15">
      <t>コ</t>
    </rPh>
    <rPh sb="17" eb="18">
      <t>ブン</t>
    </rPh>
    <phoneticPr fontId="22"/>
  </si>
  <si>
    <t>内訳</t>
    <rPh sb="0" eb="2">
      <t>ウチワケ</t>
    </rPh>
    <phoneticPr fontId="22"/>
  </si>
  <si>
    <t>　(係数)</t>
    <rPh sb="2" eb="4">
      <t>ケイスウ</t>
    </rPh>
    <phoneticPr fontId="22"/>
  </si>
  <si>
    <t>参酌回数</t>
    <rPh sb="0" eb="2">
      <t>サンシャク</t>
    </rPh>
    <rPh sb="2" eb="4">
      <t>カイスウ</t>
    </rPh>
    <phoneticPr fontId="22"/>
  </si>
  <si>
    <t>1日の
演奏時間</t>
    <rPh sb="1" eb="2">
      <t>ニチ</t>
    </rPh>
    <rPh sb="4" eb="6">
      <t>エンソウ</t>
    </rPh>
    <rPh sb="6" eb="8">
      <t>ジカン</t>
    </rPh>
    <phoneticPr fontId="22"/>
  </si>
  <si>
    <t>～</t>
    <phoneticPr fontId="22"/>
  </si>
  <si>
    <t>～</t>
    <phoneticPr fontId="22"/>
  </si>
  <si>
    <t>～</t>
    <phoneticPr fontId="22"/>
  </si>
  <si>
    <t>～</t>
    <phoneticPr fontId="22"/>
  </si>
  <si>
    <t>上映回数</t>
    <rPh sb="0" eb="2">
      <t>ジョウエイ</t>
    </rPh>
    <rPh sb="2" eb="4">
      <t>カイスウ</t>
    </rPh>
    <phoneticPr fontId="22"/>
  </si>
  <si>
    <t>上映用の媒体に複数曲を収録する場合にはあらかじめご連絡ください。</t>
    <phoneticPr fontId="22"/>
  </si>
  <si>
    <t>・「街頭ビジョン・デジタルサイネージ」、「電車内広告」、「自動車内広告」に分かれておりますので、該当する欄にご入力ください。</t>
    <rPh sb="2" eb="4">
      <t>ガイトウ</t>
    </rPh>
    <rPh sb="21" eb="23">
      <t>デンシャ</t>
    </rPh>
    <rPh sb="23" eb="24">
      <t>ナイ</t>
    </rPh>
    <rPh sb="24" eb="26">
      <t>コウコク</t>
    </rPh>
    <rPh sb="29" eb="32">
      <t>ジドウシャ</t>
    </rPh>
    <rPh sb="32" eb="33">
      <t>ナイ</t>
    </rPh>
    <rPh sb="33" eb="35">
      <t>コウコク</t>
    </rPh>
    <phoneticPr fontId="22"/>
  </si>
  <si>
    <t>公表されている媒体費</t>
    <rPh sb="0" eb="2">
      <t>コウヒョウ</t>
    </rPh>
    <rPh sb="7" eb="9">
      <t>バイタイ</t>
    </rPh>
    <rPh sb="9" eb="10">
      <t>ヒ</t>
    </rPh>
    <phoneticPr fontId="22"/>
  </si>
  <si>
    <t>上映回数による使用料計算</t>
    <rPh sb="0" eb="2">
      <t>ジョウエイ</t>
    </rPh>
    <rPh sb="2" eb="4">
      <t>カイスウ</t>
    </rPh>
    <rPh sb="7" eb="10">
      <t>シヨウリョウ</t>
    </rPh>
    <rPh sb="10" eb="12">
      <t>ケイサン</t>
    </rPh>
    <phoneticPr fontId="22"/>
  </si>
  <si>
    <t>②上映回数による使用料(税抜)</t>
    <rPh sb="1" eb="3">
      <t>ジョウエイ</t>
    </rPh>
    <rPh sb="3" eb="5">
      <t>カイスウ</t>
    </rPh>
    <rPh sb="8" eb="11">
      <t>シヨウリョウ</t>
    </rPh>
    <rPh sb="12" eb="13">
      <t>ゼイ</t>
    </rPh>
    <rPh sb="13" eb="14">
      <t>ヌ</t>
    </rPh>
    <phoneticPr fontId="22"/>
  </si>
  <si>
    <t>②上映回数による使用料</t>
    <phoneticPr fontId="22"/>
  </si>
  <si>
    <t>1編成あたりの車両数</t>
    <rPh sb="1" eb="3">
      <t>ヘンセイ</t>
    </rPh>
    <rPh sb="7" eb="8">
      <t>シャ</t>
    </rPh>
    <rPh sb="8" eb="9">
      <t>リョウ</t>
    </rPh>
    <rPh sb="9" eb="10">
      <t>スウ</t>
    </rPh>
    <phoneticPr fontId="22"/>
  </si>
  <si>
    <t>※1</t>
    <phoneticPr fontId="22"/>
  </si>
  <si>
    <r>
      <t xml:space="preserve">①媒体費×5%
</t>
    </r>
    <r>
      <rPr>
        <b/>
        <sz val="6"/>
        <color theme="1"/>
        <rFont val="HGSｺﾞｼｯｸM"/>
        <family val="3"/>
        <charset val="128"/>
      </rPr>
      <t>（または最低使用料 ※2）</t>
    </r>
    <rPh sb="1" eb="3">
      <t>バイタイ</t>
    </rPh>
    <rPh sb="3" eb="4">
      <t>ヒ</t>
    </rPh>
    <rPh sb="12" eb="14">
      <t>サイテイ</t>
    </rPh>
    <rPh sb="14" eb="17">
      <t>シヨウリョウ</t>
    </rPh>
    <phoneticPr fontId="22"/>
  </si>
  <si>
    <t>※3　1両あたりモニター1台、定員数200名未満とする</t>
    <rPh sb="4" eb="5">
      <t>リョウ</t>
    </rPh>
    <rPh sb="13" eb="14">
      <t>ダイ</t>
    </rPh>
    <rPh sb="15" eb="18">
      <t>テイインスウ</t>
    </rPh>
    <rPh sb="21" eb="22">
      <t>メイ</t>
    </rPh>
    <rPh sb="22" eb="24">
      <t>ミマン</t>
    </rPh>
    <phoneticPr fontId="22"/>
  </si>
  <si>
    <r>
      <t>単価</t>
    </r>
    <r>
      <rPr>
        <sz val="6"/>
        <color theme="1"/>
        <rFont val="HGSｺﾞｼｯｸM"/>
        <family val="3"/>
        <charset val="128"/>
      </rPr>
      <t>※4</t>
    </r>
    <rPh sb="0" eb="2">
      <t>タンカ</t>
    </rPh>
    <phoneticPr fontId="22"/>
  </si>
  <si>
    <t>※4　1台あたりモニター1台、定員数100名未満とする（最低区分）</t>
    <rPh sb="4" eb="5">
      <t>ダイ</t>
    </rPh>
    <rPh sb="13" eb="14">
      <t>ダイ</t>
    </rPh>
    <rPh sb="15" eb="18">
      <t>テイインスウ</t>
    </rPh>
    <rPh sb="21" eb="22">
      <t>メイ</t>
    </rPh>
    <rPh sb="22" eb="24">
      <t>ミマン</t>
    </rPh>
    <rPh sb="28" eb="30">
      <t>サイテイ</t>
    </rPh>
    <rPh sb="30" eb="32">
      <t>クブン</t>
    </rPh>
    <phoneticPr fontId="22"/>
  </si>
  <si>
    <t>※2　最低使用料について</t>
    <rPh sb="3" eb="5">
      <t>サイテイ</t>
    </rPh>
    <rPh sb="5" eb="8">
      <t>シヨウリョウ</t>
    </rPh>
    <phoneticPr fontId="22"/>
  </si>
  <si>
    <t xml:space="preserve">        最低使用料となります。</t>
    <rPh sb="8" eb="10">
      <t>サイテイ</t>
    </rPh>
    <rPh sb="10" eb="13">
      <t>シヨウリョウ</t>
    </rPh>
    <phoneticPr fontId="22"/>
  </si>
  <si>
    <t>１．街頭ビジョン・デジタルサイネージ
　　請求額（①か②のいずれか少ない額）</t>
    <rPh sb="21" eb="23">
      <t>セイキュウ</t>
    </rPh>
    <rPh sb="23" eb="24">
      <t>ガク</t>
    </rPh>
    <rPh sb="33" eb="34">
      <t>スク</t>
    </rPh>
    <rPh sb="36" eb="37">
      <t>ガク</t>
    </rPh>
    <phoneticPr fontId="22"/>
  </si>
  <si>
    <t>２．電車内広告 請求額
　（①か②のいずれか少ない額）</t>
    <rPh sb="2" eb="4">
      <t>デンシャ</t>
    </rPh>
    <rPh sb="4" eb="5">
      <t>ナイ</t>
    </rPh>
    <rPh sb="5" eb="7">
      <t>コウコク</t>
    </rPh>
    <rPh sb="8" eb="10">
      <t>セイキュウ</t>
    </rPh>
    <rPh sb="10" eb="11">
      <t>ガク</t>
    </rPh>
    <phoneticPr fontId="22"/>
  </si>
  <si>
    <t>３．自動車内広告 請求額　　
　（①か②のいずれか少ない額）</t>
    <rPh sb="2" eb="5">
      <t>ジドウシャ</t>
    </rPh>
    <rPh sb="5" eb="6">
      <t>ナイ</t>
    </rPh>
    <rPh sb="6" eb="8">
      <t>コウコク</t>
    </rPh>
    <rPh sb="9" eb="11">
      <t>セイキュウ</t>
    </rPh>
    <rPh sb="11" eb="12">
      <t>ガク</t>
    </rPh>
    <phoneticPr fontId="22"/>
  </si>
  <si>
    <t xml:space="preserve">        1回当たりの上映単価×1000回分(参酌回数　810回相当)が </t>
    <rPh sb="9" eb="10">
      <t>カイ</t>
    </rPh>
    <rPh sb="10" eb="11">
      <t>ア</t>
    </rPh>
    <rPh sb="14" eb="16">
      <t>ジョウエイ</t>
    </rPh>
    <rPh sb="16" eb="18">
      <t>タンカ</t>
    </rPh>
    <rPh sb="23" eb="24">
      <t>カイ</t>
    </rPh>
    <rPh sb="24" eb="25">
      <t>ブン</t>
    </rPh>
    <rPh sb="26" eb="28">
      <t>サンシャク</t>
    </rPh>
    <rPh sb="28" eb="30">
      <t>カイスウ</t>
    </rPh>
    <rPh sb="34" eb="35">
      <t>カイ</t>
    </rPh>
    <rPh sb="35" eb="37">
      <t>ソウトウ</t>
    </rPh>
    <phoneticPr fontId="22"/>
  </si>
  <si>
    <t>×</t>
    <phoneticPr fontId="22"/>
  </si>
  <si>
    <t>×</t>
    <phoneticPr fontId="22"/>
  </si>
  <si>
    <t>　　  1,000回までを超えるごとに、10回相当を加算します。</t>
    <rPh sb="5" eb="10">
      <t>０００カイ</t>
    </rPh>
    <rPh sb="13" eb="14">
      <t>コ</t>
    </rPh>
    <rPh sb="22" eb="23">
      <t>カイ</t>
    </rPh>
    <rPh sb="23" eb="25">
      <t>ソウトウ</t>
    </rPh>
    <rPh sb="26" eb="28">
      <t>カサン</t>
    </rPh>
    <phoneticPr fontId="22"/>
  </si>
  <si>
    <t xml:space="preserve">        場合は、その回数相当を加算します。</t>
    <rPh sb="8" eb="10">
      <t>バアイ</t>
    </rPh>
    <rPh sb="14" eb="16">
      <t>カイスウ</t>
    </rPh>
    <rPh sb="16" eb="18">
      <t>ソウトウ</t>
    </rPh>
    <rPh sb="19" eb="21">
      <t>カサン</t>
    </rPh>
    <phoneticPr fontId="22"/>
  </si>
  <si>
    <t>第１条 </t>
  </si>
  <si>
    <t>一般社団法人日本音楽著作権協会（以下「甲」という。）と、甲が定める広告展開利用申込書（電磁的方法によるものを含む。以下「申込書」という。）を提出した者（以下「乙」という。）との間の、広告用複製物の広告展開利用に関する利用許諾契約（以下「本契約」という。）は、本利用許諾条項（本契約の内容とすることを目的として甲が準備したこの利用許諾条項をいう。以下同じ。）を内容とします。</t>
  </si>
  <si>
    <t>　　２</t>
    <phoneticPr fontId="125"/>
  </si>
  <si>
    <t>本契約は、乙が甲に対し、申込書を提出し、甲が、乙に対し音楽著作物利用許諾に係る通知（電磁的な方法によるものを含む。）を交付すること（電磁的な方法による場合には、当該通知が乙に到達すること。）により成立します。</t>
  </si>
  <si>
    <t>(1)</t>
    <phoneticPr fontId="125"/>
  </si>
  <si>
    <t>「広告用複製物」とは、広告目的で行う複製（広告に利用することを目的として、著作物を複製し、又はその複製物により頒布することをいう。）により製作された複製物をいいます。</t>
  </si>
  <si>
    <t>(2)</t>
    <phoneticPr fontId="125"/>
  </si>
  <si>
    <t>「広告展開利用」とは、広告用複製物における企業名、商品名、サービス名等の広告内容を広く一般に知らしめるために、様々な媒体を介して行う、広告用複製物に複製された音楽著作物の利用のうち、放送（地上波に限る。以下同じ。）、インタラクティブ配信又は演奏若しくは上映（以下「演奏等」という。）をいいます。ただし、各利用形態について、それぞれ次に掲げる範囲に限ります。</t>
  </si>
  <si>
    <t>ア　放送</t>
    <phoneticPr fontId="125"/>
  </si>
  <si>
    <t>　　放送事業者が設定する広告枠を利用した放送</t>
  </si>
  <si>
    <t>イ　インタラクティブ配信</t>
    <phoneticPr fontId="125"/>
  </si>
  <si>
    <t>　　配信者が設定する広告枠を利用したインタラクティブ配信</t>
  </si>
  <si>
    <t>ウ　演奏等</t>
    <phoneticPr fontId="125"/>
  </si>
  <si>
    <t>　　(ｱ)　劇場での上映（映画を上映する場所での上映）</t>
    <phoneticPr fontId="125"/>
  </si>
  <si>
    <t>　　(ｲ)　店頭での演奏等</t>
    <phoneticPr fontId="125"/>
  </si>
  <si>
    <t xml:space="preserve">        （広告するサービス、商品等の広告内容を提供する場所での演奏等）</t>
    <phoneticPr fontId="125"/>
  </si>
  <si>
    <t>　　(ｳ)　街頭ビジョン・デジタルサイネージでの上映</t>
    <phoneticPr fontId="125"/>
  </si>
  <si>
    <r>
      <t xml:space="preserve">        （屋内外に設置されたモニターでの上映。ただし、博覧会、展示会</t>
    </r>
    <r>
      <rPr>
        <sz val="12"/>
        <color rgb="FFFF0000"/>
        <rFont val="ＭＳ 明朝"/>
        <family val="1"/>
        <charset val="128"/>
      </rPr>
      <t/>
    </r>
    <phoneticPr fontId="125"/>
  </si>
  <si>
    <t>　　　    その他の催物において入場者に向けて行われる上映を除く。）</t>
    <rPh sb="9" eb="10">
      <t>タ</t>
    </rPh>
    <rPh sb="11" eb="13">
      <t>モヨオシモノ</t>
    </rPh>
    <phoneticPr fontId="125"/>
  </si>
  <si>
    <t>　　(ｴ)　交通機関での上映</t>
    <phoneticPr fontId="125"/>
  </si>
  <si>
    <t xml:space="preserve">        （列車、タクシー等の車内に設置されたモニターでの上映）</t>
    <rPh sb="9" eb="11">
      <t>レッシャ</t>
    </rPh>
    <phoneticPr fontId="125"/>
  </si>
  <si>
    <t>　　(ｵ)　広告宣伝車での演奏等</t>
    <phoneticPr fontId="125"/>
  </si>
  <si>
    <t>(3)</t>
    <phoneticPr fontId="125"/>
  </si>
  <si>
    <t>「管理著作物」とは、甲が前号に規定する各広告展開利用に係る著作権を管理する音楽著作物をいいます。</t>
    <phoneticPr fontId="125"/>
  </si>
  <si>
    <t>(4)</t>
    <phoneticPr fontId="125"/>
  </si>
  <si>
    <t>「使用料規程」とは、甲が定め文化庁長官に届け出た規程をいいます。</t>
  </si>
  <si>
    <t>(5)</t>
    <phoneticPr fontId="125"/>
  </si>
  <si>
    <t>「使用料」とは、次条第１項 の規定による利用許諾の対価をいいます。</t>
  </si>
  <si>
    <t>(6)</t>
    <phoneticPr fontId="125"/>
  </si>
  <si>
    <t>「利用期間 」とは、利用形態ごとに、乙が申込書に記載した、管理著作物を利用する期間をいいます。</t>
  </si>
  <si>
    <t>第３条</t>
  </si>
  <si>
    <t>甲は、乙が本利用許諾条項の定めを遵守することを条件として、乙に対し、申込書記載の範囲内において、管理著作物を広告展開利用すること（以下「本利用」という。）を許諾します。</t>
    <rPh sb="65" eb="67">
      <t>イカ</t>
    </rPh>
    <rPh sb="68" eb="71">
      <t>ホンリヨウ</t>
    </rPh>
    <phoneticPr fontId="125"/>
  </si>
  <si>
    <t xml:space="preserve">    ２</t>
    <phoneticPr fontId="125"/>
  </si>
  <si>
    <t xml:space="preserve">    ３</t>
    <phoneticPr fontId="125"/>
  </si>
  <si>
    <t xml:space="preserve">    ４</t>
    <phoneticPr fontId="125"/>
  </si>
  <si>
    <t>第４条</t>
  </si>
  <si>
    <t>乙は、甲に対し、本利用の状況について、次の各号に掲げる利用形態ごとに、甲所定の書式により、当該各号に定める内容を報告しなければなりません。なお、インタラクティブ配信については、第１０条に規定する証憑書類等を添付の上で報告するものとします。</t>
    <phoneticPr fontId="125"/>
  </si>
  <si>
    <t>放送</t>
  </si>
  <si>
    <t>インタラクティブ配信</t>
  </si>
  <si>
    <t>演奏等</t>
  </si>
  <si>
    <t>ア　劇場での上映については、上映開始日、同時に上映した最大のスクリーン数及び
　　１回当たりの上映時間</t>
    <rPh sb="47" eb="49">
      <t>ジョウエイ</t>
    </rPh>
    <rPh sb="49" eb="51">
      <t>ジカン</t>
    </rPh>
    <phoneticPr fontId="125"/>
  </si>
  <si>
    <t>イ　店頭での上映については、上映開始日、上映用媒体の複製個数又は上映するモニ
　　ター台数のいずれか多い数及び１回当たりの上映時間</t>
    <phoneticPr fontId="125"/>
  </si>
  <si>
    <t>ウ　店頭での演奏については、演奏開始日、演奏用媒体の複製個数又は演奏する店舗
　　数のいずれか多い数及び１回当たりの演奏時間</t>
    <phoneticPr fontId="125"/>
  </si>
  <si>
    <t>エ　街頭ビジョン・デジタルサイネージでの上映、及び交通機関での上映については、
    利用期間において上映する全て上映場所ごとの回数及び1回当たりの上映時間</t>
    <rPh sb="56" eb="57">
      <t>スベ</t>
    </rPh>
    <rPh sb="67" eb="68">
      <t>オヨ</t>
    </rPh>
    <rPh sb="70" eb="72">
      <t>カイア</t>
    </rPh>
    <rPh sb="75" eb="77">
      <t>ジョウエイ</t>
    </rPh>
    <rPh sb="77" eb="78">
      <t>ジ</t>
    </rPh>
    <rPh sb="78" eb="79">
      <t>アイダ</t>
    </rPh>
    <phoneticPr fontId="125"/>
  </si>
  <si>
    <t>オ　広告宣伝車での演奏等については、利用期間において演奏又は上映する時間及び
　　台数</t>
    <phoneticPr fontId="125"/>
  </si>
  <si>
    <t>乙は、前項の規定による報告を、次の各号に定める期限までに行わなければなりません。</t>
    <phoneticPr fontId="125"/>
  </si>
  <si>
    <t>前項第１号及び第２号に掲げる利用形態に係るものについては、甲から許諾を得た利用期間の最終日が属する月の翌々月の末日</t>
    <rPh sb="0" eb="1">
      <t>ゼン</t>
    </rPh>
    <phoneticPr fontId="125"/>
  </si>
  <si>
    <t>前項第３号に掲げる利用形態に係るものについては、演奏等開始日が属する月の翌月の末日</t>
    <rPh sb="0" eb="2">
      <t>ゼンコウ</t>
    </rPh>
    <phoneticPr fontId="125"/>
  </si>
  <si>
    <t>第５条</t>
  </si>
  <si>
    <t>第６条</t>
  </si>
  <si>
    <t>乙が甲に支払うべき使用料は、甲が使用料規程に基づき算出した額とします。</t>
  </si>
  <si>
    <t>第７条</t>
  </si>
  <si>
    <t>乙は、甲に対し、前条の規定に基づき算定した 使用料を、甲による請求日から３０日以内（甲が請求書において支払期限を指定する場合は、その指定した日まで。）に甲の事務所に持参又は甲の預金口座へ送金して支払わなければなりません。送金に要する手数料は、乙の負担とします。</t>
    <phoneticPr fontId="125"/>
  </si>
  <si>
    <t>第８条</t>
  </si>
  <si>
    <t>乙は、乙の行う本利用のうち、放送及びインタラクティブ配信の使用料について、使用料規程に基づき、本利用許諾条項末尾に定めるところにより、減額の適用を受けることができます。</t>
    <rPh sb="7" eb="8">
      <t>ホン</t>
    </rPh>
    <phoneticPr fontId="125"/>
  </si>
  <si>
    <t>第９条</t>
    <phoneticPr fontId="125"/>
  </si>
  <si>
    <t>乙が、第７条の規定に違反して使用料の支払を遅滞したときは、乙は、甲に対し、支払期限の翌日から完済に至るまでの日数に応じ、当該使用料のほかに年率１４．６％（１年を３６５日とする日割計算）相当額を遅延損害金として支払わなければなりません。</t>
    <phoneticPr fontId="125"/>
  </si>
  <si>
    <t>第１０条</t>
    <phoneticPr fontId="125"/>
  </si>
  <si>
    <t>乙が本契約に基づき利用する全ての広告等について、甲が管理著作物の利用の有無又は利用された管理著作物の権利処理の内容を調査確認するため、放送回数、配信回数、スクリーン数、複製個数その他の利用状況を証する証憑書類及びこれらの関係帳票類（以下「証憑書類等」という。）の提示又はその写しの提出を求めたときは、乙は直ちにこれに応じなければなりません。</t>
  </si>
  <si>
    <t>第１１条</t>
  </si>
  <si>
    <t>　　　２</t>
    <phoneticPr fontId="125"/>
  </si>
  <si>
    <t>（利用状況等調査の便宜供与義務）</t>
    <phoneticPr fontId="125"/>
  </si>
  <si>
    <t>第１２条</t>
  </si>
  <si>
    <t>第１３条</t>
  </si>
  <si>
    <t>第１４条</t>
  </si>
  <si>
    <t>手形・小切手を不渡りにし、租税滞納処分を受け、又は仮差押え・仮処分・強制執行等の申立て、若しくは破産・民事再生・会社更生手続開始等の申立てがあったとき。</t>
  </si>
  <si>
    <t>本契約が解除により終了したときは、乙は、期限の利益を失い、第７条の規定にかかわらず、甲に対し、残余の支払債務を直ちに履行しなければなりません。</t>
    <phoneticPr fontId="125"/>
  </si>
  <si>
    <t>第１５条</t>
  </si>
  <si>
    <t>甲は、乙が前条第１項各号のいずれかに該当したときは、何らの通知・催告がなくても、直ちに本契約の全部又は一部を解除することができるものとします。この解除は、甲が被った損害につき乙に賠償請求することを妨げないものとします。</t>
  </si>
  <si>
    <t>　　　３</t>
    <phoneticPr fontId="125"/>
  </si>
  <si>
    <t>　　　４</t>
    <phoneticPr fontId="125"/>
  </si>
  <si>
    <t>第１６条</t>
  </si>
  <si>
    <t>本契約が解除により終了した場合であっても、第４条（利用報告）、第７条（使用料の支払義務）、第９条（遅延損害金等）、第１０条（証憑書類等の提出）、第１２条（利用状況等調査の便宜供与義務）、第１４条（期限の利益の喪失）第２項、本条（契約解除等の効果）、第１７条（個人情報の利用目的）、第２０条（合意管轄）の規定は対象事項が存在する限り、なお有効に存続するものとします。</t>
    <phoneticPr fontId="125"/>
  </si>
  <si>
    <t>第１７条</t>
  </si>
  <si>
    <t>第１８条</t>
  </si>
  <si>
    <t>第１９条</t>
  </si>
  <si>
    <t>甲及び乙は、第２条第２号ア所定の「放送」に管理著作物を利用することに係る使用料の支払については、使用料規程第２章第２節放送等（放送等の備考）⑥所定の「広告関係事業者の処理」として行われることを確認します。</t>
    <phoneticPr fontId="125"/>
  </si>
  <si>
    <t>第２０条</t>
  </si>
  <si>
    <t>〔使用料の減額の適用〕（第８条関係）</t>
    <phoneticPr fontId="125"/>
  </si>
  <si>
    <t>(1)  放送使用料の減額</t>
    <phoneticPr fontId="125"/>
  </si>
  <si>
    <t>第４条第２項第１号の規定にかかわらず、乙が、利用期間に放送した全ての放送局ごとの回数について、放送報告期間（利用期間を、利用開始日から３か月ごとに区切ったそれぞれの期間をいう。ただし、乙が甲にあらかじめ申告した場合に限り、乙が任意に定めた３か月以内の期間とすることができる。）ごとに、各放送報告期間の最終日が属する月の翌々月の末日までに、正確な内容で報告したときは、当該放送報告期間に係る使用料について、１００回を超える部分について、次のとおり放送回数に応じた割合で、減額の適用を受けることができます。</t>
  </si>
  <si>
    <t>(2)  インタラクティブ配信使用料の減額</t>
    <phoneticPr fontId="125"/>
  </si>
  <si>
    <t>ア</t>
  </si>
  <si>
    <t>第４条第２項第１号の規定にかかわらず、乙が、利用期間に配信した全てのサイトごとの回数について、配信報告期間（利用期間を、利用開始日から３か月ごとに区切ったそれぞれの期間をいう。ただし、乙が甲にあらかじめ申告した場合に限り、乙の任意に定めた３か月以内の期間とすることができる。以下本号において同じ。）ごとに報告したときは、当該配信報告期間の使用料について、１０万回を超える部分について、次のとおり配信回数に応じた割合で、減額の適用を受けることができます。</t>
  </si>
  <si>
    <t>イ</t>
  </si>
  <si>
    <t>乙が、配信報告期間ごとの正確な報告を、各配信報告期間の最終日が属する月の翌々月の末日までに、電子的方法により行うときは、アの規定の適用の有無 にかかわらず、５％の減額の適用を受けることができます。</t>
    <phoneticPr fontId="125"/>
  </si>
  <si>
    <t>利用許諾契約条項（広告展開利用）</t>
    <rPh sb="0" eb="2">
      <t>リヨウ</t>
    </rPh>
    <rPh sb="2" eb="4">
      <t>キョダク</t>
    </rPh>
    <rPh sb="4" eb="6">
      <t>ケイヤク</t>
    </rPh>
    <rPh sb="6" eb="8">
      <t>ジョウコウ</t>
    </rPh>
    <rPh sb="9" eb="11">
      <t>コウコク</t>
    </rPh>
    <rPh sb="11" eb="13">
      <t>テンカイ</t>
    </rPh>
    <rPh sb="13" eb="15">
      <t>リヨウ</t>
    </rPh>
    <phoneticPr fontId="125"/>
  </si>
  <si>
    <t>広告展開利用申込書</t>
    <rPh sb="0" eb="2">
      <t>コウコク</t>
    </rPh>
    <rPh sb="2" eb="4">
      <t>テンカイ</t>
    </rPh>
    <rPh sb="4" eb="6">
      <t>リヨウ</t>
    </rPh>
    <rPh sb="6" eb="9">
      <t>モウシコミショ</t>
    </rPh>
    <phoneticPr fontId="3"/>
  </si>
  <si>
    <t xml:space="preserve">        （モニターや音響機器等を設置した車両による車両外部に向けた演奏等）</t>
    <rPh sb="34" eb="35">
      <t>ム</t>
    </rPh>
    <phoneticPr fontId="125"/>
  </si>
  <si>
    <t>2　利用許諾条項第８条に基づく減額を適用した場合の使用料計算</t>
    <rPh sb="2" eb="4">
      <t>リヨウ</t>
    </rPh>
    <rPh sb="4" eb="6">
      <t>キョダク</t>
    </rPh>
    <rPh sb="6" eb="8">
      <t>ジョウコウ</t>
    </rPh>
    <rPh sb="8" eb="9">
      <t>ダイ</t>
    </rPh>
    <rPh sb="10" eb="11">
      <t>ジョウ</t>
    </rPh>
    <rPh sb="12" eb="13">
      <t>モト</t>
    </rPh>
    <rPh sb="15" eb="17">
      <t>ゲンガク</t>
    </rPh>
    <rPh sb="18" eb="20">
      <t>テキヨウ</t>
    </rPh>
    <rPh sb="22" eb="24">
      <t>バアイ</t>
    </rPh>
    <rPh sb="25" eb="28">
      <t>シヨウリョウ</t>
    </rPh>
    <rPh sb="28" eb="30">
      <t>ケイサン</t>
    </rPh>
    <phoneticPr fontId="2"/>
  </si>
  <si>
    <t xml:space="preserve">        ただし1,000回に満たない回数×80%が10回相当未満の</t>
    <rPh sb="16" eb="17">
      <t>カイ</t>
    </rPh>
    <rPh sb="18" eb="19">
      <t>ミ</t>
    </rPh>
    <rPh sb="22" eb="24">
      <t>カイスウ</t>
    </rPh>
    <rPh sb="31" eb="32">
      <t>カイ</t>
    </rPh>
    <rPh sb="32" eb="34">
      <t>ソウトウ</t>
    </rPh>
    <rPh sb="34" eb="36">
      <t>ミマン</t>
    </rPh>
    <phoneticPr fontId="22"/>
  </si>
  <si>
    <t>１　お申込みの前に</t>
    <rPh sb="7" eb="8">
      <t>マエ</t>
    </rPh>
    <phoneticPr fontId="10"/>
  </si>
  <si>
    <t>　(3)1つの広告において、複数の楽曲を利用する場合、楽曲ごとにお申込みください。</t>
    <rPh sb="7" eb="9">
      <t>コウコク</t>
    </rPh>
    <rPh sb="14" eb="16">
      <t>フクスウ</t>
    </rPh>
    <rPh sb="17" eb="19">
      <t>ガッキョク</t>
    </rPh>
    <rPh sb="20" eb="22">
      <t>リヨウ</t>
    </rPh>
    <rPh sb="24" eb="26">
      <t>バアイ</t>
    </rPh>
    <rPh sb="27" eb="29">
      <t>ガッキョク</t>
    </rPh>
    <phoneticPr fontId="10"/>
  </si>
  <si>
    <t>　(4)1つの広告において、同一の楽曲を利用した複数のバージョンがある場合、お申込みを1つにまとめることができます。</t>
    <rPh sb="7" eb="9">
      <t>コウコク</t>
    </rPh>
    <rPh sb="14" eb="16">
      <t>ドウイツ</t>
    </rPh>
    <rPh sb="17" eb="19">
      <t>ガッキョク</t>
    </rPh>
    <rPh sb="20" eb="22">
      <t>リヨウ</t>
    </rPh>
    <rPh sb="24" eb="26">
      <t>フクスウ</t>
    </rPh>
    <rPh sb="35" eb="37">
      <t>バアイ</t>
    </rPh>
    <phoneticPr fontId="10"/>
  </si>
  <si>
    <t>　(1)「広告展開利用申込書」に必要事項を記入してください。</t>
    <rPh sb="5" eb="7">
      <t>コウコク</t>
    </rPh>
    <rPh sb="7" eb="9">
      <t>テンカイ</t>
    </rPh>
    <rPh sb="9" eb="11">
      <t>リヨウ</t>
    </rPh>
    <rPh sb="16" eb="18">
      <t>ヒツヨウ</t>
    </rPh>
    <rPh sb="18" eb="20">
      <t>ジコウ</t>
    </rPh>
    <rPh sb="21" eb="23">
      <t>キニュウ</t>
    </rPh>
    <phoneticPr fontId="10"/>
  </si>
  <si>
    <t>　　注意事項（必ずお読みください。）</t>
    <rPh sb="2" eb="4">
      <t>チュウイ</t>
    </rPh>
    <rPh sb="4" eb="6">
      <t>ジコウ</t>
    </rPh>
    <rPh sb="7" eb="8">
      <t>カナラ</t>
    </rPh>
    <rPh sb="10" eb="11">
      <t>ヨ</t>
    </rPh>
    <phoneticPr fontId="10"/>
  </si>
  <si>
    <t>　　②お申込み期間を超えて継続利用する場合、次の利用開始の前日までに改めてお申込みください。</t>
    <rPh sb="7" eb="9">
      <t>キカン</t>
    </rPh>
    <rPh sb="24" eb="26">
      <t>リヨウ</t>
    </rPh>
    <rPh sb="34" eb="35">
      <t>アラタ</t>
    </rPh>
    <phoneticPr fontId="10"/>
  </si>
  <si>
    <t>2　利用のお申込み（お申込み期限：利用開始の前日までです。）</t>
    <rPh sb="2" eb="4">
      <t>リヨウ</t>
    </rPh>
    <phoneticPr fontId="10"/>
  </si>
  <si>
    <t>3　「許諾番号」の受領</t>
    <rPh sb="3" eb="5">
      <t>キョダク</t>
    </rPh>
    <rPh sb="5" eb="7">
      <t>バンゴウ</t>
    </rPh>
    <rPh sb="9" eb="11">
      <t>ジュリョウ</t>
    </rPh>
    <phoneticPr fontId="10"/>
  </si>
  <si>
    <t>　(2)発行した許諾番号は、次項の報告書を作成する際に必要です。</t>
    <rPh sb="4" eb="6">
      <t>ハッコウ</t>
    </rPh>
    <rPh sb="8" eb="10">
      <t>キョダク</t>
    </rPh>
    <rPh sb="10" eb="12">
      <t>バンゴウ</t>
    </rPh>
    <rPh sb="14" eb="16">
      <t>ジコウ</t>
    </rPh>
    <rPh sb="17" eb="20">
      <t>ホウコクショ</t>
    </rPh>
    <rPh sb="21" eb="23">
      <t>サクセイ</t>
    </rPh>
    <rPh sb="25" eb="26">
      <t>サイ</t>
    </rPh>
    <rPh sb="27" eb="29">
      <t>ヒツヨウ</t>
    </rPh>
    <phoneticPr fontId="10"/>
  </si>
  <si>
    <t>4　利用回数等の報告</t>
    <rPh sb="2" eb="4">
      <t>リヨウ</t>
    </rPh>
    <rPh sb="4" eb="6">
      <t>カイスウ</t>
    </rPh>
    <rPh sb="6" eb="7">
      <t>トウ</t>
    </rPh>
    <rPh sb="8" eb="10">
      <t>ホウコク</t>
    </rPh>
    <phoneticPr fontId="10"/>
  </si>
  <si>
    <t>　(1)テレビCM放送及びラジオCM放送</t>
    <rPh sb="9" eb="11">
      <t>ホウソウ</t>
    </rPh>
    <rPh sb="11" eb="12">
      <t>オヨ</t>
    </rPh>
    <rPh sb="18" eb="20">
      <t>ホウソウ</t>
    </rPh>
    <phoneticPr fontId="22"/>
  </si>
  <si>
    <t>　　　Ⅰ　報告書に「報告日」、「許諾番号」及び「放送報告期間」を入力し、「放送局及び放送回数」欄に放送局ごとの放送回数を入力してください。</t>
    <rPh sb="5" eb="8">
      <t>ホウコクショ</t>
    </rPh>
    <rPh sb="10" eb="12">
      <t>ホウコク</t>
    </rPh>
    <rPh sb="12" eb="13">
      <t>ビ</t>
    </rPh>
    <rPh sb="16" eb="18">
      <t>キョダク</t>
    </rPh>
    <rPh sb="18" eb="20">
      <t>バンゴウ</t>
    </rPh>
    <rPh sb="21" eb="22">
      <t>オヨ</t>
    </rPh>
    <rPh sb="24" eb="26">
      <t>ホウソウ</t>
    </rPh>
    <rPh sb="26" eb="28">
      <t>ホウコク</t>
    </rPh>
    <rPh sb="28" eb="30">
      <t>キカン</t>
    </rPh>
    <rPh sb="32" eb="34">
      <t>ニュウリョク</t>
    </rPh>
    <rPh sb="47" eb="48">
      <t>ラン</t>
    </rPh>
    <rPh sb="49" eb="51">
      <t>ホウソウ</t>
    </rPh>
    <rPh sb="51" eb="52">
      <t>キョク</t>
    </rPh>
    <rPh sb="55" eb="57">
      <t>ホウソウ</t>
    </rPh>
    <rPh sb="57" eb="59">
      <t>カイスウ</t>
    </rPh>
    <rPh sb="60" eb="62">
      <t>ニュウリョク</t>
    </rPh>
    <phoneticPr fontId="22"/>
  </si>
  <si>
    <t>　　　Ⅱ　報告期限は、放送報告期間の終了日の2か月後の末日です。</t>
    <rPh sb="5" eb="7">
      <t>ホウコク</t>
    </rPh>
    <rPh sb="7" eb="9">
      <t>キゲン</t>
    </rPh>
    <rPh sb="11" eb="13">
      <t>ホウソウ</t>
    </rPh>
    <rPh sb="13" eb="15">
      <t>ホウコク</t>
    </rPh>
    <rPh sb="15" eb="17">
      <t>キカン</t>
    </rPh>
    <rPh sb="18" eb="21">
      <t>シュウリョウビ</t>
    </rPh>
    <rPh sb="24" eb="26">
      <t>ゲツゴ</t>
    </rPh>
    <rPh sb="27" eb="29">
      <t>マツジツ</t>
    </rPh>
    <phoneticPr fontId="22"/>
  </si>
  <si>
    <t>　(2)インターネットCM配信</t>
    <rPh sb="13" eb="15">
      <t>ハイシン</t>
    </rPh>
    <phoneticPr fontId="22"/>
  </si>
  <si>
    <t>　　　Ⅰ　報告書に「報告日」、「許諾番号」、「配信報告期間」、「サイト名」及び「広告メニュー」を入力し、広告メニューごとの配信回数を入力してください。</t>
    <rPh sb="5" eb="8">
      <t>ホウコクショ</t>
    </rPh>
    <rPh sb="10" eb="12">
      <t>ホウコク</t>
    </rPh>
    <rPh sb="12" eb="13">
      <t>ビ</t>
    </rPh>
    <rPh sb="16" eb="18">
      <t>キョダク</t>
    </rPh>
    <rPh sb="18" eb="20">
      <t>バンゴウ</t>
    </rPh>
    <rPh sb="23" eb="25">
      <t>ハイシン</t>
    </rPh>
    <rPh sb="25" eb="27">
      <t>ホウコク</t>
    </rPh>
    <rPh sb="27" eb="29">
      <t>キカン</t>
    </rPh>
    <rPh sb="35" eb="36">
      <t>メイ</t>
    </rPh>
    <rPh sb="37" eb="38">
      <t>オヨ</t>
    </rPh>
    <rPh sb="40" eb="42">
      <t>コウコク</t>
    </rPh>
    <rPh sb="48" eb="50">
      <t>ニュウリョク</t>
    </rPh>
    <rPh sb="52" eb="54">
      <t>コウコク</t>
    </rPh>
    <rPh sb="61" eb="63">
      <t>ハイシン</t>
    </rPh>
    <rPh sb="63" eb="65">
      <t>カイスウ</t>
    </rPh>
    <rPh sb="66" eb="68">
      <t>ニュウリョク</t>
    </rPh>
    <phoneticPr fontId="22"/>
  </si>
  <si>
    <t>　　　Ⅱ　同一広告が複数サイトに掲載される場合は、取引単位でお申込みください。なお、アドネットワークについては１取引としてお申込みください。</t>
    <rPh sb="7" eb="9">
      <t>コウコク</t>
    </rPh>
    <phoneticPr fontId="22"/>
  </si>
  <si>
    <t>　　　Ⅲ　報告期限は、配信報告期間の終了日の2か月後の末日です。</t>
    <rPh sb="5" eb="7">
      <t>ホウコク</t>
    </rPh>
    <rPh sb="7" eb="9">
      <t>キゲン</t>
    </rPh>
    <rPh sb="11" eb="13">
      <t>ハイシン</t>
    </rPh>
    <rPh sb="13" eb="15">
      <t>ホウコク</t>
    </rPh>
    <rPh sb="15" eb="17">
      <t>キカン</t>
    </rPh>
    <rPh sb="18" eb="21">
      <t>シュウリョウビ</t>
    </rPh>
    <rPh sb="24" eb="26">
      <t>ゲツゴ</t>
    </rPh>
    <rPh sb="27" eb="29">
      <t>マツジツ</t>
    </rPh>
    <phoneticPr fontId="22"/>
  </si>
  <si>
    <t>　　　Ⅳ　報告書には、配信回数を証明するための証憑書類を添付してください。</t>
    <phoneticPr fontId="22"/>
  </si>
  <si>
    <t>　(3)劇場用CM上映</t>
    <phoneticPr fontId="22"/>
  </si>
  <si>
    <t>　　　Ⅱ　報告期限は、上映開始日の翌月の末日です。</t>
    <rPh sb="5" eb="7">
      <t>ホウコク</t>
    </rPh>
    <rPh sb="7" eb="9">
      <t>キゲン</t>
    </rPh>
    <rPh sb="11" eb="13">
      <t>ジョウエイ</t>
    </rPh>
    <rPh sb="13" eb="16">
      <t>カイシビ</t>
    </rPh>
    <rPh sb="17" eb="19">
      <t>ヨクゲツ</t>
    </rPh>
    <rPh sb="20" eb="22">
      <t>マツジツ</t>
    </rPh>
    <phoneticPr fontId="22"/>
  </si>
  <si>
    <t>　(4)店頭でのCM上映・演奏</t>
    <rPh sb="4" eb="6">
      <t>テントウ</t>
    </rPh>
    <rPh sb="13" eb="15">
      <t>エンソウ</t>
    </rPh>
    <phoneticPr fontId="22"/>
  </si>
  <si>
    <t>　　　Ⅰ　最初に報告書左上の「上映または演奏」を選択してください。</t>
    <rPh sb="5" eb="7">
      <t>サイショ</t>
    </rPh>
    <rPh sb="8" eb="11">
      <t>ホウコクショ</t>
    </rPh>
    <rPh sb="11" eb="13">
      <t>ヒダリウエ</t>
    </rPh>
    <rPh sb="15" eb="17">
      <t>ジョウエイ</t>
    </rPh>
    <rPh sb="20" eb="22">
      <t>エンソウ</t>
    </rPh>
    <rPh sb="24" eb="26">
      <t>センタク</t>
    </rPh>
    <phoneticPr fontId="22"/>
  </si>
  <si>
    <t>　　　Ⅱ　報告書に「報告日」、「許諾番号」、「上映（演奏）開始日」、「複製個数」、「１回当たりの利用時間」及び「主な上映（演奏）場所」を入力してください。</t>
    <rPh sb="23" eb="25">
      <t>ジョウエイ</t>
    </rPh>
    <rPh sb="26" eb="28">
      <t>エンソウ</t>
    </rPh>
    <rPh sb="29" eb="32">
      <t>カイシビ</t>
    </rPh>
    <rPh sb="35" eb="37">
      <t>フクセイ</t>
    </rPh>
    <rPh sb="37" eb="39">
      <t>コスウ</t>
    </rPh>
    <rPh sb="43" eb="44">
      <t>カイ</t>
    </rPh>
    <rPh sb="44" eb="45">
      <t>ア</t>
    </rPh>
    <rPh sb="48" eb="50">
      <t>リヨウ</t>
    </rPh>
    <rPh sb="50" eb="52">
      <t>ジカン</t>
    </rPh>
    <rPh sb="53" eb="54">
      <t>オヨ</t>
    </rPh>
    <rPh sb="56" eb="57">
      <t>オモ</t>
    </rPh>
    <rPh sb="58" eb="60">
      <t>ジョウエイ</t>
    </rPh>
    <rPh sb="61" eb="63">
      <t>エンソウ</t>
    </rPh>
    <rPh sb="64" eb="66">
      <t>バショ</t>
    </rPh>
    <rPh sb="68" eb="70">
      <t>ニュウリョク</t>
    </rPh>
    <phoneticPr fontId="22"/>
  </si>
  <si>
    <t>　　　Ⅲ　報告期限は、上映（演奏）開始日の翌月の末日です。</t>
    <rPh sb="5" eb="7">
      <t>ホウコク</t>
    </rPh>
    <rPh sb="7" eb="9">
      <t>キゲン</t>
    </rPh>
    <rPh sb="11" eb="13">
      <t>ジョウエイ</t>
    </rPh>
    <rPh sb="14" eb="16">
      <t>エンソウ</t>
    </rPh>
    <rPh sb="17" eb="20">
      <t>カイシビ</t>
    </rPh>
    <phoneticPr fontId="22"/>
  </si>
  <si>
    <t>　　　Ⅰ　報告書に「報告日」、「許諾番号」、「利用形態」、「利用場所」、「上映期間」を入力してください。　　</t>
    <rPh sb="5" eb="8">
      <t>ホウコクショ</t>
    </rPh>
    <rPh sb="10" eb="12">
      <t>ホウコク</t>
    </rPh>
    <rPh sb="12" eb="13">
      <t>ビ</t>
    </rPh>
    <rPh sb="16" eb="18">
      <t>キョダク</t>
    </rPh>
    <rPh sb="18" eb="20">
      <t>バンゴウ</t>
    </rPh>
    <rPh sb="23" eb="25">
      <t>リヨウ</t>
    </rPh>
    <rPh sb="25" eb="27">
      <t>ケイタイ</t>
    </rPh>
    <rPh sb="30" eb="32">
      <t>リヨウ</t>
    </rPh>
    <rPh sb="32" eb="34">
      <t>バショ</t>
    </rPh>
    <rPh sb="37" eb="39">
      <t>ジョウエイ</t>
    </rPh>
    <rPh sb="39" eb="41">
      <t>キカン</t>
    </rPh>
    <rPh sb="43" eb="45">
      <t>ニュウリョク</t>
    </rPh>
    <phoneticPr fontId="22"/>
  </si>
  <si>
    <t>　　　Ⅱ　利用形態ごとに、</t>
    <rPh sb="5" eb="7">
      <t>リヨウ</t>
    </rPh>
    <rPh sb="7" eb="9">
      <t>ケイタイ</t>
    </rPh>
    <phoneticPr fontId="22"/>
  </si>
  <si>
    <t>　　　Ⅳ　報告期限は、上映開始日の翌月の末日です。</t>
    <rPh sb="5" eb="7">
      <t>ホウコク</t>
    </rPh>
    <rPh sb="7" eb="9">
      <t>キゲン</t>
    </rPh>
    <rPh sb="11" eb="13">
      <t>ジョウエイ</t>
    </rPh>
    <rPh sb="13" eb="16">
      <t>カイシビ</t>
    </rPh>
    <phoneticPr fontId="22"/>
  </si>
  <si>
    <t>　(6)広告宣伝車でのCM上映・演奏</t>
    <rPh sb="4" eb="6">
      <t>コウコク</t>
    </rPh>
    <rPh sb="6" eb="8">
      <t>センデン</t>
    </rPh>
    <rPh sb="8" eb="9">
      <t>シャ</t>
    </rPh>
    <rPh sb="13" eb="15">
      <t>ジョウエイ</t>
    </rPh>
    <rPh sb="16" eb="18">
      <t>エンソウ</t>
    </rPh>
    <phoneticPr fontId="22"/>
  </si>
  <si>
    <t>　　　Ⅱ　報告書に「報告日」、「許諾番号」、「期間」、「利用走行地区」、「1日の演奏時間」を入力してください。</t>
    <rPh sb="5" eb="8">
      <t>ホウコクショ</t>
    </rPh>
    <rPh sb="10" eb="12">
      <t>ホウコク</t>
    </rPh>
    <rPh sb="12" eb="13">
      <t>ビ</t>
    </rPh>
    <rPh sb="16" eb="18">
      <t>キョダク</t>
    </rPh>
    <rPh sb="18" eb="20">
      <t>バンゴウ</t>
    </rPh>
    <rPh sb="23" eb="25">
      <t>キカン</t>
    </rPh>
    <rPh sb="28" eb="30">
      <t>リヨウ</t>
    </rPh>
    <rPh sb="30" eb="32">
      <t>ソウコウ</t>
    </rPh>
    <rPh sb="32" eb="34">
      <t>チク</t>
    </rPh>
    <rPh sb="38" eb="39">
      <t>ニチ</t>
    </rPh>
    <rPh sb="40" eb="42">
      <t>エンソウ</t>
    </rPh>
    <rPh sb="42" eb="44">
      <t>ジカン</t>
    </rPh>
    <rPh sb="46" eb="48">
      <t>ニュウリョク</t>
    </rPh>
    <phoneticPr fontId="22"/>
  </si>
  <si>
    <t>　　　Ⅲ　報告期限は、上映・演奏開始日の翌月の末日です。</t>
    <rPh sb="5" eb="7">
      <t>ホウコク</t>
    </rPh>
    <rPh sb="7" eb="9">
      <t>キゲン</t>
    </rPh>
    <rPh sb="11" eb="13">
      <t>ジョウエイ</t>
    </rPh>
    <rPh sb="14" eb="16">
      <t>エンソウ</t>
    </rPh>
    <rPh sb="16" eb="19">
      <t>カイシビ</t>
    </rPh>
    <phoneticPr fontId="22"/>
  </si>
  <si>
    <t>　　　Ⅳ　「期間」「1日の演奏時間」が短い、CM上映・演奏回数が少ない場合は、事前にご相談ください。</t>
    <rPh sb="6" eb="8">
      <t>キカン</t>
    </rPh>
    <rPh sb="11" eb="12">
      <t>ニチ</t>
    </rPh>
    <rPh sb="13" eb="15">
      <t>エンソウ</t>
    </rPh>
    <rPh sb="15" eb="17">
      <t>ジカン</t>
    </rPh>
    <rPh sb="19" eb="20">
      <t>ミジカ</t>
    </rPh>
    <rPh sb="24" eb="26">
      <t>ジョウエイ</t>
    </rPh>
    <rPh sb="27" eb="29">
      <t>エンソウ</t>
    </rPh>
    <rPh sb="29" eb="31">
      <t>カイスウ</t>
    </rPh>
    <rPh sb="32" eb="33">
      <t>スク</t>
    </rPh>
    <rPh sb="35" eb="37">
      <t>バアイ</t>
    </rPh>
    <rPh sb="39" eb="41">
      <t>ジゼン</t>
    </rPh>
    <rPh sb="43" eb="45">
      <t>ソウダン</t>
    </rPh>
    <phoneticPr fontId="22"/>
  </si>
  <si>
    <t>5　使用料の算定、請求書発行、お支払い</t>
    <rPh sb="2" eb="5">
      <t>シヨウリョウ</t>
    </rPh>
    <rPh sb="6" eb="8">
      <t>サンテイ</t>
    </rPh>
    <rPh sb="9" eb="12">
      <t>セイキュウショ</t>
    </rPh>
    <rPh sb="12" eb="14">
      <t>ハッコウ</t>
    </rPh>
    <rPh sb="16" eb="18">
      <t>シハラ</t>
    </rPh>
    <phoneticPr fontId="10"/>
  </si>
  <si>
    <t>　(2)使用料は、請求書発行日から30日以内にお支払いください。</t>
    <rPh sb="4" eb="7">
      <t>シヨウリョウ</t>
    </rPh>
    <rPh sb="9" eb="12">
      <t>セイキュウショ</t>
    </rPh>
    <rPh sb="12" eb="14">
      <t>ハッコウ</t>
    </rPh>
    <rPh sb="14" eb="15">
      <t>ニチ</t>
    </rPh>
    <rPh sb="19" eb="20">
      <t>ニチ</t>
    </rPh>
    <rPh sb="20" eb="22">
      <t>イナイ</t>
    </rPh>
    <rPh sb="24" eb="26">
      <t>シハラ</t>
    </rPh>
    <phoneticPr fontId="10"/>
  </si>
  <si>
    <t>　</t>
    <phoneticPr fontId="22"/>
  </si>
  <si>
    <t>　(2)お申込みは、広告をする商品又はサービスごとに必要です。同一の楽曲を複数の商品又はサービスで利用する場合、
　　　商品又はサービスごとにお申込みください。</t>
    <rPh sb="10" eb="12">
      <t>コウコク</t>
    </rPh>
    <rPh sb="15" eb="17">
      <t>ショウヒン</t>
    </rPh>
    <rPh sb="17" eb="18">
      <t>マタ</t>
    </rPh>
    <rPh sb="26" eb="28">
      <t>ヒツヨウ</t>
    </rPh>
    <rPh sb="31" eb="33">
      <t>ドウイツ</t>
    </rPh>
    <rPh sb="34" eb="36">
      <t>ガッキョク</t>
    </rPh>
    <rPh sb="37" eb="39">
      <t>フクスウ</t>
    </rPh>
    <rPh sb="40" eb="42">
      <t>ショウヒン</t>
    </rPh>
    <rPh sb="42" eb="43">
      <t>マタ</t>
    </rPh>
    <rPh sb="49" eb="51">
      <t>リヨウ</t>
    </rPh>
    <rPh sb="53" eb="55">
      <t>バアイ</t>
    </rPh>
    <rPh sb="60" eb="62">
      <t>ショウヒン</t>
    </rPh>
    <rPh sb="62" eb="63">
      <t>マタ</t>
    </rPh>
    <phoneticPr fontId="10"/>
  </si>
  <si>
    <t>　　①テレビCM放送、ラジオCM放送及びインターネット配信CMの利用のお申込みは、放送回数や配信回数の確認が取れる方（広告関係事業者）が
　　　 行ってください。</t>
    <rPh sb="8" eb="10">
      <t>ホウソウ</t>
    </rPh>
    <rPh sb="16" eb="18">
      <t>ホウソウ</t>
    </rPh>
    <rPh sb="18" eb="19">
      <t>オヨ</t>
    </rPh>
    <rPh sb="41" eb="43">
      <t>ホウソウ</t>
    </rPh>
    <rPh sb="43" eb="45">
      <t>カイスウ</t>
    </rPh>
    <rPh sb="73" eb="74">
      <t>オコナ</t>
    </rPh>
    <phoneticPr fontId="10"/>
  </si>
  <si>
    <r>
      <t>　　　テレビCM放送報告書が「</t>
    </r>
    <r>
      <rPr>
        <b/>
        <sz val="11"/>
        <rFont val="HGPｺﾞｼｯｸM"/>
        <family val="3"/>
        <charset val="128"/>
      </rPr>
      <t>①テレビ</t>
    </r>
    <r>
      <rPr>
        <sz val="11"/>
        <rFont val="HGPｺﾞｼｯｸM"/>
        <family val="3"/>
        <charset val="128"/>
      </rPr>
      <t>」、ラジオCM放送報告書が「</t>
    </r>
    <r>
      <rPr>
        <b/>
        <sz val="11"/>
        <rFont val="HGPｺﾞｼｯｸM"/>
        <family val="3"/>
        <charset val="128"/>
      </rPr>
      <t>②ラジオ</t>
    </r>
    <r>
      <rPr>
        <sz val="11"/>
        <rFont val="HGPｺﾞｼｯｸM"/>
        <family val="3"/>
        <charset val="128"/>
      </rPr>
      <t>」です。</t>
    </r>
    <rPh sb="8" eb="10">
      <t>ホウソウ</t>
    </rPh>
    <rPh sb="10" eb="13">
      <t>ホウコクショ</t>
    </rPh>
    <rPh sb="26" eb="28">
      <t>ホウソウ</t>
    </rPh>
    <rPh sb="28" eb="31">
      <t>ホウコクショ</t>
    </rPh>
    <phoneticPr fontId="22"/>
  </si>
  <si>
    <r>
      <t>　　　報告書は、「</t>
    </r>
    <r>
      <rPr>
        <b/>
        <sz val="11"/>
        <rFont val="HGPｺﾞｼｯｸM"/>
        <family val="3"/>
        <charset val="128"/>
      </rPr>
      <t>④劇場用ＣＭ</t>
    </r>
    <r>
      <rPr>
        <sz val="11"/>
        <rFont val="HGPｺﾞｼｯｸM"/>
        <family val="3"/>
        <charset val="128"/>
      </rPr>
      <t>」です。</t>
    </r>
    <rPh sb="3" eb="5">
      <t>ホウコク</t>
    </rPh>
    <rPh sb="5" eb="6">
      <t>ショ</t>
    </rPh>
    <rPh sb="10" eb="13">
      <t>ゲキジョウヨウ</t>
    </rPh>
    <phoneticPr fontId="22"/>
  </si>
  <si>
    <r>
      <t>　　　報告書は、「</t>
    </r>
    <r>
      <rPr>
        <b/>
        <sz val="11"/>
        <rFont val="HGPｺﾞｼｯｸM"/>
        <family val="3"/>
        <charset val="128"/>
      </rPr>
      <t>⑤店頭</t>
    </r>
    <r>
      <rPr>
        <sz val="11"/>
        <rFont val="HGPｺﾞｼｯｸM"/>
        <family val="3"/>
        <charset val="128"/>
      </rPr>
      <t>」です。</t>
    </r>
    <rPh sb="3" eb="6">
      <t>ホウコクショ</t>
    </rPh>
    <rPh sb="10" eb="12">
      <t>テントウ</t>
    </rPh>
    <phoneticPr fontId="22"/>
  </si>
  <si>
    <r>
      <t>　　　報告書は、「</t>
    </r>
    <r>
      <rPr>
        <b/>
        <sz val="11"/>
        <rFont val="HGPｺﾞｼｯｸM"/>
        <family val="3"/>
        <charset val="128"/>
      </rPr>
      <t>⑦宣伝車</t>
    </r>
    <r>
      <rPr>
        <sz val="11"/>
        <rFont val="HGPｺﾞｼｯｸM"/>
        <family val="3"/>
        <charset val="128"/>
      </rPr>
      <t>」です。</t>
    </r>
    <rPh sb="3" eb="6">
      <t>ホウコクショ</t>
    </rPh>
    <rPh sb="10" eb="13">
      <t>センデンシャ</t>
    </rPh>
    <phoneticPr fontId="22"/>
  </si>
  <si>
    <t>　各利用方法に応じた報告書（別紙）を作成し、複製部　広告・ゲーム・映画課にE-mail（agm-ad@jasrac.or.jp）でご報告ください。
　広告展開利用申込書に入力した内容が全ての報告書に転記されますので、変更が生じた場合は該当欄を上書きしてください。</t>
    <rPh sb="1" eb="4">
      <t>カクリヨウ</t>
    </rPh>
    <rPh sb="4" eb="6">
      <t>ホウホウ</t>
    </rPh>
    <rPh sb="7" eb="8">
      <t>オウ</t>
    </rPh>
    <rPh sb="10" eb="13">
      <t>ホウコクショ</t>
    </rPh>
    <rPh sb="14" eb="16">
      <t>ベッシ</t>
    </rPh>
    <rPh sb="18" eb="20">
      <t>サクセイ</t>
    </rPh>
    <rPh sb="66" eb="68">
      <t>ホウコク</t>
    </rPh>
    <rPh sb="108" eb="110">
      <t>ヘンコウ</t>
    </rPh>
    <rPh sb="111" eb="112">
      <t>ショウ</t>
    </rPh>
    <rPh sb="114" eb="116">
      <t>バアイ</t>
    </rPh>
    <rPh sb="117" eb="119">
      <t>ガイトウ</t>
    </rPh>
    <rPh sb="119" eb="120">
      <t>ラン</t>
    </rPh>
    <phoneticPr fontId="22"/>
  </si>
  <si>
    <t>一般社団法人日本音楽著作権協会　 複製部</t>
    <rPh sb="0" eb="2">
      <t>イッパン</t>
    </rPh>
    <rPh sb="2" eb="4">
      <t>シャダン</t>
    </rPh>
    <rPh sb="4" eb="6">
      <t>ホウジン</t>
    </rPh>
    <rPh sb="6" eb="8">
      <t>ニホン</t>
    </rPh>
    <rPh sb="8" eb="10">
      <t>オンガク</t>
    </rPh>
    <rPh sb="10" eb="13">
      <t>チョサクケン</t>
    </rPh>
    <rPh sb="13" eb="15">
      <t>キョウカイ</t>
    </rPh>
    <rPh sb="17" eb="19">
      <t>フクセイ</t>
    </rPh>
    <rPh sb="19" eb="20">
      <t>ブ</t>
    </rPh>
    <phoneticPr fontId="4"/>
  </si>
  <si>
    <t>円</t>
    <rPh sb="0" eb="1">
      <t>エン</t>
    </rPh>
    <phoneticPr fontId="22"/>
  </si>
  <si>
    <t xml:space="preserve"> 〒151-8540　東京都渋谷区上原3丁目6番12号</t>
    <rPh sb="11" eb="14">
      <t>トウキョウト</t>
    </rPh>
    <rPh sb="14" eb="17">
      <t>シブヤク</t>
    </rPh>
    <rPh sb="17" eb="19">
      <t>ウエハラ</t>
    </rPh>
    <rPh sb="20" eb="22">
      <t>チョウメ</t>
    </rPh>
    <rPh sb="23" eb="24">
      <t>バン</t>
    </rPh>
    <rPh sb="26" eb="27">
      <t>ゴウ</t>
    </rPh>
    <phoneticPr fontId="4"/>
  </si>
  <si>
    <t xml:space="preserve">  〒151-8540　東京都渋谷区上原3丁目6番12号</t>
    <rPh sb="12" eb="15">
      <t>トウキョウト</t>
    </rPh>
    <rPh sb="15" eb="18">
      <t>シブヤク</t>
    </rPh>
    <rPh sb="18" eb="20">
      <t>ウエハラ</t>
    </rPh>
    <rPh sb="21" eb="23">
      <t>チョウメ</t>
    </rPh>
    <rPh sb="24" eb="25">
      <t>バン</t>
    </rPh>
    <rPh sb="27" eb="28">
      <t>ゴウ</t>
    </rPh>
    <phoneticPr fontId="4"/>
  </si>
  <si>
    <t xml:space="preserve">  E-mail agm-ad@jasrac.or.jp</t>
    <phoneticPr fontId="4"/>
  </si>
  <si>
    <t xml:space="preserve">   E-mail agm-ad@jasrac.or.jp</t>
  </si>
  <si>
    <t xml:space="preserve">   E-mail agm-ad@jasrac.or.jp</t>
    <phoneticPr fontId="4"/>
  </si>
  <si>
    <t>下表に配信回数等をご入力いただくことにより、「③配信」で算出される使用料の計算方法の確認や、シミュレーションが可能です。</t>
    <rPh sb="0" eb="2">
      <t>カヒョウ</t>
    </rPh>
    <rPh sb="1" eb="2">
      <t>ヒョウ</t>
    </rPh>
    <rPh sb="3" eb="8">
      <t>ハイシンカイスウトウ</t>
    </rPh>
    <rPh sb="10" eb="12">
      <t>ニュウリョク</t>
    </rPh>
    <rPh sb="24" eb="26">
      <t>ハイシン</t>
    </rPh>
    <phoneticPr fontId="4"/>
  </si>
  <si>
    <t>※「広告主名」「商品名」は、「広告目的複製」のご申請内容と同一となるようご注意ください。</t>
    <rPh sb="2" eb="5">
      <t>コウコクヌシ</t>
    </rPh>
    <rPh sb="5" eb="6">
      <t>メイ</t>
    </rPh>
    <rPh sb="8" eb="11">
      <t>ショウヒンメイ</t>
    </rPh>
    <rPh sb="15" eb="21">
      <t>コウコクモクテキフクセイ</t>
    </rPh>
    <rPh sb="24" eb="28">
      <t>シンセイナイヨウ</t>
    </rPh>
    <rPh sb="29" eb="31">
      <t>ドウイツ</t>
    </rPh>
    <rPh sb="37" eb="39">
      <t>チュウイ</t>
    </rPh>
    <phoneticPr fontId="2"/>
  </si>
  <si>
    <t>（JASRAC使用欄）</t>
    <rPh sb="7" eb="10">
      <t>シヨウラン</t>
    </rPh>
    <phoneticPr fontId="2"/>
  </si>
  <si>
    <t>利用時間</t>
    <rPh sb="0" eb="4">
      <t>リヨウジカン</t>
    </rPh>
    <phoneticPr fontId="2"/>
  </si>
  <si>
    <t>　　　Ⅰ　最初に報告書左上の「上映または演奏」を選択してください。</t>
    <rPh sb="5" eb="7">
      <t>サイショ</t>
    </rPh>
    <rPh sb="8" eb="10">
      <t>ホウコク</t>
    </rPh>
    <rPh sb="10" eb="11">
      <t>ショ</t>
    </rPh>
    <rPh sb="11" eb="13">
      <t>ヒダリウエ</t>
    </rPh>
    <rPh sb="15" eb="17">
      <t>ジョウエイ</t>
    </rPh>
    <rPh sb="20" eb="22">
      <t>エンソウ</t>
    </rPh>
    <rPh sb="24" eb="26">
      <t>センタク</t>
    </rPh>
    <phoneticPr fontId="22"/>
  </si>
  <si>
    <t>　(5)店頭以外（街頭ビジョン、交通機関、その他のデジタルサイネージ）でのCM上映</t>
    <phoneticPr fontId="22"/>
  </si>
  <si>
    <t>店頭以外のサイネージ（上映）</t>
    <rPh sb="0" eb="2">
      <t>テントウ</t>
    </rPh>
    <rPh sb="2" eb="4">
      <t>イガイ</t>
    </rPh>
    <rPh sb="11" eb="13">
      <t>ジョウエイ</t>
    </rPh>
    <phoneticPr fontId="2"/>
  </si>
  <si>
    <t>（街頭ビジョン、交通機関、その他のデジタルサイネージ）</t>
    <phoneticPr fontId="22"/>
  </si>
  <si>
    <t>　配信報告期間を3か月以内とした、正確な報告を配信報告期間終了日の2か月後の末日までに行った場合は、利用許諾条項第8条に基づく減額を適用します。</t>
    <rPh sb="3" eb="5">
      <t>ホウコク</t>
    </rPh>
    <rPh sb="20" eb="22">
      <t>ホウコク</t>
    </rPh>
    <rPh sb="25" eb="27">
      <t>ホウコク</t>
    </rPh>
    <rPh sb="27" eb="29">
      <t>キカン</t>
    </rPh>
    <rPh sb="35" eb="37">
      <t>ゲツゴ</t>
    </rPh>
    <rPh sb="38" eb="40">
      <t>マツジツ</t>
    </rPh>
    <rPh sb="43" eb="44">
      <t>オコナ</t>
    </rPh>
    <rPh sb="46" eb="48">
      <t>バアイ</t>
    </rPh>
    <rPh sb="63" eb="65">
      <t>ゲンガク</t>
    </rPh>
    <rPh sb="66" eb="68">
      <t>テキヨウ</t>
    </rPh>
    <phoneticPr fontId="4"/>
  </si>
  <si>
    <t>ｲﾝﾀｰﾈｯﾄCM配信計算ｼｰﾄ</t>
    <rPh sb="9" eb="11">
      <t>ハイシン</t>
    </rPh>
    <rPh sb="11" eb="13">
      <t>ケイサン</t>
    </rPh>
    <phoneticPr fontId="4"/>
  </si>
  <si>
    <t>楽曲名</t>
    <rPh sb="0" eb="3">
      <t>ガッキョクメイ</t>
    </rPh>
    <phoneticPr fontId="2"/>
  </si>
  <si>
    <t>～</t>
    <phoneticPr fontId="22"/>
  </si>
  <si>
    <t>楽曲名</t>
    <rPh sb="0" eb="3">
      <t>ガッキョクメイ</t>
    </rPh>
    <phoneticPr fontId="4"/>
  </si>
  <si>
    <t>↓「広告展開利用申込書」シートの内容が反映されます。</t>
    <phoneticPr fontId="22"/>
  </si>
  <si>
    <r>
      <t>同一広告が複数サイトに掲載される場合は、</t>
    </r>
    <r>
      <rPr>
        <b/>
        <sz val="11"/>
        <color rgb="FFFF0000"/>
        <rFont val="HGPｺﾞｼｯｸM"/>
        <family val="3"/>
        <charset val="128"/>
      </rPr>
      <t>サイトごとに使用料を算出する</t>
    </r>
    <r>
      <rPr>
        <sz val="11"/>
        <color theme="1"/>
        <rFont val="HGPｺﾞｼｯｸM"/>
        <family val="3"/>
        <charset val="128"/>
      </rPr>
      <t>必要がありますのでご注意ください。</t>
    </r>
    <rPh sb="2" eb="4">
      <t>コウコク</t>
    </rPh>
    <rPh sb="26" eb="29">
      <t>シヨウリョウ</t>
    </rPh>
    <rPh sb="30" eb="32">
      <t>サンシュツ</t>
    </rPh>
    <rPh sb="34" eb="36">
      <t>ヒツヨウ</t>
    </rPh>
    <rPh sb="44" eb="46">
      <t>チュウイ</t>
    </rPh>
    <phoneticPr fontId="22"/>
  </si>
  <si>
    <t>※請求額は、2及び3の減額計算の適不適の確認後に確定します。</t>
    <rPh sb="1" eb="3">
      <t>セイキュウ</t>
    </rPh>
    <rPh sb="3" eb="4">
      <t>ガク</t>
    </rPh>
    <rPh sb="7" eb="8">
      <t>オヨ</t>
    </rPh>
    <rPh sb="11" eb="13">
      <t>ゲンガク</t>
    </rPh>
    <rPh sb="13" eb="15">
      <t>ケイサン</t>
    </rPh>
    <rPh sb="16" eb="19">
      <t>テキフテキ</t>
    </rPh>
    <rPh sb="20" eb="22">
      <t>カクニン</t>
    </rPh>
    <rPh sb="22" eb="23">
      <t>ゴ</t>
    </rPh>
    <rPh sb="24" eb="26">
      <t>カクテイ</t>
    </rPh>
    <phoneticPr fontId="4"/>
  </si>
  <si>
    <t>住所</t>
    <rPh sb="0" eb="2">
      <t>ジュウショ</t>
    </rPh>
    <phoneticPr fontId="4"/>
  </si>
  <si>
    <t>担当者名</t>
    <rPh sb="0" eb="2">
      <t>タントウ</t>
    </rPh>
    <rPh sb="2" eb="3">
      <t>シャ</t>
    </rPh>
    <rPh sb="3" eb="4">
      <t>メイ</t>
    </rPh>
    <phoneticPr fontId="4"/>
  </si>
  <si>
    <t>住所</t>
    <rPh sb="0" eb="2">
      <t>ジュウショ</t>
    </rPh>
    <phoneticPr fontId="2"/>
  </si>
  <si>
    <t>申込者</t>
    <rPh sb="0" eb="1">
      <t>サル</t>
    </rPh>
    <rPh sb="1" eb="2">
      <t>コミ</t>
    </rPh>
    <rPh sb="2" eb="3">
      <t>シャ</t>
    </rPh>
    <phoneticPr fontId="2"/>
  </si>
  <si>
    <t>担当者名</t>
    <rPh sb="0" eb="3">
      <t>タントウシャ</t>
    </rPh>
    <rPh sb="3" eb="4">
      <t>メイ</t>
    </rPh>
    <phoneticPr fontId="22"/>
  </si>
  <si>
    <t>担当者名</t>
    <rPh sb="0" eb="2">
      <t>タントウ</t>
    </rPh>
    <rPh sb="2" eb="3">
      <t>シャ</t>
    </rPh>
    <rPh sb="3" eb="4">
      <t>メイ</t>
    </rPh>
    <phoneticPr fontId="2"/>
  </si>
  <si>
    <t>申込日</t>
    <rPh sb="0" eb="3">
      <t>モウシコミビ</t>
    </rPh>
    <phoneticPr fontId="2"/>
  </si>
  <si>
    <t>申込者</t>
    <rPh sb="0" eb="2">
      <t>モウシコミ</t>
    </rPh>
    <rPh sb="2" eb="3">
      <t>シャ</t>
    </rPh>
    <phoneticPr fontId="2"/>
  </si>
  <si>
    <t>↓「広告展開利用申込書」シートの内容が反映されます。</t>
    <rPh sb="16" eb="18">
      <t>ナイヨウ</t>
    </rPh>
    <rPh sb="19" eb="21">
      <t>ハンエイ</t>
    </rPh>
    <phoneticPr fontId="22"/>
  </si>
  <si>
    <t>住所</t>
    <rPh sb="0" eb="1">
      <t>ジュウ</t>
    </rPh>
    <rPh sb="1" eb="2">
      <t>ショ</t>
    </rPh>
    <phoneticPr fontId="2"/>
  </si>
  <si>
    <t>利用内容</t>
    <phoneticPr fontId="22"/>
  </si>
  <si>
    <t>劇場用CMの利用内容が確定しましたので報告します。</t>
    <phoneticPr fontId="22"/>
  </si>
  <si>
    <t>※本書は、上映開始日の翌月の末日までにご提出ください。</t>
    <rPh sb="1" eb="3">
      <t>ホンショ</t>
    </rPh>
    <rPh sb="5" eb="7">
      <t>ジョウエイ</t>
    </rPh>
    <rPh sb="7" eb="10">
      <t>カイシビ</t>
    </rPh>
    <rPh sb="11" eb="13">
      <t>ヨクゲツ</t>
    </rPh>
    <rPh sb="14" eb="16">
      <t>マツジツ</t>
    </rPh>
    <rPh sb="20" eb="22">
      <t>テイシュツ</t>
    </rPh>
    <phoneticPr fontId="2"/>
  </si>
  <si>
    <t>CM上映の利用内容が確定しましたので報告します。</t>
    <phoneticPr fontId="22"/>
  </si>
  <si>
    <t>「媒体費」は、WEBサイト等で公表されている価格を指し、公表のない場合は回数での算定となります。</t>
    <phoneticPr fontId="22"/>
  </si>
  <si>
    <t>円</t>
    <rPh sb="0" eb="1">
      <t>エン</t>
    </rPh>
    <phoneticPr fontId="22"/>
  </si>
  <si>
    <t>許諾番号※</t>
    <rPh sb="0" eb="2">
      <t>キョダク</t>
    </rPh>
    <rPh sb="2" eb="4">
      <t>バンゴウ</t>
    </rPh>
    <phoneticPr fontId="2"/>
  </si>
  <si>
    <t>放送回数(ｲ)</t>
    <rPh sb="0" eb="2">
      <t>ホウソウ</t>
    </rPh>
    <rPh sb="2" eb="4">
      <t>カイスウ</t>
    </rPh>
    <phoneticPr fontId="22"/>
  </si>
  <si>
    <t>小計(ﾛ)</t>
    <rPh sb="0" eb="2">
      <t>ショウケイ</t>
    </rPh>
    <phoneticPr fontId="2"/>
  </si>
  <si>
    <r>
      <t>報告期間</t>
    </r>
    <r>
      <rPr>
        <u/>
        <sz val="16"/>
        <rFont val="HGPｺﾞｼｯｸM"/>
        <family val="3"/>
        <charset val="128"/>
      </rPr>
      <t>(3か月以内)</t>
    </r>
    <rPh sb="0" eb="2">
      <t>ホウコク</t>
    </rPh>
    <rPh sb="2" eb="4">
      <t>キカン</t>
    </rPh>
    <rPh sb="7" eb="8">
      <t>ゲツ</t>
    </rPh>
    <rPh sb="8" eb="10">
      <t>イナイ</t>
    </rPh>
    <phoneticPr fontId="2"/>
  </si>
  <si>
    <t>消費税相当額
(10%)</t>
    <rPh sb="0" eb="3">
      <t>ショウヒゼイ</t>
    </rPh>
    <rPh sb="3" eb="5">
      <t>ソウトウ</t>
    </rPh>
    <rPh sb="5" eb="6">
      <t>ガク</t>
    </rPh>
    <phoneticPr fontId="22"/>
  </si>
  <si>
    <t>♪♪♪♪♪♪♪♪♪♪♪♪♪♪♪♪♪♪♪♪♪♪♪♪♪♪♪♪♪♪♪♪♪♪♪♪♪♪♪♪♪♪♪♪♪</t>
    <phoneticPr fontId="2"/>
  </si>
  <si>
    <t>〒151-8540　東京都渋谷区上原3丁目6番12号    E-mail 　agm-ad@jasrac.or.jp</t>
    <rPh sb="10" eb="13">
      <t>トウキョウト</t>
    </rPh>
    <rPh sb="13" eb="16">
      <t>シブヤク</t>
    </rPh>
    <rPh sb="16" eb="18">
      <t>ウエハラ</t>
    </rPh>
    <rPh sb="19" eb="21">
      <t>チョウメ</t>
    </rPh>
    <rPh sb="22" eb="23">
      <t>バン</t>
    </rPh>
    <rPh sb="25" eb="26">
      <t>ゴウ</t>
    </rPh>
    <phoneticPr fontId="2"/>
  </si>
  <si>
    <t>・下表に上映回数等ご入力いただくことにより、「⑥店頭以外」で算出される使用料の計算方法の確認や、シミュレーションが可能です。</t>
    <rPh sb="1" eb="3">
      <t>カヒョウ</t>
    </rPh>
    <rPh sb="4" eb="6">
      <t>ジョウエイ</t>
    </rPh>
    <rPh sb="6" eb="8">
      <t>カイスウ</t>
    </rPh>
    <rPh sb="8" eb="9">
      <t>トウ</t>
    </rPh>
    <rPh sb="10" eb="12">
      <t>ニュウリョク</t>
    </rPh>
    <rPh sb="24" eb="28">
      <t>テントウイガイ</t>
    </rPh>
    <rPh sb="30" eb="32">
      <t>サンシュツ</t>
    </rPh>
    <phoneticPr fontId="22"/>
  </si>
  <si>
    <t>許諾番号※</t>
    <rPh sb="0" eb="2">
      <t>キョダク</t>
    </rPh>
    <rPh sb="2" eb="4">
      <t>バンゴウ</t>
    </rPh>
    <phoneticPr fontId="4"/>
  </si>
  <si>
    <t>こちらは1サイトあたりの使用料を試算いただくための計算シートです。</t>
    <rPh sb="12" eb="15">
      <t>シヨウリョウ</t>
    </rPh>
    <rPh sb="16" eb="18">
      <t>シサン</t>
    </rPh>
    <rPh sb="25" eb="27">
      <t>ケイサン</t>
    </rPh>
    <phoneticPr fontId="4"/>
  </si>
  <si>
    <t>ご報告いただく際は「③配信」をご利用ください。</t>
    <phoneticPr fontId="4"/>
  </si>
  <si>
    <t>こちらは１媒体あたりの使用料を試算いただくためのシートです。</t>
    <rPh sb="5" eb="7">
      <t>バイタイ</t>
    </rPh>
    <phoneticPr fontId="22"/>
  </si>
  <si>
    <t>ご報告いただく際は「⑥店頭以外」シートをご利用ください。</t>
    <rPh sb="1" eb="3">
      <t>ホウコク</t>
    </rPh>
    <rPh sb="7" eb="8">
      <t>サイ</t>
    </rPh>
    <rPh sb="11" eb="15">
      <t>テントウイガイ</t>
    </rPh>
    <rPh sb="21" eb="23">
      <t>リヨウ</t>
    </rPh>
    <phoneticPr fontId="22"/>
  </si>
  <si>
    <t>媒体費(円)</t>
    <rPh sb="0" eb="2">
      <t>バイタイ</t>
    </rPh>
    <rPh sb="2" eb="3">
      <t>ヒ</t>
    </rPh>
    <rPh sb="4" eb="5">
      <t>エン</t>
    </rPh>
    <phoneticPr fontId="22"/>
  </si>
  <si>
    <t>※スクリーン数は、同時に上映する最大のスクリーン数をご入力ください。</t>
    <rPh sb="6" eb="7">
      <t>スウ</t>
    </rPh>
    <rPh sb="9" eb="11">
      <t>ドウジ</t>
    </rPh>
    <rPh sb="27" eb="29">
      <t>ニュウリョク</t>
    </rPh>
    <phoneticPr fontId="2"/>
  </si>
  <si>
    <t>「公表URL」は「媒体費」が公表されているWEBサイトのURLをご入力ください。</t>
    <rPh sb="1" eb="3">
      <t>コウヒョウ</t>
    </rPh>
    <rPh sb="9" eb="11">
      <t>バイタイ</t>
    </rPh>
    <rPh sb="11" eb="12">
      <t>ヒ</t>
    </rPh>
    <rPh sb="14" eb="16">
      <t>コウヒョウ</t>
    </rPh>
    <rPh sb="33" eb="35">
      <t>ニュウリョク</t>
    </rPh>
    <phoneticPr fontId="22"/>
  </si>
  <si>
    <t>走行地区が同じでも、複数台になる場合は分けてご入力ください。</t>
    <rPh sb="0" eb="2">
      <t>ソウコウ</t>
    </rPh>
    <rPh sb="2" eb="4">
      <t>チク</t>
    </rPh>
    <rPh sb="5" eb="6">
      <t>オナ</t>
    </rPh>
    <rPh sb="10" eb="12">
      <t>フクスウ</t>
    </rPh>
    <rPh sb="12" eb="13">
      <t>ダイ</t>
    </rPh>
    <rPh sb="16" eb="18">
      <t>バアイ</t>
    </rPh>
    <rPh sb="19" eb="20">
      <t>ワ</t>
    </rPh>
    <rPh sb="23" eb="25">
      <t>ニュウリョク</t>
    </rPh>
    <phoneticPr fontId="22"/>
  </si>
  <si>
    <r>
      <t>※算定した金額が5,000円に満たない場合の使用料は、</t>
    </r>
    <r>
      <rPr>
        <b/>
        <u/>
        <sz val="10"/>
        <rFont val="HGPｺﾞｼｯｸM"/>
        <family val="3"/>
        <charset val="128"/>
      </rPr>
      <t>5,000円（税別）</t>
    </r>
    <r>
      <rPr>
        <b/>
        <sz val="10"/>
        <rFont val="HGPｺﾞｼｯｸM"/>
        <family val="3"/>
        <charset val="128"/>
      </rPr>
      <t>となります。</t>
    </r>
    <rPh sb="5" eb="7">
      <t>キンガク</t>
    </rPh>
    <rPh sb="22" eb="25">
      <t>シヨウリョウ</t>
    </rPh>
    <phoneticPr fontId="4"/>
  </si>
  <si>
    <t>　　③テレビCM放送、ラジオCM放送及びインターネットCM配信の利用における減額措置につきましては、以下に該当する場合は適用不可となります。
　　　・利用開始の前日までにお申込みを行わなかった場合
　　　・放送又は配信報告期間が3か月を超えている場合
　　　・報告期間の終了日の2か月後の末日までに当該期間の利用回数を正確に報告されなかった場合、等
　　　詳しくは、当協会ホームページ「利用者の皆さま」コーナーにある「広告での音楽利用」の「使用料について」をご覧ください。</t>
    <rPh sb="29" eb="31">
      <t>ハイシン</t>
    </rPh>
    <rPh sb="193" eb="196">
      <t>リヨウシャ</t>
    </rPh>
    <rPh sb="197" eb="198">
      <t>ミナ</t>
    </rPh>
    <phoneticPr fontId="22"/>
  </si>
  <si>
    <t>　(2)利用開始前日までに、複製部　広告・ゲーム・映画課にE-mail（agm-ad@jasrac.or.jp）に添付する方法等でお申込みください。</t>
    <rPh sb="4" eb="6">
      <t>リヨウ</t>
    </rPh>
    <rPh sb="6" eb="8">
      <t>カイシ</t>
    </rPh>
    <rPh sb="9" eb="11">
      <t>コウコク</t>
    </rPh>
    <rPh sb="11" eb="13">
      <t>テンカイ</t>
    </rPh>
    <rPh sb="13" eb="15">
      <t>コウコク</t>
    </rPh>
    <rPh sb="20" eb="22">
      <t>エイガ</t>
    </rPh>
    <rPh sb="22" eb="23">
      <t>カ</t>
    </rPh>
    <rPh sb="52" eb="54">
      <t>テンプ</t>
    </rPh>
    <rPh sb="56" eb="58">
      <t>ホウホウ</t>
    </rPh>
    <rPh sb="58" eb="59">
      <t>トウ</t>
    </rPh>
    <phoneticPr fontId="10"/>
  </si>
  <si>
    <t>　　　Ⅲ　媒体費による算定をする場合は、「媒体費」、「公表URL」を入力してください。</t>
    <rPh sb="5" eb="8">
      <t>バイタイヒ</t>
    </rPh>
    <rPh sb="11" eb="13">
      <t>サンテイ</t>
    </rPh>
    <rPh sb="16" eb="18">
      <t>バアイ</t>
    </rPh>
    <rPh sb="21" eb="23">
      <t>バイタイ</t>
    </rPh>
    <rPh sb="23" eb="24">
      <t>ヒ</t>
    </rPh>
    <rPh sb="27" eb="29">
      <t>コウヒョウ</t>
    </rPh>
    <rPh sb="34" eb="36">
      <t>ニュウリョク</t>
    </rPh>
    <phoneticPr fontId="22"/>
  </si>
  <si>
    <t>※</t>
  </si>
  <si>
    <t>2/2</t>
    <phoneticPr fontId="22"/>
  </si>
  <si>
    <t>店頭以外でのCM上映報告書兼請求明細書</t>
    <phoneticPr fontId="22"/>
  </si>
  <si>
    <t>許諾番号</t>
    <rPh sb="0" eb="4">
      <t>キョダクバンゴウ</t>
    </rPh>
    <phoneticPr fontId="22"/>
  </si>
  <si>
    <t>✓</t>
  </si>
  <si>
    <t>本書は、配信報告期間の終了日の２か月後の末日までにご提出ください。</t>
    <rPh sb="0" eb="2">
      <t>ホンショ</t>
    </rPh>
    <rPh sb="4" eb="6">
      <t>ハイシン</t>
    </rPh>
    <rPh sb="6" eb="8">
      <t>ホウコク</t>
    </rPh>
    <rPh sb="8" eb="10">
      <t>キカン</t>
    </rPh>
    <rPh sb="11" eb="14">
      <t>シュウリョウビ</t>
    </rPh>
    <rPh sb="17" eb="19">
      <t>ゲツゴ</t>
    </rPh>
    <rPh sb="20" eb="22">
      <t>マツジツ</t>
    </rPh>
    <rPh sb="26" eb="28">
      <t>テイシュツ</t>
    </rPh>
    <phoneticPr fontId="2"/>
  </si>
  <si>
    <t>「事前申込減額」「期日内報告減額」については、利用許諾条項第8条をご確認ください。</t>
    <rPh sb="23" eb="29">
      <t>リヨウキョダクジョウコウ</t>
    </rPh>
    <rPh sb="29" eb="30">
      <t>ダイ</t>
    </rPh>
    <rPh sb="31" eb="32">
      <t>ジョウ</t>
    </rPh>
    <rPh sb="34" eb="36">
      <t>カクニン</t>
    </rPh>
    <phoneticPr fontId="22"/>
  </si>
  <si>
    <t>Kiss FM KOBE</t>
    <phoneticPr fontId="2"/>
  </si>
  <si>
    <t>interFM897</t>
  </si>
  <si>
    <t>山陰</t>
  </si>
  <si>
    <t>FM山陰</t>
  </si>
  <si>
    <t>LOVE FM</t>
  </si>
  <si>
    <t>無</t>
  </si>
  <si>
    <t>TBSラジオ</t>
  </si>
  <si>
    <t>文化</t>
    <rPh sb="0" eb="2">
      <t>ブンカ</t>
    </rPh>
    <phoneticPr fontId="3"/>
  </si>
  <si>
    <t>ニッポン</t>
  </si>
  <si>
    <t>FM東京</t>
    <rPh sb="2" eb="4">
      <t>トウキョウ</t>
    </rPh>
    <phoneticPr fontId="3"/>
  </si>
  <si>
    <t>J-WAVE</t>
  </si>
  <si>
    <t>MBSラジオ</t>
  </si>
  <si>
    <t>朝日</t>
    <rPh sb="0" eb="2">
      <t>アサヒ</t>
    </rPh>
    <phoneticPr fontId="3"/>
  </si>
  <si>
    <t>ラジオ大阪</t>
    <rPh sb="3" eb="5">
      <t>オオサカ</t>
    </rPh>
    <phoneticPr fontId="3"/>
  </si>
  <si>
    <t>FM802</t>
  </si>
  <si>
    <t>LuckyFM茨城</t>
    <rPh sb="7" eb="9">
      <t>イバラキ</t>
    </rPh>
    <phoneticPr fontId="2"/>
  </si>
  <si>
    <t>BAYFM</t>
    <phoneticPr fontId="22"/>
  </si>
  <si>
    <t>FM NACK5</t>
    <phoneticPr fontId="22"/>
  </si>
  <si>
    <t>FM COCOLO</t>
    <phoneticPr fontId="22"/>
  </si>
  <si>
    <t>報告書には、配信回数（原則としてインプレッション数）を証明するための証憑書類を添付してください。</t>
    <phoneticPr fontId="22"/>
  </si>
  <si>
    <t>　(1)当協会ホームページ「利用者の皆さま」コーナーにある「広告での音楽利用」をご確認ください。</t>
    <rPh sb="4" eb="7">
      <t>トウキョウカイ</t>
    </rPh>
    <rPh sb="14" eb="17">
      <t>リヨウシャ</t>
    </rPh>
    <rPh sb="18" eb="19">
      <t>ミナ</t>
    </rPh>
    <rPh sb="30" eb="32">
      <t>コウコク</t>
    </rPh>
    <rPh sb="34" eb="36">
      <t>オンガク</t>
    </rPh>
    <rPh sb="36" eb="38">
      <t>リヨウ</t>
    </rPh>
    <rPh sb="41" eb="43">
      <t>カクニン</t>
    </rPh>
    <phoneticPr fontId="10"/>
  </si>
  <si>
    <r>
      <t>　　　報告書は、「</t>
    </r>
    <r>
      <rPr>
        <b/>
        <sz val="11"/>
        <rFont val="HGPｺﾞｼｯｸM"/>
        <family val="3"/>
        <charset val="128"/>
      </rPr>
      <t>③配信</t>
    </r>
    <r>
      <rPr>
        <sz val="11"/>
        <rFont val="HGPｺﾞｼｯｸM"/>
        <family val="3"/>
        <charset val="128"/>
      </rPr>
      <t>」です。詳しい使用料の計算方法は「</t>
    </r>
    <r>
      <rPr>
        <b/>
        <sz val="11"/>
        <rFont val="HGPｺﾞｼｯｸM"/>
        <family val="3"/>
        <charset val="128"/>
      </rPr>
      <t>③配信-計算シート</t>
    </r>
    <r>
      <rPr>
        <sz val="11"/>
        <rFont val="HGPｺﾞｼｯｸM"/>
        <family val="3"/>
        <charset val="128"/>
      </rPr>
      <t>」でご確認ください。</t>
    </r>
    <rPh sb="3" eb="5">
      <t>ホウコク</t>
    </rPh>
    <rPh sb="5" eb="6">
      <t>ショ</t>
    </rPh>
    <rPh sb="10" eb="12">
      <t>ハイシン</t>
    </rPh>
    <rPh sb="16" eb="17">
      <t>クワ</t>
    </rPh>
    <rPh sb="19" eb="22">
      <t>シヨウリョウ</t>
    </rPh>
    <rPh sb="23" eb="27">
      <t>ケイサンホウホウ</t>
    </rPh>
    <rPh sb="30" eb="32">
      <t>ハイシン</t>
    </rPh>
    <rPh sb="33" eb="35">
      <t>ケイサン</t>
    </rPh>
    <rPh sb="41" eb="43">
      <t>カクニン</t>
    </rPh>
    <phoneticPr fontId="22"/>
  </si>
  <si>
    <t>　　　Ⅰ　報告書に「報告日」、「許諾番号」、「上映開始日」、「スクリーン数」、「利用時間（１回当たりの上映時間）」及び「主な上映館」を入力してください。</t>
    <rPh sb="23" eb="25">
      <t>ジョウエイ</t>
    </rPh>
    <rPh sb="25" eb="28">
      <t>カイシビ</t>
    </rPh>
    <rPh sb="36" eb="37">
      <t>スウ</t>
    </rPh>
    <rPh sb="40" eb="44">
      <t>リヨウジカン</t>
    </rPh>
    <rPh sb="46" eb="47">
      <t>カイ</t>
    </rPh>
    <rPh sb="47" eb="48">
      <t>ア</t>
    </rPh>
    <rPh sb="51" eb="53">
      <t>ジョウエイ</t>
    </rPh>
    <rPh sb="53" eb="55">
      <t>ジカン</t>
    </rPh>
    <rPh sb="57" eb="58">
      <t>オヨ</t>
    </rPh>
    <rPh sb="60" eb="61">
      <t>オモ</t>
    </rPh>
    <rPh sb="62" eb="64">
      <t>ジョウエイ</t>
    </rPh>
    <rPh sb="64" eb="65">
      <t>カン</t>
    </rPh>
    <rPh sb="67" eb="69">
      <t>ニュウリョク</t>
    </rPh>
    <phoneticPr fontId="22"/>
  </si>
  <si>
    <r>
      <t>　　　報告書は、「</t>
    </r>
    <r>
      <rPr>
        <b/>
        <sz val="11"/>
        <rFont val="HGPｺﾞｼｯｸM"/>
        <family val="3"/>
        <charset val="128"/>
      </rPr>
      <t>⑥店頭以外</t>
    </r>
    <r>
      <rPr>
        <sz val="11"/>
        <rFont val="HGPｺﾞｼｯｸM"/>
        <family val="3"/>
        <charset val="128"/>
      </rPr>
      <t>」です。詳しい使用料の計算方法は「</t>
    </r>
    <r>
      <rPr>
        <b/>
        <sz val="11"/>
        <rFont val="HGPｺﾞｼｯｸM"/>
        <family val="3"/>
        <charset val="128"/>
      </rPr>
      <t>⑥店頭以外-計算シート</t>
    </r>
    <r>
      <rPr>
        <sz val="11"/>
        <rFont val="HGPｺﾞｼｯｸM"/>
        <family val="3"/>
        <charset val="128"/>
      </rPr>
      <t>」でご確認ください。</t>
    </r>
    <rPh sb="3" eb="6">
      <t>ホウコクショ</t>
    </rPh>
    <rPh sb="10" eb="14">
      <t>テントウイガイ</t>
    </rPh>
    <rPh sb="32" eb="34">
      <t>テントウ</t>
    </rPh>
    <rPh sb="34" eb="36">
      <t>イガイ</t>
    </rPh>
    <rPh sb="37" eb="39">
      <t>ケイサン</t>
    </rPh>
    <phoneticPr fontId="22"/>
  </si>
  <si>
    <t>　　　　　 ⅰ「街頭ビジョン」「デジタルサイネージ」は、「モニター台数」、「1台当たりの上映回数」を入力してください。</t>
    <rPh sb="8" eb="10">
      <t>ガイトウ</t>
    </rPh>
    <rPh sb="33" eb="35">
      <t>ダイスウ</t>
    </rPh>
    <rPh sb="39" eb="40">
      <t>ダイ</t>
    </rPh>
    <rPh sb="40" eb="41">
      <t>ア</t>
    </rPh>
    <rPh sb="44" eb="46">
      <t>ジョウエイ</t>
    </rPh>
    <rPh sb="46" eb="48">
      <t>カイスウ</t>
    </rPh>
    <rPh sb="50" eb="52">
      <t>ニュウリョク</t>
    </rPh>
    <phoneticPr fontId="22"/>
  </si>
  <si>
    <t>　　　　　 ⅱ「電車内広告」は、「1編成の車両数」、「編成数」、「1両当たりの回数」を入力してください。</t>
    <rPh sb="8" eb="10">
      <t>デンシャ</t>
    </rPh>
    <rPh sb="10" eb="11">
      <t>ナイ</t>
    </rPh>
    <rPh sb="11" eb="13">
      <t>コウコク</t>
    </rPh>
    <rPh sb="18" eb="20">
      <t>ヘンセイ</t>
    </rPh>
    <rPh sb="21" eb="22">
      <t>シャ</t>
    </rPh>
    <rPh sb="22" eb="23">
      <t>リョウ</t>
    </rPh>
    <rPh sb="23" eb="24">
      <t>スウ</t>
    </rPh>
    <rPh sb="27" eb="29">
      <t>ヘンセイ</t>
    </rPh>
    <rPh sb="29" eb="30">
      <t>スウ</t>
    </rPh>
    <rPh sb="34" eb="35">
      <t>リョウ</t>
    </rPh>
    <rPh sb="35" eb="36">
      <t>ア</t>
    </rPh>
    <rPh sb="39" eb="41">
      <t>カイスウ</t>
    </rPh>
    <rPh sb="43" eb="45">
      <t>ニュウリョク</t>
    </rPh>
    <phoneticPr fontId="22"/>
  </si>
  <si>
    <t xml:space="preserve">           ⅲ「自動車内広告」は、「自動車台数」、「1台当たりの上映回数」を入力してください。</t>
    <rPh sb="13" eb="16">
      <t>ジドウシャ</t>
    </rPh>
    <rPh sb="16" eb="17">
      <t>ナイ</t>
    </rPh>
    <rPh sb="17" eb="19">
      <t>コウコク</t>
    </rPh>
    <rPh sb="23" eb="26">
      <t>ジドウシャ</t>
    </rPh>
    <rPh sb="26" eb="28">
      <t>ダイスウ</t>
    </rPh>
    <rPh sb="32" eb="33">
      <t>ダイ</t>
    </rPh>
    <rPh sb="33" eb="34">
      <t>ア</t>
    </rPh>
    <rPh sb="37" eb="41">
      <t>ジョウエイカイスウ</t>
    </rPh>
    <rPh sb="43" eb="45">
      <t>ニュウリョク</t>
    </rPh>
    <phoneticPr fontId="22"/>
  </si>
  <si>
    <t>　(1)全ての報告書にて使用料の自動算定が可能ですが、使用料は、報告書の内容を当協会で確認した後、請求書の発行をもって確定いたします。</t>
    <rPh sb="4" eb="5">
      <t>スベ</t>
    </rPh>
    <rPh sb="7" eb="10">
      <t>ホウコクショ</t>
    </rPh>
    <rPh sb="12" eb="15">
      <t>シヨウリョウ</t>
    </rPh>
    <rPh sb="16" eb="18">
      <t>ジドウ</t>
    </rPh>
    <rPh sb="18" eb="20">
      <t>サンテイ</t>
    </rPh>
    <rPh sb="21" eb="23">
      <t>カノウ</t>
    </rPh>
    <rPh sb="27" eb="30">
      <t>シヨウリョウ</t>
    </rPh>
    <rPh sb="32" eb="34">
      <t>ホウコク</t>
    </rPh>
    <rPh sb="34" eb="35">
      <t>ショ</t>
    </rPh>
    <rPh sb="36" eb="38">
      <t>ナイヨウ</t>
    </rPh>
    <rPh sb="39" eb="42">
      <t>トウキョウカイ</t>
    </rPh>
    <rPh sb="43" eb="45">
      <t>カクニン</t>
    </rPh>
    <rPh sb="47" eb="48">
      <t>アト</t>
    </rPh>
    <rPh sb="49" eb="52">
      <t>セイキュウショ</t>
    </rPh>
    <rPh sb="53" eb="55">
      <t>ハッコウ</t>
    </rPh>
    <rPh sb="59" eb="61">
      <t>カクテイ</t>
    </rPh>
    <phoneticPr fontId="22"/>
  </si>
  <si>
    <t>許諾ID</t>
    <rPh sb="0" eb="2">
      <t>キョダク</t>
    </rPh>
    <phoneticPr fontId="2"/>
  </si>
  <si>
    <t>許諾ID</t>
    <phoneticPr fontId="57"/>
  </si>
  <si>
    <t>ID</t>
    <phoneticPr fontId="2"/>
  </si>
  <si>
    <t>※広告展開利用の許諾番号（メールで通知済みの数字6桁）をご入力ください。</t>
  </si>
  <si>
    <r>
      <t>報告期間</t>
    </r>
    <r>
      <rPr>
        <u/>
        <sz val="14"/>
        <rFont val="HGPｺﾞｼｯｸM"/>
        <family val="3"/>
        <charset val="128"/>
      </rPr>
      <t>（3か月以内）</t>
    </r>
    <rPh sb="0" eb="2">
      <t>ホウコク</t>
    </rPh>
    <rPh sb="2" eb="4">
      <t>キカン</t>
    </rPh>
    <rPh sb="7" eb="8">
      <t>ゲツ</t>
    </rPh>
    <rPh sb="8" eb="10">
      <t>イナイ</t>
    </rPh>
    <phoneticPr fontId="2"/>
  </si>
  <si>
    <t>※広告展開利用の許諾番号（メールで通知済みの数字6桁）をご入力ください。</t>
    <phoneticPr fontId="22"/>
  </si>
  <si>
    <t>テレビCMの放送回数が確定しましたので報告します。</t>
    <phoneticPr fontId="2"/>
  </si>
  <si>
    <t>ラジオCMの放送回数が確定しましたので報告します。</t>
    <phoneticPr fontId="2"/>
  </si>
  <si>
    <t>インターネットCMの配信回数が確定しましたので報告します。</t>
    <phoneticPr fontId="22"/>
  </si>
  <si>
    <t>利用開始日</t>
    <rPh sb="0" eb="5">
      <t>リヨウカイシビ</t>
    </rPh>
    <phoneticPr fontId="2"/>
  </si>
  <si>
    <t>利用終了日</t>
    <rPh sb="0" eb="5">
      <t>リヨウシュウリョウビ</t>
    </rPh>
    <phoneticPr fontId="2"/>
  </si>
  <si>
    <t>利用
有無</t>
    <rPh sb="0" eb="2">
      <t>リヨウ</t>
    </rPh>
    <rPh sb="3" eb="5">
      <t>ウム</t>
    </rPh>
    <phoneticPr fontId="2"/>
  </si>
  <si>
    <t>ﾃﾚﾋﾞ北海道</t>
    <rPh sb="3" eb="6">
      <t>ホッカイドウ</t>
    </rPh>
    <phoneticPr fontId="2"/>
  </si>
  <si>
    <t>TVH</t>
    <phoneticPr fontId="22"/>
  </si>
  <si>
    <t>TVO</t>
    <phoneticPr fontId="22"/>
  </si>
  <si>
    <t>広告する商品/
サービス名</t>
    <rPh sb="0" eb="2">
      <t>コウコク</t>
    </rPh>
    <rPh sb="4" eb="6">
      <t>ショウヒン</t>
    </rPh>
    <rPh sb="12" eb="13">
      <t>メイ</t>
    </rPh>
    <phoneticPr fontId="2"/>
  </si>
  <si>
    <t>詞曲の利用方法</t>
    <rPh sb="0" eb="2">
      <t>シキョク</t>
    </rPh>
    <rPh sb="3" eb="5">
      <t>リヨウ</t>
    </rPh>
    <rPh sb="5" eb="7">
      <t>ホウホウ</t>
    </rPh>
    <phoneticPr fontId="2"/>
  </si>
  <si>
    <t>原詞訳詞区分</t>
    <rPh sb="0" eb="1">
      <t>ハラ</t>
    </rPh>
    <rPh sb="1" eb="2">
      <t>シ</t>
    </rPh>
    <rPh sb="2" eb="4">
      <t>ヤクシ</t>
    </rPh>
    <rPh sb="4" eb="6">
      <t>クブン</t>
    </rPh>
    <phoneticPr fontId="2"/>
  </si>
  <si>
    <t>作詞者名
（訳詞者名）</t>
    <rPh sb="0" eb="2">
      <t>サクシ</t>
    </rPh>
    <rPh sb="2" eb="3">
      <t>シャ</t>
    </rPh>
    <rPh sb="3" eb="4">
      <t>メイ</t>
    </rPh>
    <rPh sb="8" eb="9">
      <t>シャ</t>
    </rPh>
    <rPh sb="9" eb="10">
      <t>メイ</t>
    </rPh>
    <phoneticPr fontId="2"/>
  </si>
  <si>
    <t>作曲者名
（編曲者名）</t>
    <rPh sb="0" eb="2">
      <t>サッキョク</t>
    </rPh>
    <rPh sb="2" eb="3">
      <t>シャ</t>
    </rPh>
    <rPh sb="3" eb="4">
      <t>メイ</t>
    </rPh>
    <rPh sb="8" eb="9">
      <t>シャ</t>
    </rPh>
    <rPh sb="9" eb="10">
      <t>メイ</t>
    </rPh>
    <phoneticPr fontId="2"/>
  </si>
  <si>
    <t>許諾IDを入力して黒字部分をTBL_報告に貼り付け</t>
  </si>
  <si>
    <t>※1年3か月まで対応</t>
    <rPh sb="2" eb="3">
      <t>ネン</t>
    </rPh>
    <rPh sb="5" eb="6">
      <t>ゲツ</t>
    </rPh>
    <rPh sb="8" eb="10">
      <t>タイオウ</t>
    </rPh>
    <phoneticPr fontId="2"/>
  </si>
  <si>
    <t>FM FUJI</t>
    <phoneticPr fontId="2"/>
  </si>
  <si>
    <t>担当者名</t>
    <rPh sb="0" eb="3">
      <t>タントウシャ</t>
    </rPh>
    <rPh sb="3" eb="4">
      <t>メイ</t>
    </rPh>
    <phoneticPr fontId="2"/>
  </si>
  <si>
    <t>※許諾番号をE-mailで通知します。CCがある場合は、「;」（セミコロン）で区切ってください。</t>
    <rPh sb="13" eb="15">
      <t>ツウチ</t>
    </rPh>
    <phoneticPr fontId="2"/>
  </si>
  <si>
    <t>　(1)許諾番号を申込書に記載のご担当者様にE-mailで通知いたします。申込書のE-mail欄には受信が可能なE-mailアドレスをご記入ください。</t>
    <rPh sb="4" eb="6">
      <t>キョダク</t>
    </rPh>
    <rPh sb="6" eb="8">
      <t>バンゴウ</t>
    </rPh>
    <rPh sb="29" eb="31">
      <t>ツウチ</t>
    </rPh>
    <rPh sb="47" eb="48">
      <t>ラン</t>
    </rPh>
    <rPh sb="50" eb="52">
      <t>ジュシン</t>
    </rPh>
    <rPh sb="53" eb="55">
      <t>カノウ</t>
    </rPh>
    <rPh sb="68" eb="70">
      <t>キニュウ</t>
    </rPh>
    <phoneticPr fontId="10"/>
  </si>
  <si>
    <t xml:space="preserve">利用形態１及び２の報告書は、当協会からE-mailでお知らせする報告期日までにご提出ください。また、使用料の減額計算の適用には、条件がありますので利用許諾条項をご確認ください。　 </t>
    <rPh sb="0" eb="2">
      <t>リヨウ</t>
    </rPh>
    <rPh sb="2" eb="4">
      <t>ケイタイ</t>
    </rPh>
    <rPh sb="5" eb="6">
      <t>オヨ</t>
    </rPh>
    <rPh sb="9" eb="11">
      <t>ホウコク</t>
    </rPh>
    <rPh sb="11" eb="12">
      <t>ショ</t>
    </rPh>
    <rPh sb="50" eb="53">
      <t>シヨウリョウ</t>
    </rPh>
    <rPh sb="54" eb="56">
      <t>ゲンガク</t>
    </rPh>
    <rPh sb="56" eb="58">
      <t>ケイサン</t>
    </rPh>
    <rPh sb="59" eb="61">
      <t>テキヨウ</t>
    </rPh>
    <rPh sb="64" eb="66">
      <t>ジョウケン</t>
    </rPh>
    <rPh sb="73" eb="79">
      <t>リヨウキョダクジョウコウ</t>
    </rPh>
    <rPh sb="81" eb="83">
      <t>カクニン</t>
    </rPh>
    <phoneticPr fontId="2"/>
  </si>
  <si>
    <t>店頭以外（街頭ビジョン、交通機関、その他のデジタルサイネージ）でのCM上映計算シート</t>
    <rPh sb="26" eb="28">
      <t>ケイサン</t>
    </rPh>
    <rPh sb="35" eb="37">
      <t>ジョウエイ</t>
    </rPh>
    <rPh sb="37" eb="39">
      <t>ケイサン</t>
    </rPh>
    <phoneticPr fontId="2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</si>
</sst>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5" formatCode="&quot;¥&quot;#,##0;&quot;¥&quot;\-#,##0"/>
    <numFmt numFmtId="176" formatCode="#,##0_ "/>
    <numFmt numFmtId="177" formatCode="#,##0_);[Red]\(#,##0\)"/>
    <numFmt numFmtId="178" formatCode="#,##0.00_ "/>
    <numFmt numFmtId="179" formatCode="yyyy&quot;年&quot;m&quot;月&quot;d&quot;日&quot;;@"/>
    <numFmt numFmtId="180" formatCode="[$-F800]dddd\,\ mmmm\ dd\,\ yyyy"/>
    <numFmt numFmtId="181" formatCode="#,##0.0;[Red]\-#,##0.0"/>
    <numFmt numFmtId="182" formatCode="0.00_ "/>
    <numFmt numFmtId="183" formatCode="000\-0000\-0"/>
    <numFmt numFmtId="184" formatCode="0_ "/>
    <numFmt numFmtId="185" formatCode="0_);[Red]\(0\)"/>
    <numFmt numFmtId="186" formatCode="#,##0&quot;円&quot;"/>
    <numFmt numFmtId="187" formatCode="#,##0.000;[Red]\-#,##0.000"/>
    <numFmt numFmtId="188" formatCode="0.000%"/>
    <numFmt numFmtId="189" formatCode="0.0000%"/>
    <numFmt numFmtId="190" formatCode="dd\-mmm\-yy"/>
    <numFmt numFmtId="191" formatCode="000\-0000000"/>
    <numFmt numFmtId="192" formatCode="#&quot;回&quot;"/>
    <numFmt numFmtId="193" formatCode="###,###&quot;円&quot;&quot;未&quot;&quot;満&quot;"/>
    <numFmt numFmtId="194" formatCode="#,##0_ ;[Red]\-#,##0\ "/>
    <numFmt numFmtId="195" formatCode="yy"/>
    <numFmt numFmtId="196" formatCode="m"/>
    <numFmt numFmtId="197" formatCode="d"/>
    <numFmt numFmtId="198" formatCode="yyyy"/>
  </numFmts>
  <fonts count="162" x14ac:knownFonts="1">
    <font>
      <sz val="11"/>
      <color theme="1"/>
      <name val="ＭＳ Ｐゴシック"/>
      <family val="3"/>
      <charset val="128"/>
      <scheme val="minor"/>
    </font>
    <font>
      <sz val="11"/>
      <color theme="1"/>
      <name val="游ゴシック"/>
      <family val="2"/>
      <charset val="128"/>
    </font>
    <font>
      <sz val="6"/>
      <name val="ＭＳ Ｐゴシック"/>
      <family val="3"/>
      <charset val="128"/>
    </font>
    <font>
      <sz val="6"/>
      <name val="ＭＳ Ｐゴシック"/>
      <family val="3"/>
      <charset val="128"/>
    </font>
    <font>
      <sz val="6"/>
      <name val="ＭＳ Ｐゴシック"/>
      <family val="3"/>
      <charset val="128"/>
    </font>
    <font>
      <sz val="11"/>
      <name val="HGPｺﾞｼｯｸM"/>
      <family val="3"/>
      <charset val="128"/>
    </font>
    <font>
      <sz val="6"/>
      <name val="HGPｺﾞｼｯｸM"/>
      <family val="3"/>
      <charset val="128"/>
    </font>
    <font>
      <sz val="9"/>
      <name val="HGPｺﾞｼｯｸM"/>
      <family val="3"/>
      <charset val="128"/>
    </font>
    <font>
      <b/>
      <sz val="16"/>
      <name val="HGPｺﾞｼｯｸM"/>
      <family val="3"/>
      <charset val="128"/>
    </font>
    <font>
      <sz val="8"/>
      <name val="HGPｺﾞｼｯｸM"/>
      <family val="3"/>
      <charset val="128"/>
    </font>
    <font>
      <sz val="6"/>
      <name val="ＭＳ Ｐゴシック"/>
      <family val="3"/>
      <charset val="128"/>
    </font>
    <font>
      <sz val="10"/>
      <name val="HGPｺﾞｼｯｸM"/>
      <family val="3"/>
      <charset val="128"/>
    </font>
    <font>
      <u/>
      <sz val="11"/>
      <color theme="10"/>
      <name val="ＭＳ Ｐゴシック"/>
      <family val="3"/>
      <charset val="128"/>
    </font>
    <font>
      <sz val="11"/>
      <color theme="1"/>
      <name val="HGPｺﾞｼｯｸM"/>
      <family val="3"/>
      <charset val="128"/>
    </font>
    <font>
      <sz val="9"/>
      <color theme="1"/>
      <name val="HGPｺﾞｼｯｸM"/>
      <family val="3"/>
      <charset val="128"/>
    </font>
    <font>
      <b/>
      <sz val="11"/>
      <color theme="1"/>
      <name val="HGPｺﾞｼｯｸM"/>
      <family val="3"/>
      <charset val="128"/>
    </font>
    <font>
      <b/>
      <sz val="12"/>
      <color theme="1"/>
      <name val="HGPｺﾞｼｯｸM"/>
      <family val="3"/>
      <charset val="128"/>
    </font>
    <font>
      <sz val="12"/>
      <color theme="1"/>
      <name val="HGPｺﾞｼｯｸM"/>
      <family val="3"/>
      <charset val="128"/>
    </font>
    <font>
      <sz val="11"/>
      <color rgb="FFFF0000"/>
      <name val="HGPｺﾞｼｯｸM"/>
      <family val="3"/>
      <charset val="128"/>
    </font>
    <font>
      <sz val="8"/>
      <color theme="1"/>
      <name val="HGPｺﾞｼｯｸM"/>
      <family val="3"/>
      <charset val="128"/>
    </font>
    <font>
      <b/>
      <sz val="16"/>
      <color theme="1"/>
      <name val="HGPｺﾞｼｯｸM"/>
      <family val="3"/>
      <charset val="128"/>
    </font>
    <font>
      <sz val="10"/>
      <color theme="1"/>
      <name val="HGPｺﾞｼｯｸM"/>
      <family val="3"/>
      <charset val="128"/>
    </font>
    <font>
      <sz val="6"/>
      <name val="ＭＳ Ｐゴシック"/>
      <family val="3"/>
      <charset val="128"/>
      <scheme val="minor"/>
    </font>
    <font>
      <sz val="10"/>
      <name val="ＭＳ Ｐゴシック"/>
      <family val="3"/>
      <charset val="128"/>
    </font>
    <font>
      <sz val="11"/>
      <color theme="1"/>
      <name val="ＭＳ Ｐゴシック"/>
      <family val="3"/>
      <charset val="128"/>
      <scheme val="minor"/>
    </font>
    <font>
      <b/>
      <sz val="14"/>
      <name val="HGPｺﾞｼｯｸM"/>
      <family val="3"/>
      <charset val="128"/>
    </font>
    <font>
      <sz val="12"/>
      <name val="HGPｺﾞｼｯｸM"/>
      <family val="3"/>
      <charset val="128"/>
    </font>
    <font>
      <sz val="14"/>
      <color theme="1"/>
      <name val="HGPｺﾞｼｯｸM"/>
      <family val="3"/>
      <charset val="128"/>
    </font>
    <font>
      <sz val="12"/>
      <name val="ＭＳ Ｐゴシック"/>
      <family val="3"/>
      <charset val="128"/>
    </font>
    <font>
      <sz val="11"/>
      <name val="ＭＳ Ｐゴシック"/>
      <family val="3"/>
      <charset val="128"/>
    </font>
    <font>
      <sz val="16"/>
      <name val="Century Gothic"/>
      <family val="2"/>
    </font>
    <font>
      <sz val="14"/>
      <name val="ＭＳ Ｐゴシック"/>
      <family val="3"/>
      <charset val="128"/>
    </font>
    <font>
      <sz val="9"/>
      <name val="ＭＳ Ｐゴシック"/>
      <family val="3"/>
      <charset val="128"/>
    </font>
    <font>
      <sz val="9"/>
      <name val="Comic Sans MS"/>
      <family val="4"/>
    </font>
    <font>
      <sz val="16"/>
      <name val="ＭＳ Ｐゴシック"/>
      <family val="3"/>
      <charset val="128"/>
    </font>
    <font>
      <sz val="14"/>
      <name val="HG丸ｺﾞｼｯｸM-PRO"/>
      <family val="3"/>
      <charset val="128"/>
    </font>
    <font>
      <sz val="14"/>
      <name val="Century Gothic"/>
      <family val="2"/>
    </font>
    <font>
      <u/>
      <sz val="12"/>
      <color indexed="12"/>
      <name val="ＭＳ Ｐゴシック"/>
      <family val="3"/>
      <charset val="128"/>
    </font>
    <font>
      <sz val="11"/>
      <name val="HG丸ｺﾞｼｯｸM-PRO"/>
      <family val="3"/>
      <charset val="128"/>
    </font>
    <font>
      <sz val="16"/>
      <color theme="1"/>
      <name val="HGPｺﾞｼｯｸM"/>
      <family val="3"/>
      <charset val="128"/>
    </font>
    <font>
      <sz val="16"/>
      <name val="HGPｺﾞｼｯｸM"/>
      <family val="3"/>
      <charset val="128"/>
    </font>
    <font>
      <sz val="14"/>
      <name val="HGPｺﾞｼｯｸM"/>
      <family val="3"/>
      <charset val="128"/>
    </font>
    <font>
      <sz val="18"/>
      <name val="HGPｺﾞｼｯｸM"/>
      <family val="3"/>
      <charset val="128"/>
    </font>
    <font>
      <b/>
      <sz val="22"/>
      <name val="HGPｺﾞｼｯｸM"/>
      <family val="3"/>
      <charset val="128"/>
    </font>
    <font>
      <sz val="14"/>
      <color indexed="12"/>
      <name val="HGPｺﾞｼｯｸM"/>
      <family val="3"/>
      <charset val="128"/>
    </font>
    <font>
      <sz val="12"/>
      <color rgb="FFFF0000"/>
      <name val="HGPｺﾞｼｯｸM"/>
      <family val="3"/>
      <charset val="128"/>
    </font>
    <font>
      <sz val="7"/>
      <name val="HGPｺﾞｼｯｸM"/>
      <family val="3"/>
      <charset val="128"/>
    </font>
    <font>
      <sz val="7.5"/>
      <name val="HGPｺﾞｼｯｸM"/>
      <family val="3"/>
      <charset val="128"/>
    </font>
    <font>
      <sz val="15"/>
      <name val="HGPｺﾞｼｯｸM"/>
      <family val="3"/>
      <charset val="128"/>
    </font>
    <font>
      <sz val="14"/>
      <color theme="10"/>
      <name val="HGPｺﾞｼｯｸM"/>
      <family val="3"/>
      <charset val="128"/>
    </font>
    <font>
      <b/>
      <sz val="20"/>
      <name val="HGPｺﾞｼｯｸM"/>
      <family val="3"/>
      <charset val="128"/>
    </font>
    <font>
      <sz val="11"/>
      <color indexed="12"/>
      <name val="HGPｺﾞｼｯｸM"/>
      <family val="3"/>
      <charset val="128"/>
    </font>
    <font>
      <sz val="20"/>
      <name val="HGPｺﾞｼｯｸM"/>
      <family val="3"/>
      <charset val="128"/>
    </font>
    <font>
      <b/>
      <sz val="11"/>
      <name val="HGPｺﾞｼｯｸM"/>
      <family val="3"/>
      <charset val="128"/>
    </font>
    <font>
      <sz val="16"/>
      <color rgb="FFFF0000"/>
      <name val="HGPｺﾞｼｯｸM"/>
      <family val="3"/>
      <charset val="128"/>
    </font>
    <font>
      <sz val="12"/>
      <color theme="10"/>
      <name val="HGPｺﾞｼｯｸM"/>
      <family val="3"/>
      <charset val="128"/>
    </font>
    <font>
      <sz val="12"/>
      <color theme="1"/>
      <name val="ＭＳ Ｐゴシック"/>
      <family val="2"/>
      <charset val="128"/>
      <scheme val="minor"/>
    </font>
    <font>
      <sz val="6"/>
      <name val="ＭＳ Ｐゴシック"/>
      <family val="2"/>
      <charset val="128"/>
      <scheme val="minor"/>
    </font>
    <font>
      <sz val="11"/>
      <color indexed="8"/>
      <name val="ＭＳ Ｐゴシック"/>
      <family val="3"/>
      <charset val="128"/>
    </font>
    <font>
      <sz val="11"/>
      <color rgb="FFFF0000"/>
      <name val="ＭＳ Ｐゴシック"/>
      <family val="3"/>
      <charset val="128"/>
    </font>
    <font>
      <sz val="72"/>
      <name val="HGPｺﾞｼｯｸM"/>
      <family val="3"/>
      <charset val="128"/>
    </font>
    <font>
      <sz val="11"/>
      <color theme="1"/>
      <name val="ＭＳ Ｐゴシック"/>
      <family val="3"/>
      <charset val="128"/>
    </font>
    <font>
      <b/>
      <u/>
      <sz val="16"/>
      <color rgb="FFFF0000"/>
      <name val="ＭＳ Ｐゴシック"/>
      <family val="3"/>
      <charset val="128"/>
      <scheme val="minor"/>
    </font>
    <font>
      <sz val="11"/>
      <color theme="1"/>
      <name val="HGSｺﾞｼｯｸM"/>
      <family val="3"/>
      <charset val="128"/>
    </font>
    <font>
      <b/>
      <sz val="12"/>
      <color theme="1"/>
      <name val="HGSｺﾞｼｯｸM"/>
      <family val="3"/>
      <charset val="128"/>
    </font>
    <font>
      <sz val="9"/>
      <color theme="1"/>
      <name val="HGSｺﾞｼｯｸM"/>
      <family val="3"/>
      <charset val="128"/>
    </font>
    <font>
      <b/>
      <sz val="11"/>
      <color theme="1"/>
      <name val="HGSｺﾞｼｯｸM"/>
      <family val="3"/>
      <charset val="128"/>
    </font>
    <font>
      <sz val="8"/>
      <color theme="1"/>
      <name val="HGSｺﾞｼｯｸM"/>
      <family val="3"/>
      <charset val="128"/>
    </font>
    <font>
      <sz val="6"/>
      <color theme="1"/>
      <name val="HGSｺﾞｼｯｸM"/>
      <family val="3"/>
      <charset val="128"/>
    </font>
    <font>
      <sz val="10"/>
      <name val="HGSｺﾞｼｯｸM"/>
      <family val="3"/>
      <charset val="128"/>
    </font>
    <font>
      <sz val="8"/>
      <name val="HGSｺﾞｼｯｸM"/>
      <family val="3"/>
      <charset val="128"/>
    </font>
    <font>
      <sz val="8"/>
      <color theme="10"/>
      <name val="HGSｺﾞｼｯｸM"/>
      <family val="3"/>
      <charset val="128"/>
    </font>
    <font>
      <sz val="10"/>
      <color theme="1"/>
      <name val="HGSｺﾞｼｯｸM"/>
      <family val="3"/>
      <charset val="128"/>
    </font>
    <font>
      <b/>
      <sz val="8"/>
      <color theme="1"/>
      <name val="HGSｺﾞｼｯｸM"/>
      <family val="3"/>
      <charset val="128"/>
    </font>
    <font>
      <u/>
      <sz val="8"/>
      <color theme="10"/>
      <name val="HGSｺﾞｼｯｸM"/>
      <family val="3"/>
      <charset val="128"/>
    </font>
    <font>
      <sz val="8"/>
      <color theme="3" tint="0.79998168889431442"/>
      <name val="HGSｺﾞｼｯｸM"/>
      <family val="3"/>
      <charset val="128"/>
    </font>
    <font>
      <sz val="11"/>
      <color theme="10"/>
      <name val="ＭＳ Ｐゴシック"/>
      <family val="3"/>
      <charset val="128"/>
    </font>
    <font>
      <sz val="11"/>
      <color theme="3"/>
      <name val="游ゴシック"/>
      <family val="3"/>
      <charset val="128"/>
    </font>
    <font>
      <b/>
      <sz val="11"/>
      <color theme="3"/>
      <name val="游ゴシック"/>
      <family val="3"/>
      <charset val="128"/>
    </font>
    <font>
      <sz val="10"/>
      <color theme="4"/>
      <name val="ＭＳ Ｐゴシック"/>
      <family val="3"/>
      <charset val="128"/>
    </font>
    <font>
      <sz val="16"/>
      <color rgb="FF0000FF"/>
      <name val="ＭＳ Ｐゴシック"/>
      <family val="3"/>
      <charset val="128"/>
    </font>
    <font>
      <sz val="11"/>
      <color theme="0"/>
      <name val="ＭＳ Ｐゴシック"/>
      <family val="3"/>
      <charset val="128"/>
      <scheme val="minor"/>
    </font>
    <font>
      <b/>
      <sz val="16"/>
      <color theme="0"/>
      <name val="游ゴシック"/>
      <family val="3"/>
      <charset val="128"/>
    </font>
    <font>
      <b/>
      <sz val="10"/>
      <color theme="3"/>
      <name val="游ゴシック"/>
      <family val="3"/>
      <charset val="128"/>
    </font>
    <font>
      <sz val="10"/>
      <color theme="3"/>
      <name val="游ゴシック"/>
      <family val="3"/>
      <charset val="128"/>
    </font>
    <font>
      <sz val="10"/>
      <color rgb="FF000000"/>
      <name val="Times New Roman"/>
      <family val="1"/>
    </font>
    <font>
      <sz val="11"/>
      <color rgb="FF000000"/>
      <name val="HG丸ｺﾞｼｯｸM-PRO"/>
      <family val="3"/>
      <charset val="128"/>
    </font>
    <font>
      <sz val="6"/>
      <color rgb="FF000000"/>
      <name val="HG丸ｺﾞｼｯｸM-PRO"/>
      <family val="3"/>
      <charset val="128"/>
    </font>
    <font>
      <sz val="10"/>
      <color rgb="FF000000"/>
      <name val="HG丸ｺﾞｼｯｸM-PRO"/>
      <family val="3"/>
      <charset val="128"/>
    </font>
    <font>
      <sz val="5"/>
      <color rgb="FF000000"/>
      <name val="HG丸ｺﾞｼｯｸM-PRO"/>
      <family val="3"/>
      <charset val="128"/>
    </font>
    <font>
      <sz val="4.5"/>
      <color rgb="FF000000"/>
      <name val="HG丸ｺﾞｼｯｸM-PRO"/>
      <family val="3"/>
      <charset val="128"/>
    </font>
    <font>
      <sz val="10.5"/>
      <color rgb="FF000000"/>
      <name val="HG丸ｺﾞｼｯｸM-PRO"/>
      <family val="3"/>
      <charset val="128"/>
    </font>
    <font>
      <sz val="7"/>
      <color rgb="FFFF0000"/>
      <name val="HG丸ｺﾞｼｯｸM-PRO"/>
      <family val="3"/>
      <charset val="128"/>
    </font>
    <font>
      <sz val="8"/>
      <color rgb="FF000000"/>
      <name val="HG丸ｺﾞｼｯｸM-PRO"/>
      <family val="3"/>
      <charset val="128"/>
    </font>
    <font>
      <sz val="9"/>
      <color rgb="FF000000"/>
      <name val="HG丸ｺﾞｼｯｸM-PRO"/>
      <family val="3"/>
      <charset val="128"/>
    </font>
    <font>
      <sz val="7"/>
      <color rgb="FF000000"/>
      <name val="HG丸ｺﾞｼｯｸM-PRO"/>
      <family val="3"/>
      <charset val="128"/>
    </font>
    <font>
      <sz val="5.5"/>
      <color rgb="FF000000"/>
      <name val="HG丸ｺﾞｼｯｸM-PRO"/>
      <family val="3"/>
      <charset val="128"/>
    </font>
    <font>
      <sz val="7"/>
      <color rgb="FF605D5D"/>
      <name val="HG丸ｺﾞｼｯｸM-PRO"/>
      <family val="3"/>
      <charset val="128"/>
    </font>
    <font>
      <sz val="7"/>
      <color rgb="FF282426"/>
      <name val="HG丸ｺﾞｼｯｸM-PRO"/>
      <family val="3"/>
      <charset val="128"/>
    </font>
    <font>
      <sz val="7"/>
      <color rgb="FF423F3F"/>
      <name val="HG丸ｺﾞｼｯｸM-PRO"/>
      <family val="3"/>
      <charset val="128"/>
    </font>
    <font>
      <sz val="11"/>
      <color rgb="FF282426"/>
      <name val="HG丸ｺﾞｼｯｸM-PRO"/>
      <family val="3"/>
      <charset val="128"/>
    </font>
    <font>
      <sz val="10.5"/>
      <name val="HG丸ｺﾞｼｯｸM-PRO"/>
      <family val="3"/>
      <charset val="128"/>
    </font>
    <font>
      <sz val="10.5"/>
      <color rgb="FF282426"/>
      <name val="HG丸ｺﾞｼｯｸM-PRO"/>
      <family val="3"/>
      <charset val="128"/>
    </font>
    <font>
      <sz val="5"/>
      <name val="HG丸ｺﾞｼｯｸM-PRO"/>
      <family val="3"/>
      <charset val="128"/>
    </font>
    <font>
      <sz val="10.5"/>
      <color rgb="FF423F3F"/>
      <name val="HG丸ｺﾞｼｯｸM-PRO"/>
      <family val="3"/>
      <charset val="128"/>
    </font>
    <font>
      <sz val="8"/>
      <color rgb="FFFF0000"/>
      <name val="HG丸ｺﾞｼｯｸM-PRO"/>
      <family val="3"/>
      <charset val="128"/>
    </font>
    <font>
      <sz val="20"/>
      <color rgb="FF282426"/>
      <name val="HG丸ｺﾞｼｯｸM-PRO"/>
      <family val="3"/>
      <charset val="128"/>
    </font>
    <font>
      <sz val="6"/>
      <name val="HG丸ｺﾞｼｯｸM-PRO"/>
      <family val="3"/>
      <charset val="128"/>
    </font>
    <font>
      <sz val="12"/>
      <color rgb="FF000000"/>
      <name val="HG丸ｺﾞｼｯｸM-PRO"/>
      <family val="3"/>
      <charset val="128"/>
    </font>
    <font>
      <vertAlign val="subscript"/>
      <sz val="27"/>
      <color rgb="FF282426"/>
      <name val="HG丸ｺﾞｼｯｸM-PRO"/>
      <family val="3"/>
      <charset val="128"/>
    </font>
    <font>
      <sz val="10"/>
      <color rgb="FF282426"/>
      <name val="HG丸ｺﾞｼｯｸM-PRO"/>
      <family val="3"/>
      <charset val="128"/>
    </font>
    <font>
      <sz val="13"/>
      <color rgb="FF282426"/>
      <name val="HG丸ｺﾞｼｯｸM-PRO"/>
      <family val="3"/>
      <charset val="128"/>
    </font>
    <font>
      <sz val="14"/>
      <color rgb="FF282426"/>
      <name val="HG丸ｺﾞｼｯｸM-PRO"/>
      <family val="3"/>
      <charset val="128"/>
    </font>
    <font>
      <sz val="12.5"/>
      <color rgb="FF282426"/>
      <name val="HG丸ｺﾞｼｯｸM-PRO"/>
      <family val="3"/>
      <charset val="128"/>
    </font>
    <font>
      <vertAlign val="subscript"/>
      <sz val="13"/>
      <color rgb="FF282426"/>
      <name val="HG丸ｺﾞｼｯｸM-PRO"/>
      <family val="3"/>
      <charset val="128"/>
    </font>
    <font>
      <sz val="10"/>
      <name val="HG丸ｺﾞｼｯｸM-PRO"/>
      <family val="3"/>
      <charset val="128"/>
    </font>
    <font>
      <sz val="9"/>
      <name val="HG丸ｺﾞｼｯｸM-PRO"/>
      <family val="3"/>
      <charset val="128"/>
    </font>
    <font>
      <sz val="8"/>
      <name val="HG丸ｺﾞｼｯｸM-PRO"/>
      <family val="3"/>
      <charset val="128"/>
    </font>
    <font>
      <b/>
      <sz val="14"/>
      <name val="HG丸ｺﾞｼｯｸM-PRO"/>
      <family val="3"/>
      <charset val="128"/>
    </font>
    <font>
      <sz val="6.5"/>
      <name val="HG丸ｺﾞｼｯｸM-PRO"/>
      <family val="3"/>
      <charset val="128"/>
    </font>
    <font>
      <sz val="7"/>
      <name val="HG丸ｺﾞｼｯｸM-PRO"/>
      <family val="3"/>
      <charset val="128"/>
    </font>
    <font>
      <sz val="7.5"/>
      <name val="HG丸ｺﾞｼｯｸM-PRO"/>
      <family val="3"/>
      <charset val="128"/>
    </font>
    <font>
      <sz val="12"/>
      <name val="HG丸ｺﾞｼｯｸM-PRO"/>
      <family val="3"/>
      <charset val="128"/>
    </font>
    <font>
      <b/>
      <sz val="6"/>
      <color theme="1"/>
      <name val="HGSｺﾞｼｯｸM"/>
      <family val="3"/>
      <charset val="128"/>
    </font>
    <font>
      <sz val="12"/>
      <name val="ＭＳ 明朝"/>
      <family val="1"/>
      <charset val="128"/>
    </font>
    <font>
      <sz val="6"/>
      <name val="游ゴシック"/>
      <family val="2"/>
      <charset val="128"/>
    </font>
    <font>
      <sz val="12"/>
      <color rgb="FFFF0000"/>
      <name val="ＭＳ 明朝"/>
      <family val="1"/>
      <charset val="128"/>
    </font>
    <font>
      <b/>
      <sz val="18"/>
      <name val="HGPｺﾞｼｯｸM"/>
      <family val="3"/>
      <charset val="128"/>
    </font>
    <font>
      <b/>
      <sz val="12"/>
      <name val="HGPｺﾞｼｯｸM"/>
      <family val="3"/>
      <charset val="128"/>
    </font>
    <font>
      <u/>
      <sz val="14"/>
      <name val="HGPｺﾞｼｯｸM"/>
      <family val="3"/>
      <charset val="128"/>
    </font>
    <font>
      <b/>
      <sz val="11"/>
      <color rgb="FFFF0000"/>
      <name val="HGPｺﾞｼｯｸM"/>
      <family val="3"/>
      <charset val="128"/>
    </font>
    <font>
      <b/>
      <sz val="9"/>
      <color theme="1"/>
      <name val="HGSｺﾞｼｯｸM"/>
      <family val="3"/>
      <charset val="128"/>
    </font>
    <font>
      <sz val="8"/>
      <color rgb="FFFF0000"/>
      <name val="HGPｺﾞｼｯｸM"/>
      <family val="3"/>
      <charset val="128"/>
    </font>
    <font>
      <sz val="14"/>
      <color rgb="FFFF0000"/>
      <name val="HGPｺﾞｼｯｸM"/>
      <family val="3"/>
      <charset val="128"/>
    </font>
    <font>
      <sz val="14"/>
      <color theme="0"/>
      <name val="HGPｺﾞｼｯｸM"/>
      <family val="3"/>
      <charset val="128"/>
    </font>
    <font>
      <sz val="12"/>
      <color theme="0"/>
      <name val="HGPｺﾞｼｯｸM"/>
      <family val="3"/>
      <charset val="128"/>
    </font>
    <font>
      <sz val="7"/>
      <color theme="0"/>
      <name val="HGPｺﾞｼｯｸM"/>
      <family val="3"/>
      <charset val="128"/>
    </font>
    <font>
      <sz val="9"/>
      <color theme="0"/>
      <name val="HGPｺﾞｼｯｸM"/>
      <family val="3"/>
      <charset val="128"/>
    </font>
    <font>
      <sz val="5"/>
      <color theme="0"/>
      <name val="HGPｺﾞｼｯｸM"/>
      <family val="3"/>
      <charset val="128"/>
    </font>
    <font>
      <sz val="5"/>
      <color theme="0"/>
      <name val="HGSｺﾞｼｯｸM"/>
      <family val="3"/>
      <charset val="128"/>
    </font>
    <font>
      <u/>
      <sz val="16"/>
      <name val="HGPｺﾞｼｯｸM"/>
      <family val="3"/>
      <charset val="128"/>
    </font>
    <font>
      <sz val="16"/>
      <color indexed="12"/>
      <name val="HGPｺﾞｼｯｸM"/>
      <family val="3"/>
      <charset val="128"/>
    </font>
    <font>
      <b/>
      <sz val="10"/>
      <name val="HGPｺﾞｼｯｸM"/>
      <family val="3"/>
      <charset val="128"/>
    </font>
    <font>
      <b/>
      <sz val="10"/>
      <color theme="1"/>
      <name val="HGSｺﾞｼｯｸM"/>
      <family val="3"/>
      <charset val="128"/>
    </font>
    <font>
      <sz val="10"/>
      <color rgb="FF0000FF"/>
      <name val="游ゴシック"/>
      <family val="3"/>
      <charset val="128"/>
    </font>
    <font>
      <sz val="11"/>
      <color theme="0"/>
      <name val="HGPｺﾞｼｯｸM"/>
      <family val="3"/>
      <charset val="128"/>
    </font>
    <font>
      <sz val="11"/>
      <color rgb="FFFF0000"/>
      <name val="HGSｺﾞｼｯｸM"/>
      <family val="3"/>
      <charset val="128"/>
    </font>
    <font>
      <b/>
      <u/>
      <sz val="10"/>
      <name val="HGPｺﾞｼｯｸM"/>
      <family val="3"/>
      <charset val="128"/>
    </font>
    <font>
      <sz val="8"/>
      <color theme="0"/>
      <name val="HGSｺﾞｼｯｸM"/>
      <family val="3"/>
      <charset val="128"/>
    </font>
    <font>
      <sz val="8"/>
      <name val="Segoe UI Symbol"/>
      <family val="3"/>
    </font>
    <font>
      <u/>
      <sz val="11"/>
      <color theme="0"/>
      <name val="ＭＳ Ｐゴシック"/>
      <family val="3"/>
      <charset val="128"/>
    </font>
    <font>
      <b/>
      <sz val="8"/>
      <name val="HGSｺﾞｼｯｸM"/>
      <family val="3"/>
      <charset val="128"/>
    </font>
    <font>
      <sz val="8"/>
      <color rgb="FFFF0000"/>
      <name val="HGSｺﾞｼｯｸM"/>
      <family val="3"/>
      <charset val="128"/>
    </font>
    <font>
      <b/>
      <sz val="11"/>
      <name val="HGSｺﾞｼｯｸM"/>
      <family val="3"/>
      <charset val="128"/>
    </font>
    <font>
      <b/>
      <sz val="13"/>
      <color theme="1"/>
      <name val="HGSｺﾞｼｯｸM"/>
      <family val="3"/>
      <charset val="128"/>
    </font>
    <font>
      <sz val="10"/>
      <color theme="1"/>
      <name val="ＭＳ Ｐゴシック"/>
      <family val="3"/>
      <charset val="128"/>
      <scheme val="minor"/>
    </font>
    <font>
      <b/>
      <sz val="9"/>
      <name val="HGPｺﾞｼｯｸM"/>
      <family val="3"/>
      <charset val="128"/>
    </font>
    <font>
      <sz val="10.5"/>
      <color theme="1"/>
      <name val="HGPｺﾞｼｯｸM"/>
      <family val="3"/>
      <charset val="128"/>
    </font>
    <font>
      <sz val="8"/>
      <color theme="1"/>
      <name val="ＭＳ Ｐゴシック"/>
      <family val="2"/>
      <charset val="128"/>
      <scheme val="minor"/>
    </font>
    <font>
      <sz val="8"/>
      <color indexed="8"/>
      <name val="ＭＳ Ｐゴシック"/>
      <family val="3"/>
      <charset val="128"/>
    </font>
    <font>
      <sz val="8"/>
      <color theme="1"/>
      <name val="ＭＳ Ｐゴシック"/>
      <family val="3"/>
      <charset val="128"/>
    </font>
    <font>
      <b/>
      <sz val="11"/>
      <color theme="1"/>
      <name val="ＭＳ Ｐゴシック"/>
      <family val="3"/>
      <charset val="128"/>
      <scheme val="minor"/>
    </font>
  </fonts>
  <fills count="18">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
      <patternFill patternType="solid">
        <fgColor rgb="FFFF0000"/>
        <bgColor indexed="64"/>
      </patternFill>
    </fill>
    <fill>
      <patternFill patternType="solid">
        <fgColor indexed="22"/>
        <bgColor indexed="0"/>
      </patternFill>
    </fill>
    <fill>
      <patternFill patternType="solid">
        <fgColor rgb="FFFFFF00"/>
        <bgColor indexed="0"/>
      </patternFill>
    </fill>
    <fill>
      <patternFill patternType="solid">
        <fgColor theme="9" tint="0.79998168889431442"/>
        <bgColor indexed="64"/>
      </patternFill>
    </fill>
    <fill>
      <patternFill patternType="solid">
        <fgColor theme="0" tint="-0.249977111117893"/>
        <bgColor indexed="0"/>
      </patternFill>
    </fill>
    <fill>
      <patternFill patternType="solid">
        <fgColor theme="2"/>
        <bgColor indexed="64"/>
      </patternFill>
    </fill>
    <fill>
      <patternFill patternType="solid">
        <fgColor rgb="FFFFC000"/>
        <bgColor indexed="64"/>
      </patternFill>
    </fill>
    <fill>
      <patternFill patternType="solid">
        <fgColor theme="4" tint="0.59999389629810485"/>
        <bgColor indexed="64"/>
      </patternFill>
    </fill>
    <fill>
      <patternFill patternType="solid">
        <fgColor rgb="FFFFFFCC"/>
        <bgColor indexed="64"/>
      </patternFill>
    </fill>
    <fill>
      <patternFill patternType="solid">
        <fgColor theme="3" tint="0.79998168889431442"/>
        <bgColor indexed="64"/>
      </patternFill>
    </fill>
    <fill>
      <patternFill patternType="solid">
        <fgColor theme="3"/>
        <bgColor indexed="64"/>
      </patternFill>
    </fill>
    <fill>
      <patternFill patternType="solid">
        <fgColor rgb="FFFFFFCC"/>
        <bgColor rgb="FFFFFFCC"/>
      </patternFill>
    </fill>
    <fill>
      <patternFill patternType="solid">
        <fgColor theme="0"/>
        <bgColor indexed="64"/>
      </patternFill>
    </fill>
    <fill>
      <patternFill patternType="solid">
        <fgColor theme="0" tint="-4.9989318521683403E-2"/>
        <bgColor indexed="64"/>
      </patternFill>
    </fill>
  </fills>
  <borders count="292">
    <border>
      <left/>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style="thin">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bottom/>
      <diagonal/>
    </border>
    <border>
      <left style="thin">
        <color indexed="64"/>
      </left>
      <right style="medium">
        <color indexed="64"/>
      </right>
      <top style="thin">
        <color indexed="64"/>
      </top>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double">
        <color indexed="64"/>
      </top>
      <bottom style="thin">
        <color indexed="64"/>
      </bottom>
      <diagonal/>
    </border>
    <border>
      <left style="thin">
        <color indexed="64"/>
      </left>
      <right style="medium">
        <color indexed="64"/>
      </right>
      <top/>
      <bottom style="medium">
        <color indexed="64"/>
      </bottom>
      <diagonal/>
    </border>
    <border>
      <left style="thin">
        <color indexed="64"/>
      </left>
      <right style="thin">
        <color indexed="64"/>
      </right>
      <top/>
      <bottom style="medium">
        <color indexed="64"/>
      </bottom>
      <diagonal/>
    </border>
    <border>
      <left/>
      <right/>
      <top style="thin">
        <color indexed="64"/>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style="thin">
        <color auto="1"/>
      </bottom>
      <diagonal/>
    </border>
    <border>
      <left style="medium">
        <color indexed="64"/>
      </left>
      <right/>
      <top style="thin">
        <color indexed="64"/>
      </top>
      <bottom style="medium">
        <color indexed="64"/>
      </bottom>
      <diagonal/>
    </border>
    <border>
      <left style="thin">
        <color indexed="64"/>
      </left>
      <right style="thin">
        <color indexed="64"/>
      </right>
      <top/>
      <bottom style="double">
        <color indexed="64"/>
      </bottom>
      <diagonal/>
    </border>
    <border>
      <left style="thin">
        <color indexed="64"/>
      </left>
      <right style="thin">
        <color indexed="64"/>
      </right>
      <top style="double">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hair">
        <color indexed="64"/>
      </top>
      <bottom style="thin">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right/>
      <top style="double">
        <color indexed="64"/>
      </top>
      <bottom style="thin">
        <color indexed="64"/>
      </bottom>
      <diagonal/>
    </border>
    <border diagonalDown="1">
      <left style="thin">
        <color indexed="64"/>
      </left>
      <right style="medium">
        <color indexed="64"/>
      </right>
      <top style="thin">
        <color indexed="64"/>
      </top>
      <bottom style="thin">
        <color indexed="64"/>
      </bottom>
      <diagonal style="thin">
        <color indexed="64"/>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medium">
        <color indexed="64"/>
      </bottom>
      <diagonal/>
    </border>
    <border>
      <left style="thin">
        <color theme="3" tint="-0.499984740745262"/>
      </left>
      <right style="thin">
        <color theme="3" tint="-0.499984740745262"/>
      </right>
      <top style="thin">
        <color theme="3" tint="-0.499984740745262"/>
      </top>
      <bottom style="thin">
        <color theme="3" tint="-0.499984740745262"/>
      </bottom>
      <diagonal/>
    </border>
    <border>
      <left style="thin">
        <color theme="3" tint="-0.499984740745262"/>
      </left>
      <right/>
      <top style="thin">
        <color theme="3" tint="-0.499984740745262"/>
      </top>
      <bottom/>
      <diagonal/>
    </border>
    <border>
      <left/>
      <right/>
      <top style="thin">
        <color theme="3" tint="-0.499984740745262"/>
      </top>
      <bottom/>
      <diagonal/>
    </border>
    <border>
      <left/>
      <right style="thin">
        <color theme="3" tint="-0.499984740745262"/>
      </right>
      <top style="thin">
        <color theme="3" tint="-0.499984740745262"/>
      </top>
      <bottom/>
      <diagonal/>
    </border>
    <border>
      <left style="thin">
        <color theme="3" tint="-0.499984740745262"/>
      </left>
      <right/>
      <top/>
      <bottom style="thin">
        <color theme="3" tint="-0.499984740745262"/>
      </bottom>
      <diagonal/>
    </border>
    <border>
      <left/>
      <right/>
      <top/>
      <bottom style="thin">
        <color theme="3" tint="-0.499984740745262"/>
      </bottom>
      <diagonal/>
    </border>
    <border>
      <left/>
      <right style="thin">
        <color theme="3" tint="-0.499984740745262"/>
      </right>
      <top/>
      <bottom style="thin">
        <color theme="3" tint="-0.499984740745262"/>
      </bottom>
      <diagonal/>
    </border>
    <border>
      <left style="thin">
        <color theme="3" tint="-0.499984740745262"/>
      </left>
      <right/>
      <top style="thin">
        <color theme="3" tint="-0.499984740745262"/>
      </top>
      <bottom style="thin">
        <color theme="3" tint="-0.499984740745262"/>
      </bottom>
      <diagonal/>
    </border>
    <border>
      <left/>
      <right style="thin">
        <color theme="3" tint="-0.499984740745262"/>
      </right>
      <top style="thin">
        <color theme="3" tint="-0.499984740745262"/>
      </top>
      <bottom style="thin">
        <color theme="3" tint="-0.499984740745262"/>
      </bottom>
      <diagonal/>
    </border>
    <border>
      <left style="thin">
        <color theme="3" tint="-0.499984740745262"/>
      </left>
      <right style="thin">
        <color theme="3" tint="-0.499984740745262"/>
      </right>
      <top style="thin">
        <color theme="3" tint="-0.499984740745262"/>
      </top>
      <bottom/>
      <diagonal/>
    </border>
    <border>
      <left/>
      <right/>
      <top style="thin">
        <color theme="3" tint="-0.499984740745262"/>
      </top>
      <bottom style="thin">
        <color theme="3" tint="-0.499984740745262"/>
      </bottom>
      <diagonal/>
    </border>
    <border>
      <left style="thin">
        <color theme="3" tint="-0.499984740745262"/>
      </left>
      <right/>
      <top/>
      <bottom/>
      <diagonal/>
    </border>
    <border>
      <left/>
      <right style="thin">
        <color theme="3" tint="-0.499984740745262"/>
      </right>
      <top/>
      <bottom/>
      <diagonal/>
    </border>
    <border>
      <left/>
      <right style="medium">
        <color theme="3" tint="-0.499984740745262"/>
      </right>
      <top style="thin">
        <color theme="3" tint="-0.499984740745262"/>
      </top>
      <bottom style="thin">
        <color theme="3" tint="-0.499984740745262"/>
      </bottom>
      <diagonal/>
    </border>
    <border>
      <left/>
      <right/>
      <top style="thin">
        <color theme="3"/>
      </top>
      <bottom/>
      <diagonal/>
    </border>
    <border>
      <left style="medium">
        <color indexed="64"/>
      </left>
      <right style="thin">
        <color theme="1" tint="0.499984740745262"/>
      </right>
      <top style="medium">
        <color indexed="64"/>
      </top>
      <bottom style="thin">
        <color theme="1" tint="0.499984740745262"/>
      </bottom>
      <diagonal/>
    </border>
    <border>
      <left style="thin">
        <color theme="1" tint="0.499984740745262"/>
      </left>
      <right style="thin">
        <color theme="1" tint="0.499984740745262"/>
      </right>
      <top style="medium">
        <color indexed="64"/>
      </top>
      <bottom style="thin">
        <color theme="1" tint="0.499984740745262"/>
      </bottom>
      <diagonal/>
    </border>
    <border>
      <left style="medium">
        <color indexed="64"/>
      </left>
      <right style="thin">
        <color theme="1" tint="0.499984740745262"/>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medium">
        <color indexed="64"/>
      </left>
      <right style="thin">
        <color theme="1" tint="0.499984740745262"/>
      </right>
      <top style="thin">
        <color theme="1" tint="0.499984740745262"/>
      </top>
      <bottom style="medium">
        <color indexed="64"/>
      </bottom>
      <diagonal/>
    </border>
    <border>
      <left style="thin">
        <color theme="1" tint="0.499984740745262"/>
      </left>
      <right style="thin">
        <color theme="1" tint="0.499984740745262"/>
      </right>
      <top style="thin">
        <color theme="1" tint="0.499984740745262"/>
      </top>
      <bottom style="medium">
        <color indexed="64"/>
      </bottom>
      <diagonal/>
    </border>
    <border>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style="thin">
        <color theme="1" tint="0.499984740745262"/>
      </left>
      <right/>
      <top style="medium">
        <color indexed="64"/>
      </top>
      <bottom style="thin">
        <color theme="1" tint="0.499984740745262"/>
      </bottom>
      <diagonal/>
    </border>
    <border>
      <left/>
      <right/>
      <top style="medium">
        <color indexed="64"/>
      </top>
      <bottom style="thin">
        <color theme="1" tint="0.499984740745262"/>
      </bottom>
      <diagonal/>
    </border>
    <border>
      <left/>
      <right/>
      <top style="thin">
        <color theme="1" tint="0.499984740745262"/>
      </top>
      <bottom/>
      <diagonal/>
    </border>
    <border>
      <left/>
      <right style="medium">
        <color indexed="64"/>
      </right>
      <top style="thin">
        <color theme="1" tint="0.499984740745262"/>
      </top>
      <bottom/>
      <diagonal/>
    </border>
    <border>
      <left style="thin">
        <color theme="1" tint="0.499984740745262"/>
      </left>
      <right/>
      <top style="thin">
        <color theme="1" tint="0.499984740745262"/>
      </top>
      <bottom style="medium">
        <color indexed="64"/>
      </bottom>
      <diagonal/>
    </border>
    <border>
      <left/>
      <right/>
      <top style="thin">
        <color theme="1" tint="0.499984740745262"/>
      </top>
      <bottom style="medium">
        <color indexed="64"/>
      </bottom>
      <diagonal/>
    </border>
    <border>
      <left style="thin">
        <color theme="1" tint="0.499984740745262"/>
      </left>
      <right style="thin">
        <color theme="1" tint="0.499984740745262"/>
      </right>
      <top/>
      <bottom style="medium">
        <color indexed="64"/>
      </bottom>
      <diagonal/>
    </border>
    <border>
      <left/>
      <right/>
      <top/>
      <bottom style="thin">
        <color theme="1" tint="0.499984740745262"/>
      </bottom>
      <diagonal/>
    </border>
    <border>
      <left/>
      <right style="thin">
        <color theme="1" tint="0.499984740745262"/>
      </right>
      <top/>
      <bottom style="thin">
        <color theme="1" tint="0.499984740745262"/>
      </bottom>
      <diagonal/>
    </border>
    <border>
      <left style="thin">
        <color theme="1" tint="0.499984740745262"/>
      </left>
      <right/>
      <top/>
      <bottom style="thin">
        <color theme="1" tint="0.499984740745262"/>
      </bottom>
      <diagonal/>
    </border>
    <border>
      <left style="thin">
        <color theme="1" tint="0.499984740745262"/>
      </left>
      <right/>
      <top style="thin">
        <color theme="1" tint="0.499984740745262"/>
      </top>
      <bottom/>
      <diagonal/>
    </border>
    <border>
      <left style="thin">
        <color theme="3" tint="0.79998168889431442"/>
      </left>
      <right style="thin">
        <color theme="1" tint="0.499984740745262"/>
      </right>
      <top style="thin">
        <color theme="1" tint="0.499984740745262"/>
      </top>
      <bottom style="medium">
        <color indexed="64"/>
      </bottom>
      <diagonal/>
    </border>
    <border>
      <left style="thin">
        <color theme="3" tint="0.79998168889431442"/>
      </left>
      <right style="thin">
        <color theme="3" tint="0.79998168889431442"/>
      </right>
      <top style="thin">
        <color theme="1" tint="0.499984740745262"/>
      </top>
      <bottom style="medium">
        <color indexed="64"/>
      </bottom>
      <diagonal/>
    </border>
    <border>
      <left/>
      <right style="thin">
        <color indexed="64"/>
      </right>
      <top style="thin">
        <color theme="1" tint="0.499984740745262"/>
      </top>
      <bottom style="thin">
        <color theme="1" tint="0.499984740745262"/>
      </bottom>
      <diagonal/>
    </border>
    <border>
      <left/>
      <right/>
      <top style="thin">
        <color theme="1" tint="0.499984740745262"/>
      </top>
      <bottom style="thin">
        <color indexed="64"/>
      </bottom>
      <diagonal/>
    </border>
    <border>
      <left/>
      <right style="thin">
        <color indexed="64"/>
      </right>
      <top style="thin">
        <color theme="1" tint="0.499984740745262"/>
      </top>
      <bottom style="thin">
        <color indexed="64"/>
      </bottom>
      <diagonal/>
    </border>
    <border>
      <left/>
      <right style="medium">
        <color indexed="64"/>
      </right>
      <top style="thin">
        <color theme="1" tint="0.499984740745262"/>
      </top>
      <bottom style="medium">
        <color indexed="64"/>
      </bottom>
      <diagonal/>
    </border>
    <border>
      <left/>
      <right style="thin">
        <color theme="3" tint="0.79998168889431442"/>
      </right>
      <top style="thin">
        <color theme="1" tint="0.499984740745262"/>
      </top>
      <bottom style="medium">
        <color indexed="64"/>
      </bottom>
      <diagonal/>
    </border>
    <border>
      <left/>
      <right style="thin">
        <color theme="1" tint="0.499984740745262"/>
      </right>
      <top style="thin">
        <color theme="1" tint="0.499984740745262"/>
      </top>
      <bottom style="medium">
        <color indexed="64"/>
      </bottom>
      <diagonal/>
    </border>
    <border>
      <left/>
      <right style="thin">
        <color theme="1" tint="0.499984740745262"/>
      </right>
      <top style="medium">
        <color indexed="64"/>
      </top>
      <bottom style="thin">
        <color theme="1" tint="0.499984740745262"/>
      </bottom>
      <diagonal/>
    </border>
    <border>
      <left/>
      <right/>
      <top/>
      <bottom style="medium">
        <color theme="3"/>
      </bottom>
      <diagonal/>
    </border>
    <border>
      <left/>
      <right/>
      <top style="medium">
        <color theme="3"/>
      </top>
      <bottom style="medium">
        <color theme="3"/>
      </bottom>
      <diagonal/>
    </border>
    <border>
      <left/>
      <right/>
      <top style="dashed">
        <color theme="3"/>
      </top>
      <bottom style="dashed">
        <color theme="3"/>
      </bottom>
      <diagonal/>
    </border>
    <border>
      <left/>
      <right/>
      <top/>
      <bottom style="dashed">
        <color theme="3"/>
      </bottom>
      <diagonal/>
    </border>
    <border>
      <left style="thin">
        <color theme="1" tint="0.499984740745262"/>
      </left>
      <right style="thin">
        <color theme="3" tint="0.79998168889431442"/>
      </right>
      <top style="thin">
        <color theme="1" tint="0.499984740745262"/>
      </top>
      <bottom style="thin">
        <color theme="1" tint="0.499984740745262"/>
      </bottom>
      <diagonal/>
    </border>
    <border>
      <left style="thin">
        <color theme="3" tint="0.79998168889431442"/>
      </left>
      <right style="thin">
        <color theme="3" tint="0.79998168889431442"/>
      </right>
      <top style="thin">
        <color theme="1" tint="0.499984740745262"/>
      </top>
      <bottom style="thin">
        <color theme="1" tint="0.499984740745262"/>
      </bottom>
      <diagonal/>
    </border>
    <border>
      <left style="thin">
        <color theme="3" tint="0.79998168889431442"/>
      </left>
      <right style="medium">
        <color indexed="64"/>
      </right>
      <top style="thin">
        <color theme="1" tint="0.499984740745262"/>
      </top>
      <bottom style="thin">
        <color theme="1" tint="0.499984740745262"/>
      </bottom>
      <diagonal/>
    </border>
    <border>
      <left style="thin">
        <color theme="1" tint="0.499984740745262"/>
      </left>
      <right style="thin">
        <color theme="3" tint="0.79998168889431442"/>
      </right>
      <top/>
      <bottom style="medium">
        <color indexed="64"/>
      </bottom>
      <diagonal/>
    </border>
    <border>
      <left style="thin">
        <color theme="3" tint="0.79998168889431442"/>
      </left>
      <right style="thin">
        <color theme="3" tint="0.79998168889431442"/>
      </right>
      <top/>
      <bottom style="medium">
        <color indexed="64"/>
      </bottom>
      <diagonal/>
    </border>
    <border>
      <left style="thin">
        <color theme="3" tint="0.79998168889431442"/>
      </left>
      <right style="medium">
        <color indexed="64"/>
      </right>
      <top/>
      <bottom style="medium">
        <color indexed="64"/>
      </bottom>
      <diagonal/>
    </border>
    <border>
      <left style="thin">
        <color indexed="64"/>
      </left>
      <right style="thin">
        <color indexed="64"/>
      </right>
      <top style="double">
        <color indexed="64"/>
      </top>
      <bottom style="double">
        <color indexed="64"/>
      </bottom>
      <diagonal/>
    </border>
    <border>
      <left style="thin">
        <color auto="1"/>
      </left>
      <right style="thin">
        <color auto="1"/>
      </right>
      <top/>
      <bottom style="thin">
        <color theme="1" tint="0.499984740745262"/>
      </bottom>
      <diagonal/>
    </border>
    <border>
      <left style="thin">
        <color theme="1" tint="0.499984740745262"/>
      </left>
      <right style="medium">
        <color indexed="64"/>
      </right>
      <top style="medium">
        <color indexed="64"/>
      </top>
      <bottom style="thin">
        <color theme="1" tint="0.499984740745262"/>
      </bottom>
      <diagonal/>
    </border>
    <border>
      <left style="thin">
        <color theme="1" tint="0.499984740745262"/>
      </left>
      <right style="medium">
        <color indexed="64"/>
      </right>
      <top style="thin">
        <color theme="1" tint="0.499984740745262"/>
      </top>
      <bottom style="thin">
        <color theme="1" tint="0.499984740745262"/>
      </bottom>
      <diagonal/>
    </border>
    <border>
      <left style="hair">
        <color theme="1" tint="0.499984740745262"/>
      </left>
      <right style="hair">
        <color theme="1" tint="0.499984740745262"/>
      </right>
      <top style="thin">
        <color theme="1" tint="0.499984740745262"/>
      </top>
      <bottom style="medium">
        <color indexed="64"/>
      </bottom>
      <diagonal/>
    </border>
    <border>
      <left style="hair">
        <color theme="1" tint="0.499984740745262"/>
      </left>
      <right style="hair">
        <color theme="1" tint="0.499984740745262"/>
      </right>
      <top style="thin">
        <color theme="1" tint="0.499984740745262"/>
      </top>
      <bottom style="thin">
        <color theme="1" tint="0.499984740745262"/>
      </bottom>
      <diagonal/>
    </border>
    <border>
      <left style="medium">
        <color rgb="FF231F20"/>
      </left>
      <right/>
      <top style="medium">
        <color rgb="FF231F20"/>
      </top>
      <bottom style="thin">
        <color rgb="FF231F20"/>
      </bottom>
      <diagonal/>
    </border>
    <border>
      <left/>
      <right/>
      <top style="medium">
        <color rgb="FF231F20"/>
      </top>
      <bottom style="thin">
        <color rgb="FF231F20"/>
      </bottom>
      <diagonal/>
    </border>
    <border>
      <left/>
      <right style="thin">
        <color rgb="FF231F20"/>
      </right>
      <top style="medium">
        <color rgb="FF231F20"/>
      </top>
      <bottom style="thin">
        <color rgb="FF231F20"/>
      </bottom>
      <diagonal/>
    </border>
    <border>
      <left style="thin">
        <color rgb="FF231F20"/>
      </left>
      <right/>
      <top style="medium">
        <color rgb="FF231F20"/>
      </top>
      <bottom style="thin">
        <color rgb="FF231F20"/>
      </bottom>
      <diagonal/>
    </border>
    <border>
      <left/>
      <right style="medium">
        <color rgb="FF231F20"/>
      </right>
      <top style="medium">
        <color rgb="FF231F20"/>
      </top>
      <bottom style="thin">
        <color rgb="FF231F20"/>
      </bottom>
      <diagonal/>
    </border>
    <border>
      <left style="medium">
        <color rgb="FF231F20"/>
      </left>
      <right/>
      <top style="thin">
        <color rgb="FF231F20"/>
      </top>
      <bottom/>
      <diagonal/>
    </border>
    <border>
      <left/>
      <right/>
      <top style="thin">
        <color rgb="FF231F20"/>
      </top>
      <bottom/>
      <diagonal/>
    </border>
    <border>
      <left/>
      <right style="thin">
        <color rgb="FF231F20"/>
      </right>
      <top style="thin">
        <color rgb="FF231F20"/>
      </top>
      <bottom/>
      <diagonal/>
    </border>
    <border>
      <left style="thin">
        <color rgb="FF231F20"/>
      </left>
      <right/>
      <top style="thin">
        <color rgb="FF231F20"/>
      </top>
      <bottom/>
      <diagonal/>
    </border>
    <border>
      <left style="thin">
        <color rgb="FF231F20"/>
      </left>
      <right/>
      <top style="thin">
        <color rgb="FF231F20"/>
      </top>
      <bottom style="thin">
        <color rgb="FF231F20"/>
      </bottom>
      <diagonal/>
    </border>
    <border>
      <left/>
      <right/>
      <top style="thin">
        <color rgb="FF231F20"/>
      </top>
      <bottom style="thin">
        <color rgb="FF231F20"/>
      </bottom>
      <diagonal/>
    </border>
    <border>
      <left/>
      <right style="medium">
        <color rgb="FF231F20"/>
      </right>
      <top style="thin">
        <color rgb="FF231F20"/>
      </top>
      <bottom style="thin">
        <color rgb="FF231F20"/>
      </bottom>
      <diagonal/>
    </border>
    <border>
      <left style="medium">
        <color rgb="FF231F20"/>
      </left>
      <right/>
      <top/>
      <bottom style="thin">
        <color rgb="FF231F20"/>
      </bottom>
      <diagonal/>
    </border>
    <border>
      <left/>
      <right/>
      <top/>
      <bottom style="thin">
        <color rgb="FF231F20"/>
      </bottom>
      <diagonal/>
    </border>
    <border>
      <left/>
      <right style="thin">
        <color rgb="FF231F20"/>
      </right>
      <top/>
      <bottom style="thin">
        <color rgb="FF231F20"/>
      </bottom>
      <diagonal/>
    </border>
    <border>
      <left style="thin">
        <color rgb="FF231F20"/>
      </left>
      <right/>
      <top/>
      <bottom style="thin">
        <color rgb="FF231F20"/>
      </bottom>
      <diagonal/>
    </border>
    <border>
      <left style="medium">
        <color rgb="FF231F20"/>
      </left>
      <right/>
      <top style="thin">
        <color rgb="FF231F20"/>
      </top>
      <bottom style="thin">
        <color rgb="FF231F20"/>
      </bottom>
      <diagonal/>
    </border>
    <border>
      <left/>
      <right style="thin">
        <color rgb="FF231F20"/>
      </right>
      <top style="thin">
        <color rgb="FF231F20"/>
      </top>
      <bottom style="thin">
        <color rgb="FF231F20"/>
      </bottom>
      <diagonal/>
    </border>
    <border>
      <left/>
      <right style="thin">
        <color indexed="64"/>
      </right>
      <top style="thin">
        <color rgb="FF231F20"/>
      </top>
      <bottom/>
      <diagonal/>
    </border>
    <border>
      <left/>
      <right style="thin">
        <color indexed="64"/>
      </right>
      <top/>
      <bottom style="thin">
        <color rgb="FF231F20"/>
      </bottom>
      <diagonal/>
    </border>
    <border>
      <left/>
      <right style="medium">
        <color rgb="FF231F20"/>
      </right>
      <top style="thin">
        <color rgb="FF231F20"/>
      </top>
      <bottom/>
      <diagonal/>
    </border>
    <border>
      <left/>
      <right/>
      <top style="thin">
        <color indexed="64"/>
      </top>
      <bottom style="thin">
        <color rgb="FF231F20"/>
      </bottom>
      <diagonal/>
    </border>
    <border>
      <left style="thin">
        <color rgb="FF231F20"/>
      </left>
      <right/>
      <top style="thin">
        <color indexed="64"/>
      </top>
      <bottom style="thin">
        <color rgb="FF231F20"/>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top style="medium">
        <color rgb="FF231F20"/>
      </top>
      <bottom/>
      <diagonal/>
    </border>
    <border>
      <left/>
      <right/>
      <top/>
      <bottom style="medium">
        <color rgb="FF231F20"/>
      </bottom>
      <diagonal/>
    </border>
    <border>
      <left style="medium">
        <color rgb="FF231F20"/>
      </left>
      <right/>
      <top/>
      <bottom style="medium">
        <color rgb="FF231F20"/>
      </bottom>
      <diagonal/>
    </border>
    <border>
      <left/>
      <right style="thin">
        <color rgb="FF231F20"/>
      </right>
      <top/>
      <bottom style="medium">
        <color rgb="FF231F20"/>
      </bottom>
      <diagonal/>
    </border>
    <border>
      <left style="thin">
        <color rgb="FF231F20"/>
      </left>
      <right/>
      <top/>
      <bottom style="medium">
        <color rgb="FF231F20"/>
      </bottom>
      <diagonal/>
    </border>
    <border>
      <left/>
      <right style="medium">
        <color rgb="FF231F20"/>
      </right>
      <top/>
      <bottom style="medium">
        <color rgb="FF231F20"/>
      </bottom>
      <diagonal/>
    </border>
    <border>
      <left style="medium">
        <color indexed="64"/>
      </left>
      <right style="thin">
        <color indexed="64"/>
      </right>
      <top/>
      <bottom style="thin">
        <color indexed="64"/>
      </bottom>
      <diagonal/>
    </border>
    <border>
      <left style="thin">
        <color theme="0"/>
      </left>
      <right style="thin">
        <color theme="0"/>
      </right>
      <top style="thin">
        <color indexed="64"/>
      </top>
      <bottom/>
      <diagonal/>
    </border>
    <border>
      <left style="thin">
        <color theme="0"/>
      </left>
      <right style="thin">
        <color theme="0"/>
      </right>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dotted">
        <color indexed="64"/>
      </right>
      <top style="thin">
        <color indexed="64"/>
      </top>
      <bottom/>
      <diagonal/>
    </border>
    <border>
      <left style="dotted">
        <color indexed="64"/>
      </left>
      <right style="dotted">
        <color indexed="64"/>
      </right>
      <top style="thin">
        <color indexed="64"/>
      </top>
      <bottom/>
      <diagonal/>
    </border>
    <border>
      <left style="dotted">
        <color indexed="64"/>
      </left>
      <right style="thin">
        <color indexed="64"/>
      </right>
      <top style="thin">
        <color indexed="64"/>
      </top>
      <bottom/>
      <diagonal/>
    </border>
    <border>
      <left/>
      <right style="dotted">
        <color indexed="64"/>
      </right>
      <top style="thin">
        <color indexed="64"/>
      </top>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dotted">
        <color indexed="64"/>
      </right>
      <top/>
      <bottom style="thin">
        <color indexed="64"/>
      </bottom>
      <diagonal/>
    </border>
    <border>
      <left style="dotted">
        <color indexed="64"/>
      </left>
      <right style="dotted">
        <color indexed="64"/>
      </right>
      <top/>
      <bottom style="thin">
        <color indexed="64"/>
      </bottom>
      <diagonal/>
    </border>
    <border>
      <left style="dotted">
        <color indexed="64"/>
      </left>
      <right style="thin">
        <color indexed="64"/>
      </right>
      <top/>
      <bottom style="thin">
        <color indexed="64"/>
      </bottom>
      <diagonal/>
    </border>
    <border>
      <left/>
      <right style="dotted">
        <color indexed="64"/>
      </right>
      <top/>
      <bottom style="thin">
        <color indexed="64"/>
      </bottom>
      <diagonal/>
    </border>
    <border>
      <left style="dotted">
        <color indexed="64"/>
      </left>
      <right/>
      <top style="thin">
        <color indexed="64"/>
      </top>
      <bottom/>
      <diagonal/>
    </border>
    <border>
      <left style="dotted">
        <color indexed="64"/>
      </left>
      <right/>
      <top/>
      <bottom style="thin">
        <color indexed="64"/>
      </bottom>
      <diagonal/>
    </border>
    <border>
      <left style="thin">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style="dotted">
        <color indexed="64"/>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
      <left/>
      <right style="dotted">
        <color indexed="64"/>
      </right>
      <top style="thin">
        <color indexed="64"/>
      </top>
      <bottom style="thin">
        <color indexed="64"/>
      </bottom>
      <diagonal/>
    </border>
    <border>
      <left style="medium">
        <color indexed="64"/>
      </left>
      <right style="dotted">
        <color indexed="64"/>
      </right>
      <top style="medium">
        <color indexed="64"/>
      </top>
      <bottom style="medium">
        <color indexed="64"/>
      </bottom>
      <diagonal/>
    </border>
    <border>
      <left style="dotted">
        <color indexed="64"/>
      </left>
      <right style="dotted">
        <color indexed="64"/>
      </right>
      <top style="medium">
        <color indexed="64"/>
      </top>
      <bottom style="medium">
        <color indexed="64"/>
      </bottom>
      <diagonal/>
    </border>
    <border>
      <left style="dotted">
        <color indexed="64"/>
      </left>
      <right style="medium">
        <color indexed="64"/>
      </right>
      <top style="medium">
        <color indexed="64"/>
      </top>
      <bottom style="medium">
        <color indexed="64"/>
      </bottom>
      <diagonal/>
    </border>
    <border>
      <left style="thin">
        <color indexed="64"/>
      </left>
      <right style="thin">
        <color theme="0"/>
      </right>
      <top style="thin">
        <color indexed="64"/>
      </top>
      <bottom style="thin">
        <color theme="0"/>
      </bottom>
      <diagonal/>
    </border>
    <border>
      <left style="thin">
        <color theme="0"/>
      </left>
      <right style="thin">
        <color theme="0"/>
      </right>
      <top style="thin">
        <color indexed="64"/>
      </top>
      <bottom style="thin">
        <color theme="0"/>
      </bottom>
      <diagonal/>
    </border>
    <border>
      <left style="thin">
        <color indexed="64"/>
      </left>
      <right style="thin">
        <color theme="0"/>
      </right>
      <top style="thin">
        <color theme="0"/>
      </top>
      <bottom style="thin">
        <color indexed="64"/>
      </bottom>
      <diagonal/>
    </border>
    <border>
      <left style="thin">
        <color theme="0"/>
      </left>
      <right style="thin">
        <color theme="0"/>
      </right>
      <top style="thin">
        <color theme="0"/>
      </top>
      <bottom style="thin">
        <color indexed="64"/>
      </bottom>
      <diagonal/>
    </border>
    <border>
      <left style="thin">
        <color indexed="64"/>
      </left>
      <right/>
      <top style="thin">
        <color indexed="64"/>
      </top>
      <bottom style="thin">
        <color theme="0"/>
      </bottom>
      <diagonal/>
    </border>
    <border>
      <left/>
      <right/>
      <top style="thin">
        <color indexed="64"/>
      </top>
      <bottom style="thin">
        <color theme="0"/>
      </bottom>
      <diagonal/>
    </border>
    <border>
      <left/>
      <right style="thin">
        <color indexed="64"/>
      </right>
      <top style="thin">
        <color indexed="64"/>
      </top>
      <bottom style="thin">
        <color theme="0"/>
      </bottom>
      <diagonal/>
    </border>
    <border>
      <left style="thin">
        <color indexed="64"/>
      </left>
      <right/>
      <top style="thin">
        <color theme="0"/>
      </top>
      <bottom style="thin">
        <color indexed="64"/>
      </bottom>
      <diagonal/>
    </border>
    <border>
      <left/>
      <right/>
      <top style="thin">
        <color theme="0"/>
      </top>
      <bottom style="thin">
        <color indexed="64"/>
      </bottom>
      <diagonal/>
    </border>
    <border>
      <left/>
      <right style="thin">
        <color indexed="64"/>
      </right>
      <top style="thin">
        <color theme="0"/>
      </top>
      <bottom style="thin">
        <color indexed="64"/>
      </bottom>
      <diagonal/>
    </border>
    <border>
      <left/>
      <right style="medium">
        <color indexed="64"/>
      </right>
      <top style="thin">
        <color indexed="64"/>
      </top>
      <bottom style="thin">
        <color theme="0"/>
      </bottom>
      <diagonal/>
    </border>
    <border>
      <left/>
      <right style="medium">
        <color indexed="64"/>
      </right>
      <top style="thin">
        <color theme="0"/>
      </top>
      <bottom style="thin">
        <color indexed="64"/>
      </bottom>
      <diagonal/>
    </border>
    <border>
      <left style="thin">
        <color indexed="64"/>
      </left>
      <right/>
      <top style="thin">
        <color theme="0"/>
      </top>
      <bottom style="medium">
        <color indexed="64"/>
      </bottom>
      <diagonal/>
    </border>
    <border>
      <left/>
      <right/>
      <top style="thin">
        <color theme="0"/>
      </top>
      <bottom style="medium">
        <color indexed="64"/>
      </bottom>
      <diagonal/>
    </border>
    <border>
      <left/>
      <right style="thin">
        <color indexed="64"/>
      </right>
      <top style="thin">
        <color theme="0"/>
      </top>
      <bottom style="medium">
        <color indexed="64"/>
      </bottom>
      <diagonal/>
    </border>
    <border>
      <left/>
      <right style="medium">
        <color indexed="64"/>
      </right>
      <top style="thin">
        <color theme="0"/>
      </top>
      <bottom style="medium">
        <color indexed="64"/>
      </bottom>
      <diagonal/>
    </border>
    <border>
      <left/>
      <right style="thin">
        <color theme="0" tint="-0.14999847407452621"/>
      </right>
      <top/>
      <bottom/>
      <diagonal/>
    </border>
    <border>
      <left style="thin">
        <color theme="0" tint="-0.14999847407452621"/>
      </left>
      <right style="thin">
        <color theme="0" tint="-0.14999847407452621"/>
      </right>
      <top/>
      <bottom/>
      <diagonal/>
    </border>
    <border>
      <left style="thin">
        <color theme="1" tint="0.499984740745262"/>
      </left>
      <right style="thin">
        <color theme="0" tint="-0.14999847407452621"/>
      </right>
      <top style="thin">
        <color theme="1" tint="0.499984740745262"/>
      </top>
      <bottom style="thin">
        <color theme="1" tint="0.499984740745262"/>
      </bottom>
      <diagonal/>
    </border>
    <border>
      <left style="thin">
        <color theme="0" tint="-0.14999847407452621"/>
      </left>
      <right style="thin">
        <color theme="0" tint="-0.14999847407452621"/>
      </right>
      <top style="thin">
        <color theme="1" tint="0.499984740745262"/>
      </top>
      <bottom style="thin">
        <color theme="1" tint="0.499984740745262"/>
      </bottom>
      <diagonal/>
    </border>
    <border>
      <left style="thin">
        <color theme="0" tint="-0.14999847407452621"/>
      </left>
      <right style="thin">
        <color theme="1" tint="0.499984740745262"/>
      </right>
      <top style="thin">
        <color theme="1" tint="0.499984740745262"/>
      </top>
      <bottom style="thin">
        <color theme="1" tint="0.499984740745262"/>
      </bottom>
      <diagonal/>
    </border>
    <border>
      <left style="thin">
        <color theme="0" tint="-0.14999847407452621"/>
      </left>
      <right/>
      <top/>
      <bottom/>
      <diagonal/>
    </border>
    <border>
      <left style="thin">
        <color theme="1" tint="0.499984740745262"/>
      </left>
      <right/>
      <top style="thin">
        <color theme="1" tint="0.499984740745262"/>
      </top>
      <bottom style="thin">
        <color theme="3" tint="-0.499984740745262"/>
      </bottom>
      <diagonal/>
    </border>
    <border>
      <left/>
      <right/>
      <top style="thin">
        <color theme="1" tint="0.499984740745262"/>
      </top>
      <bottom style="thin">
        <color theme="3" tint="-0.499984740745262"/>
      </bottom>
      <diagonal/>
    </border>
    <border>
      <left/>
      <right style="thin">
        <color theme="1" tint="0.499984740745262"/>
      </right>
      <top style="thin">
        <color theme="1" tint="0.499984740745262"/>
      </top>
      <bottom style="thin">
        <color theme="3" tint="-0.499984740745262"/>
      </bottom>
      <diagonal/>
    </border>
    <border>
      <left/>
      <right/>
      <top style="thin">
        <color theme="3" tint="-0.499984740745262"/>
      </top>
      <bottom style="thin">
        <color theme="1" tint="0.499984740745262"/>
      </bottom>
      <diagonal/>
    </border>
    <border>
      <left style="thin">
        <color rgb="FFFFFFCC"/>
      </left>
      <right style="thin">
        <color rgb="FFFFFFCC"/>
      </right>
      <top style="medium">
        <color auto="1"/>
      </top>
      <bottom style="thin">
        <color theme="1" tint="0.499984740745262"/>
      </bottom>
      <diagonal/>
    </border>
    <border>
      <left style="thin">
        <color rgb="FFFFFFCC"/>
      </left>
      <right style="medium">
        <color indexed="64"/>
      </right>
      <top style="medium">
        <color auto="1"/>
      </top>
      <bottom style="thin">
        <color theme="1" tint="0.499984740745262"/>
      </bottom>
      <diagonal/>
    </border>
    <border>
      <left style="thin">
        <color rgb="FFFFFFCC"/>
      </left>
      <right style="thin">
        <color rgb="FFFFFFCC"/>
      </right>
      <top style="thin">
        <color theme="1" tint="0.499984740745262"/>
      </top>
      <bottom style="thin">
        <color theme="1" tint="0.499984740745262"/>
      </bottom>
      <diagonal/>
    </border>
    <border>
      <left style="thin">
        <color theme="1" tint="0.499984740745262"/>
      </left>
      <right style="thin">
        <color rgb="FFFFFFCC"/>
      </right>
      <top style="medium">
        <color indexed="64"/>
      </top>
      <bottom style="thin">
        <color theme="1" tint="0.499984740745262"/>
      </bottom>
      <diagonal/>
    </border>
    <border>
      <left style="thin">
        <color theme="1" tint="0.499984740745262"/>
      </left>
      <right style="thin">
        <color rgb="FFFFFFCC"/>
      </right>
      <top style="thin">
        <color theme="1" tint="0.499984740745262"/>
      </top>
      <bottom style="thin">
        <color theme="1" tint="0.499984740745262"/>
      </bottom>
      <diagonal/>
    </border>
    <border>
      <left style="thin">
        <color rgb="FFFFFFCC"/>
      </left>
      <right style="thin">
        <color theme="1" tint="0.499984740745262"/>
      </right>
      <top style="thin">
        <color theme="1" tint="0.499984740745262"/>
      </top>
      <bottom style="thin">
        <color theme="1" tint="0.499984740745262"/>
      </bottom>
      <diagonal/>
    </border>
    <border>
      <left/>
      <right style="thin">
        <color rgb="FFFFFFCC"/>
      </right>
      <top style="medium">
        <color indexed="64"/>
      </top>
      <bottom style="thin">
        <color theme="1" tint="0.499984740745262"/>
      </bottom>
      <diagonal/>
    </border>
    <border>
      <left/>
      <right style="thin">
        <color theme="0"/>
      </right>
      <top style="thin">
        <color theme="3" tint="-0.499984740745262"/>
      </top>
      <bottom style="thin">
        <color theme="3" tint="-0.499984740745262"/>
      </bottom>
      <diagonal/>
    </border>
    <border>
      <left style="thin">
        <color theme="0"/>
      </left>
      <right style="thin">
        <color theme="3" tint="-0.499984740745262"/>
      </right>
      <top style="thin">
        <color theme="3" tint="-0.499984740745262"/>
      </top>
      <bottom style="thin">
        <color theme="3" tint="-0.499984740745262"/>
      </bottom>
      <diagonal/>
    </border>
    <border>
      <left/>
      <right/>
      <top/>
      <bottom style="thin">
        <color rgb="FF002060"/>
      </bottom>
      <diagonal/>
    </border>
    <border>
      <left style="medium">
        <color theme="3" tint="-0.499984740745262"/>
      </left>
      <right style="thin">
        <color theme="3" tint="-0.499984740745262"/>
      </right>
      <top style="medium">
        <color theme="3" tint="-0.499984740745262"/>
      </top>
      <bottom style="medium">
        <color theme="3" tint="-0.499984740745262"/>
      </bottom>
      <diagonal/>
    </border>
    <border>
      <left style="thin">
        <color theme="3" tint="-0.499984740745262"/>
      </left>
      <right style="thin">
        <color theme="3" tint="-0.499984740745262"/>
      </right>
      <top style="medium">
        <color theme="3" tint="-0.499984740745262"/>
      </top>
      <bottom style="medium">
        <color theme="3" tint="-0.499984740745262"/>
      </bottom>
      <diagonal/>
    </border>
    <border>
      <left style="thin">
        <color theme="3" tint="-0.499984740745262"/>
      </left>
      <right/>
      <top style="medium">
        <color theme="3" tint="-0.499984740745262"/>
      </top>
      <bottom style="medium">
        <color theme="3" tint="-0.499984740745262"/>
      </bottom>
      <diagonal/>
    </border>
    <border>
      <left style="thin">
        <color rgb="FFFFFFCC"/>
      </left>
      <right style="medium">
        <color theme="3" tint="-0.499984740745262"/>
      </right>
      <top style="medium">
        <color theme="3" tint="-0.499984740745262"/>
      </top>
      <bottom style="medium">
        <color theme="3" tint="-0.499984740745262"/>
      </bottom>
      <diagonal/>
    </border>
    <border>
      <left style="medium">
        <color theme="3" tint="-0.499984740745262"/>
      </left>
      <right/>
      <top style="medium">
        <color theme="3" tint="-0.499984740745262"/>
      </top>
      <bottom style="medium">
        <color theme="3" tint="-0.499984740745262"/>
      </bottom>
      <diagonal/>
    </border>
    <border>
      <left/>
      <right/>
      <top style="medium">
        <color theme="3" tint="-0.499984740745262"/>
      </top>
      <bottom style="medium">
        <color theme="3" tint="-0.499984740745262"/>
      </bottom>
      <diagonal/>
    </border>
    <border>
      <left/>
      <right style="thin">
        <color rgb="FFFFFFCC"/>
      </right>
      <top style="medium">
        <color theme="3" tint="-0.499984740745262"/>
      </top>
      <bottom style="medium">
        <color theme="3" tint="-0.499984740745262"/>
      </bottom>
      <diagonal/>
    </border>
    <border>
      <left style="thin">
        <color rgb="FF002060"/>
      </left>
      <right/>
      <top style="thin">
        <color theme="3" tint="-0.499984740745262"/>
      </top>
      <bottom style="thin">
        <color theme="3" tint="-0.499984740745262"/>
      </bottom>
      <diagonal/>
    </border>
    <border>
      <left/>
      <right style="thin">
        <color auto="1"/>
      </right>
      <top/>
      <bottom style="thin">
        <color theme="1" tint="0.499984740745262"/>
      </bottom>
      <diagonal/>
    </border>
    <border>
      <left style="medium">
        <color theme="1" tint="0.499984740745262"/>
      </left>
      <right/>
      <top style="medium">
        <color theme="1" tint="0.499984740745262"/>
      </top>
      <bottom/>
      <diagonal/>
    </border>
    <border>
      <left/>
      <right/>
      <top style="medium">
        <color theme="1" tint="0.499984740745262"/>
      </top>
      <bottom/>
      <diagonal/>
    </border>
    <border>
      <left/>
      <right style="medium">
        <color theme="1" tint="0.499984740745262"/>
      </right>
      <top style="medium">
        <color theme="1" tint="0.499984740745262"/>
      </top>
      <bottom/>
      <diagonal/>
    </border>
    <border>
      <left style="medium">
        <color theme="1" tint="0.499984740745262"/>
      </left>
      <right/>
      <top/>
      <bottom style="medium">
        <color theme="1" tint="0.499984740745262"/>
      </bottom>
      <diagonal/>
    </border>
    <border>
      <left/>
      <right/>
      <top/>
      <bottom style="medium">
        <color theme="1" tint="0.499984740745262"/>
      </bottom>
      <diagonal/>
    </border>
    <border>
      <left/>
      <right style="medium">
        <color theme="1" tint="0.499984740745262"/>
      </right>
      <top/>
      <bottom style="medium">
        <color theme="1" tint="0.499984740745262"/>
      </bottom>
      <diagonal/>
    </border>
    <border>
      <left style="medium">
        <color theme="1" tint="0.499984740745262"/>
      </left>
      <right/>
      <top/>
      <bottom/>
      <diagonal/>
    </border>
    <border>
      <left/>
      <right/>
      <top/>
      <bottom style="hair">
        <color theme="3"/>
      </bottom>
      <diagonal/>
    </border>
    <border>
      <left/>
      <right/>
      <top style="hair">
        <color theme="3"/>
      </top>
      <bottom style="hair">
        <color theme="3"/>
      </bottom>
      <diagonal/>
    </border>
    <border>
      <left style="thin">
        <color rgb="FFFFFFCC"/>
      </left>
      <right/>
      <top style="medium">
        <color auto="1"/>
      </top>
      <bottom style="thin">
        <color theme="1" tint="0.499984740745262"/>
      </bottom>
      <diagonal/>
    </border>
    <border>
      <left/>
      <right style="medium">
        <color indexed="64"/>
      </right>
      <top style="medium">
        <color auto="1"/>
      </top>
      <bottom style="thin">
        <color theme="1" tint="0.499984740745262"/>
      </bottom>
      <diagonal/>
    </border>
    <border>
      <left style="medium">
        <color indexed="64"/>
      </left>
      <right/>
      <top style="medium">
        <color indexed="64"/>
      </top>
      <bottom style="thin">
        <color theme="1" tint="0.499984740745262"/>
      </bottom>
      <diagonal/>
    </border>
    <border>
      <left style="thin">
        <color rgb="FFFFFFCC"/>
      </left>
      <right/>
      <top style="thin">
        <color theme="1" tint="0.499984740745262"/>
      </top>
      <bottom style="thin">
        <color theme="1" tint="0.499984740745262"/>
      </bottom>
      <diagonal/>
    </border>
    <border>
      <left/>
      <right style="thin">
        <color rgb="FFFFFFCC"/>
      </right>
      <top style="thin">
        <color theme="1" tint="0.499984740745262"/>
      </top>
      <bottom style="thin">
        <color theme="1" tint="0.499984740745262"/>
      </bottom>
      <diagonal/>
    </border>
    <border>
      <left style="medium">
        <color indexed="64"/>
      </left>
      <right/>
      <top style="thin">
        <color theme="1" tint="0.499984740745262"/>
      </top>
      <bottom style="thin">
        <color theme="1" tint="0.499984740745262"/>
      </bottom>
      <diagonal/>
    </border>
    <border>
      <left/>
      <right style="thin">
        <color theme="3" tint="0.79998168889431442"/>
      </right>
      <top style="thin">
        <color theme="1" tint="0.499984740745262"/>
      </top>
      <bottom style="thin">
        <color theme="1" tint="0.499984740745262"/>
      </bottom>
      <diagonal/>
    </border>
    <border>
      <left/>
      <right style="medium">
        <color indexed="64"/>
      </right>
      <top style="thin">
        <color theme="1" tint="0.499984740745262"/>
      </top>
      <bottom style="thin">
        <color theme="1" tint="0.499984740745262"/>
      </bottom>
      <diagonal/>
    </border>
    <border>
      <left style="thin">
        <color theme="3" tint="0.79998168889431442"/>
      </left>
      <right/>
      <top style="thin">
        <color theme="1" tint="0.499984740745262"/>
      </top>
      <bottom style="medium">
        <color indexed="64"/>
      </bottom>
      <diagonal/>
    </border>
    <border>
      <left style="medium">
        <color indexed="64"/>
      </left>
      <right/>
      <top style="thin">
        <color theme="1" tint="0.499984740745262"/>
      </top>
      <bottom style="medium">
        <color indexed="64"/>
      </bottom>
      <diagonal/>
    </border>
    <border>
      <left style="hair">
        <color theme="1" tint="0.499984740745262"/>
      </left>
      <right/>
      <top style="thin">
        <color theme="1" tint="0.499984740745262"/>
      </top>
      <bottom style="thin">
        <color theme="1" tint="0.499984740745262"/>
      </bottom>
      <diagonal/>
    </border>
    <border>
      <left/>
      <right style="hair">
        <color theme="1" tint="0.499984740745262"/>
      </right>
      <top style="thin">
        <color theme="1" tint="0.499984740745262"/>
      </top>
      <bottom style="thin">
        <color theme="1" tint="0.499984740745262"/>
      </bottom>
      <diagonal/>
    </border>
    <border>
      <left style="hair">
        <color theme="1" tint="0.499984740745262"/>
      </left>
      <right/>
      <top style="thin">
        <color theme="1" tint="0.499984740745262"/>
      </top>
      <bottom style="medium">
        <color indexed="64"/>
      </bottom>
      <diagonal/>
    </border>
    <border>
      <left/>
      <right style="hair">
        <color theme="1" tint="0.499984740745262"/>
      </right>
      <top style="thin">
        <color theme="1" tint="0.499984740745262"/>
      </top>
      <bottom style="medium">
        <color indexed="64"/>
      </bottom>
      <diagonal/>
    </border>
    <border>
      <left style="thin">
        <color auto="1"/>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hair">
        <color indexed="64"/>
      </bottom>
      <diagonal/>
    </border>
    <border>
      <left style="medium">
        <color indexed="64"/>
      </left>
      <right style="medium">
        <color indexed="64"/>
      </right>
      <top style="hair">
        <color indexed="64"/>
      </top>
      <bottom style="thin">
        <color indexed="64"/>
      </bottom>
      <diagonal/>
    </border>
    <border>
      <left style="medium">
        <color indexed="64"/>
      </left>
      <right style="medium">
        <color indexed="64"/>
      </right>
      <top style="thin">
        <color indexed="64"/>
      </top>
      <bottom style="thin">
        <color auto="1"/>
      </bottom>
      <diagonal/>
    </border>
    <border>
      <left style="medium">
        <color indexed="64"/>
      </left>
      <right style="medium">
        <color indexed="64"/>
      </right>
      <top style="thin">
        <color indexed="64"/>
      </top>
      <bottom/>
      <diagonal/>
    </border>
    <border>
      <left/>
      <right style="thin">
        <color indexed="64"/>
      </right>
      <top style="medium">
        <color indexed="64"/>
      </top>
      <bottom style="thin">
        <color theme="1" tint="0.499984740745262"/>
      </bottom>
      <diagonal/>
    </border>
    <border>
      <left style="medium">
        <color indexed="64"/>
      </left>
      <right style="thin">
        <color indexed="64"/>
      </right>
      <top style="thin">
        <color indexed="64"/>
      </top>
      <bottom/>
      <diagonal/>
    </border>
  </borders>
  <cellStyleXfs count="16">
    <xf numFmtId="0" fontId="0" fillId="0" borderId="0">
      <alignment vertical="center"/>
    </xf>
    <xf numFmtId="0" fontId="161" fillId="0" borderId="0" applyNumberFormat="0" applyFill="0" applyBorder="0" applyAlignment="0" applyProtection="0">
      <alignment vertical="center"/>
    </xf>
    <xf numFmtId="0" fontId="12" fillId="0" borderId="0" applyNumberFormat="0" applyFill="0" applyBorder="0" applyAlignment="0" applyProtection="0">
      <alignment vertical="top"/>
      <protection locked="0"/>
    </xf>
    <xf numFmtId="38" fontId="24" fillId="0" borderId="0" applyFont="0" applyFill="0" applyBorder="0" applyAlignment="0" applyProtection="0">
      <alignment vertical="center"/>
    </xf>
    <xf numFmtId="0" fontId="28" fillId="0" borderId="0"/>
    <xf numFmtId="0" fontId="37" fillId="0" borderId="0" applyNumberFormat="0" applyFill="0" applyBorder="0" applyAlignment="0" applyProtection="0">
      <alignment vertical="top"/>
      <protection locked="0"/>
    </xf>
    <xf numFmtId="9" fontId="24" fillId="0" borderId="0" applyFont="0" applyFill="0" applyBorder="0" applyAlignment="0" applyProtection="0">
      <alignment vertical="center"/>
    </xf>
    <xf numFmtId="0" fontId="56" fillId="0" borderId="0">
      <alignment vertical="center"/>
    </xf>
    <xf numFmtId="0" fontId="58" fillId="0" borderId="0"/>
    <xf numFmtId="0" fontId="58" fillId="0" borderId="0"/>
    <xf numFmtId="0" fontId="58" fillId="0" borderId="0"/>
    <xf numFmtId="0" fontId="29" fillId="0" borderId="0">
      <alignment vertical="center"/>
    </xf>
    <xf numFmtId="0" fontId="85" fillId="0" borderId="0"/>
    <xf numFmtId="0" fontId="23" fillId="0" borderId="0"/>
    <xf numFmtId="0" fontId="1" fillId="0" borderId="0">
      <alignment vertical="center"/>
    </xf>
    <xf numFmtId="0" fontId="28" fillId="0" borderId="0"/>
  </cellStyleXfs>
  <cellXfs count="2304">
    <xf numFmtId="0" fontId="0" fillId="0" borderId="0" xfId="0">
      <alignment vertical="center"/>
    </xf>
    <xf numFmtId="0" fontId="82" fillId="14" borderId="0" xfId="0" applyFont="1" applyFill="1" applyAlignment="1"/>
    <xf numFmtId="10" fontId="0" fillId="0" borderId="0" xfId="0" applyNumberFormat="1">
      <alignment vertical="center"/>
    </xf>
    <xf numFmtId="0" fontId="0" fillId="0" borderId="14" xfId="0" applyBorder="1" applyProtection="1">
      <alignment vertical="center"/>
      <protection hidden="1"/>
    </xf>
    <xf numFmtId="10" fontId="0" fillId="0" borderId="14" xfId="0" applyNumberFormat="1" applyBorder="1" applyProtection="1">
      <alignment vertical="center"/>
      <protection hidden="1"/>
    </xf>
    <xf numFmtId="10" fontId="0" fillId="3" borderId="14" xfId="0" applyNumberFormat="1" applyFill="1" applyBorder="1" applyProtection="1">
      <alignment vertical="center"/>
      <protection hidden="1"/>
    </xf>
    <xf numFmtId="38" fontId="0" fillId="0" borderId="0" xfId="3" applyFont="1">
      <alignment vertical="center"/>
    </xf>
    <xf numFmtId="38" fontId="0" fillId="0" borderId="14" xfId="3" applyFont="1" applyBorder="1" applyProtection="1">
      <alignment vertical="center"/>
      <protection hidden="1"/>
    </xf>
    <xf numFmtId="0" fontId="0" fillId="0" borderId="11" xfId="0" applyBorder="1">
      <alignment vertical="center"/>
    </xf>
    <xf numFmtId="38" fontId="0" fillId="0" borderId="14" xfId="3" applyFont="1" applyBorder="1">
      <alignment vertical="center"/>
    </xf>
    <xf numFmtId="10" fontId="0" fillId="0" borderId="14" xfId="0" applyNumberFormat="1" applyBorder="1">
      <alignment vertical="center"/>
    </xf>
    <xf numFmtId="182" fontId="0" fillId="0" borderId="14" xfId="0" applyNumberFormat="1" applyBorder="1">
      <alignment vertical="center"/>
    </xf>
    <xf numFmtId="0" fontId="0" fillId="0" borderId="22" xfId="0" applyBorder="1">
      <alignment vertical="center"/>
    </xf>
    <xf numFmtId="0" fontId="0" fillId="0" borderId="23" xfId="0" applyBorder="1">
      <alignment vertical="center"/>
    </xf>
    <xf numFmtId="38" fontId="0" fillId="0" borderId="23" xfId="3" applyFont="1" applyBorder="1">
      <alignment vertical="center"/>
    </xf>
    <xf numFmtId="10" fontId="0" fillId="0" borderId="23" xfId="0" applyNumberFormat="1" applyBorder="1">
      <alignment vertical="center"/>
    </xf>
    <xf numFmtId="0" fontId="0" fillId="0" borderId="17" xfId="0" applyBorder="1">
      <alignment vertical="center"/>
    </xf>
    <xf numFmtId="38" fontId="0" fillId="0" borderId="0" xfId="3" applyFont="1" applyBorder="1">
      <alignment vertical="center"/>
    </xf>
    <xf numFmtId="0" fontId="0" fillId="0" borderId="25" xfId="0" applyBorder="1">
      <alignment vertical="center"/>
    </xf>
    <xf numFmtId="0" fontId="0" fillId="0" borderId="1" xfId="0" applyBorder="1">
      <alignment vertical="center"/>
    </xf>
    <xf numFmtId="0" fontId="0" fillId="0" borderId="2" xfId="0" applyBorder="1">
      <alignment vertical="center"/>
    </xf>
    <xf numFmtId="38" fontId="0" fillId="0" borderId="2" xfId="3" applyFont="1" applyBorder="1">
      <alignment vertical="center"/>
    </xf>
    <xf numFmtId="38" fontId="0" fillId="0" borderId="17" xfId="3" applyFont="1" applyBorder="1" applyProtection="1">
      <alignment vertical="center"/>
      <protection hidden="1"/>
    </xf>
    <xf numFmtId="38" fontId="0" fillId="0" borderId="26" xfId="3" applyFont="1" applyBorder="1">
      <alignment vertical="center"/>
    </xf>
    <xf numFmtId="38" fontId="0" fillId="0" borderId="34" xfId="3" applyFont="1" applyBorder="1">
      <alignment vertical="center"/>
    </xf>
    <xf numFmtId="0" fontId="0" fillId="0" borderId="38" xfId="0" applyBorder="1">
      <alignment vertical="center"/>
    </xf>
    <xf numFmtId="38" fontId="0" fillId="0" borderId="37" xfId="3" applyFont="1" applyBorder="1">
      <alignment vertical="center"/>
    </xf>
    <xf numFmtId="0" fontId="0" fillId="0" borderId="14" xfId="0" applyBorder="1">
      <alignment vertical="center"/>
    </xf>
    <xf numFmtId="182" fontId="0" fillId="0" borderId="28" xfId="0" applyNumberFormat="1" applyBorder="1">
      <alignment vertical="center"/>
    </xf>
    <xf numFmtId="38" fontId="0" fillId="0" borderId="28" xfId="3" applyFont="1" applyBorder="1">
      <alignment vertical="center"/>
    </xf>
    <xf numFmtId="38" fontId="0" fillId="0" borderId="18" xfId="3" applyFont="1" applyBorder="1">
      <alignment vertical="center"/>
    </xf>
    <xf numFmtId="181" fontId="0" fillId="0" borderId="14" xfId="3" applyNumberFormat="1" applyFont="1" applyBorder="1">
      <alignment vertical="center"/>
    </xf>
    <xf numFmtId="38" fontId="0" fillId="0" borderId="25" xfId="3" applyFont="1" applyBorder="1">
      <alignment vertical="center"/>
    </xf>
    <xf numFmtId="9" fontId="0" fillId="0" borderId="14" xfId="6" applyFont="1" applyBorder="1">
      <alignment vertical="center"/>
    </xf>
    <xf numFmtId="9" fontId="0" fillId="0" borderId="18" xfId="6" applyFont="1" applyBorder="1">
      <alignment vertical="center"/>
    </xf>
    <xf numFmtId="188" fontId="0" fillId="4" borderId="18" xfId="6" applyNumberFormat="1" applyFont="1" applyFill="1" applyBorder="1">
      <alignment vertical="center"/>
    </xf>
    <xf numFmtId="189" fontId="0" fillId="0" borderId="14" xfId="6" applyNumberFormat="1" applyFont="1" applyBorder="1">
      <alignment vertical="center"/>
    </xf>
    <xf numFmtId="10" fontId="0" fillId="4" borderId="11" xfId="6" applyNumberFormat="1" applyFont="1" applyFill="1" applyBorder="1">
      <alignment vertical="center"/>
    </xf>
    <xf numFmtId="40" fontId="0" fillId="0" borderId="14" xfId="3" applyNumberFormat="1" applyFont="1" applyBorder="1" applyProtection="1">
      <alignment vertical="center"/>
      <protection hidden="1"/>
    </xf>
    <xf numFmtId="187" fontId="0" fillId="0" borderId="14" xfId="3" applyNumberFormat="1" applyFont="1" applyBorder="1" applyProtection="1">
      <alignment vertical="center"/>
      <protection hidden="1"/>
    </xf>
    <xf numFmtId="189" fontId="0" fillId="0" borderId="84" xfId="6" applyNumberFormat="1" applyFont="1" applyBorder="1">
      <alignment vertical="center"/>
    </xf>
    <xf numFmtId="181" fontId="0" fillId="0" borderId="18" xfId="3" applyNumberFormat="1" applyFont="1" applyBorder="1">
      <alignment vertical="center"/>
    </xf>
    <xf numFmtId="10" fontId="0" fillId="3" borderId="11" xfId="6" applyNumberFormat="1" applyFont="1" applyFill="1" applyBorder="1" applyProtection="1">
      <alignment vertical="center"/>
      <protection locked="0"/>
    </xf>
    <xf numFmtId="10" fontId="0" fillId="3" borderId="14" xfId="6" applyNumberFormat="1" applyFont="1" applyFill="1" applyBorder="1" applyProtection="1">
      <alignment vertical="center"/>
      <protection locked="0"/>
    </xf>
    <xf numFmtId="0" fontId="26" fillId="0" borderId="0" xfId="4" applyFont="1"/>
    <xf numFmtId="0" fontId="25" fillId="0" borderId="0" xfId="0" applyFont="1">
      <alignment vertical="center"/>
    </xf>
    <xf numFmtId="0" fontId="9" fillId="0" borderId="0" xfId="0" applyFont="1" applyAlignment="1"/>
    <xf numFmtId="0" fontId="5" fillId="0" borderId="0" xfId="0" applyFont="1">
      <alignment vertical="center"/>
    </xf>
    <xf numFmtId="0" fontId="7" fillId="0" borderId="0" xfId="0" applyFont="1">
      <alignment vertical="center"/>
    </xf>
    <xf numFmtId="0" fontId="8" fillId="0" borderId="0" xfId="0" applyFont="1" applyAlignment="1">
      <alignment horizontal="center" vertical="center"/>
    </xf>
    <xf numFmtId="0" fontId="5" fillId="0" borderId="0" xfId="0" applyFont="1" applyAlignment="1">
      <alignment horizontal="right" vertical="center"/>
    </xf>
    <xf numFmtId="0" fontId="7" fillId="0" borderId="0" xfId="0" applyFont="1" applyAlignment="1">
      <alignment vertical="center" wrapText="1"/>
    </xf>
    <xf numFmtId="0" fontId="6" fillId="0" borderId="0" xfId="0" applyFont="1" applyAlignment="1">
      <alignment horizontal="center" vertical="center" shrinkToFit="1"/>
    </xf>
    <xf numFmtId="31" fontId="13" fillId="0" borderId="0" xfId="0" applyNumberFormat="1" applyFont="1">
      <alignment vertical="center"/>
    </xf>
    <xf numFmtId="0" fontId="7" fillId="0" borderId="3" xfId="0" applyFont="1" applyBorder="1">
      <alignment vertical="center"/>
    </xf>
    <xf numFmtId="0" fontId="5" fillId="0" borderId="7" xfId="0" applyFont="1" applyBorder="1" applyAlignment="1">
      <alignment vertical="center" textRotation="255"/>
    </xf>
    <xf numFmtId="0" fontId="21" fillId="0" borderId="0" xfId="0" applyFont="1">
      <alignment vertical="center"/>
    </xf>
    <xf numFmtId="0" fontId="11" fillId="0" borderId="0" xfId="0" applyFont="1" applyAlignment="1">
      <alignment horizontal="center" vertical="center" shrinkToFit="1"/>
    </xf>
    <xf numFmtId="0" fontId="11" fillId="0" borderId="0" xfId="0" applyFont="1">
      <alignment vertical="center"/>
    </xf>
    <xf numFmtId="0" fontId="13" fillId="0" borderId="0" xfId="0" applyFont="1">
      <alignment vertical="center"/>
    </xf>
    <xf numFmtId="0" fontId="5" fillId="0" borderId="7" xfId="0" applyFont="1" applyBorder="1">
      <alignment vertical="center"/>
    </xf>
    <xf numFmtId="0" fontId="13" fillId="0" borderId="0" xfId="0" applyFont="1" applyAlignment="1">
      <alignment horizontal="center" vertical="center"/>
    </xf>
    <xf numFmtId="0" fontId="20" fillId="0" borderId="0" xfId="0" applyFont="1">
      <alignment vertical="center"/>
    </xf>
    <xf numFmtId="0" fontId="17" fillId="0" borderId="0" xfId="0" applyFont="1" applyAlignment="1">
      <alignment vertical="top"/>
    </xf>
    <xf numFmtId="0" fontId="19" fillId="0" borderId="0" xfId="0" applyFont="1">
      <alignment vertical="center"/>
    </xf>
    <xf numFmtId="0" fontId="13" fillId="0" borderId="0" xfId="0" applyFont="1" applyAlignment="1">
      <alignment horizontal="right" shrinkToFit="1"/>
    </xf>
    <xf numFmtId="0" fontId="14" fillId="0" borderId="0" xfId="0" applyFont="1" applyAlignment="1">
      <alignment horizontal="left" vertical="center" shrinkToFit="1"/>
    </xf>
    <xf numFmtId="0" fontId="14" fillId="0" borderId="0" xfId="0" applyFont="1" applyAlignment="1">
      <alignment horizontal="center" vertical="center" shrinkToFit="1"/>
    </xf>
    <xf numFmtId="0" fontId="13" fillId="0" borderId="0" xfId="0" applyFont="1" applyAlignment="1">
      <alignment horizontal="center" vertical="center" shrinkToFit="1"/>
    </xf>
    <xf numFmtId="49" fontId="14" fillId="0" borderId="0" xfId="0" applyNumberFormat="1" applyFont="1" applyAlignment="1">
      <alignment horizontal="center" vertical="center" shrinkToFit="1"/>
    </xf>
    <xf numFmtId="0" fontId="11" fillId="0" borderId="0" xfId="0" applyFont="1" applyAlignment="1">
      <alignment horizontal="right" vertical="top" wrapText="1"/>
    </xf>
    <xf numFmtId="0" fontId="11" fillId="0" borderId="0" xfId="0" applyFont="1" applyAlignment="1">
      <alignment vertical="top" wrapText="1"/>
    </xf>
    <xf numFmtId="0" fontId="56" fillId="0" borderId="0" xfId="7">
      <alignment vertical="center"/>
    </xf>
    <xf numFmtId="0" fontId="56" fillId="7" borderId="14" xfId="7" applyFill="1" applyBorder="1">
      <alignment vertical="center"/>
    </xf>
    <xf numFmtId="0" fontId="9" fillId="0" borderId="0" xfId="0" applyFont="1">
      <alignment vertical="center"/>
    </xf>
    <xf numFmtId="0" fontId="58" fillId="6" borderId="41" xfId="8" applyFill="1" applyBorder="1" applyAlignment="1">
      <alignment horizontal="center" vertical="center" wrapText="1"/>
    </xf>
    <xf numFmtId="0" fontId="58" fillId="6" borderId="41" xfId="9" applyFill="1" applyBorder="1" applyAlignment="1">
      <alignment horizontal="center" vertical="center" wrapText="1"/>
    </xf>
    <xf numFmtId="0" fontId="58" fillId="5" borderId="41" xfId="8" applyFill="1" applyBorder="1" applyAlignment="1">
      <alignment horizontal="center" vertical="center"/>
    </xf>
    <xf numFmtId="0" fontId="58" fillId="7" borderId="73" xfId="8" applyFill="1" applyBorder="1" applyAlignment="1">
      <alignment horizontal="right"/>
    </xf>
    <xf numFmtId="0" fontId="58" fillId="7" borderId="74" xfId="8" applyFill="1" applyBorder="1" applyAlignment="1">
      <alignment horizontal="right"/>
    </xf>
    <xf numFmtId="14" fontId="58" fillId="7" borderId="74" xfId="8" applyNumberFormat="1" applyFill="1" applyBorder="1" applyAlignment="1">
      <alignment horizontal="right"/>
    </xf>
    <xf numFmtId="190" fontId="58" fillId="7" borderId="74" xfId="8" applyNumberFormat="1" applyFill="1" applyBorder="1" applyAlignment="1">
      <alignment horizontal="right"/>
    </xf>
    <xf numFmtId="0" fontId="58" fillId="7" borderId="74" xfId="8" applyFill="1" applyBorder="1"/>
    <xf numFmtId="0" fontId="58" fillId="7" borderId="74" xfId="8" applyFill="1" applyBorder="1" applyAlignment="1">
      <alignment shrinkToFit="1"/>
    </xf>
    <xf numFmtId="0" fontId="58" fillId="7" borderId="74" xfId="8" applyFill="1" applyBorder="1" applyAlignment="1">
      <alignment horizontal="center"/>
    </xf>
    <xf numFmtId="0" fontId="58" fillId="7" borderId="35" xfId="8" applyFill="1" applyBorder="1"/>
    <xf numFmtId="0" fontId="58" fillId="5" borderId="85" xfId="10" applyFill="1" applyBorder="1" applyAlignment="1">
      <alignment horizontal="center" vertical="center" wrapText="1"/>
    </xf>
    <xf numFmtId="0" fontId="61" fillId="8" borderId="85" xfId="10" applyFont="1" applyFill="1" applyBorder="1" applyAlignment="1">
      <alignment horizontal="center" vertical="center" wrapText="1"/>
    </xf>
    <xf numFmtId="0" fontId="58" fillId="5" borderId="85" xfId="10" applyFill="1" applyBorder="1" applyAlignment="1">
      <alignment horizontal="center" vertical="center"/>
    </xf>
    <xf numFmtId="14" fontId="56" fillId="7" borderId="14" xfId="7" applyNumberFormat="1" applyFill="1" applyBorder="1">
      <alignment vertical="center"/>
    </xf>
    <xf numFmtId="9" fontId="56" fillId="7" borderId="14" xfId="6" applyFont="1" applyFill="1" applyBorder="1">
      <alignment vertical="center"/>
    </xf>
    <xf numFmtId="0" fontId="58" fillId="0" borderId="73" xfId="10" applyBorder="1" applyAlignment="1">
      <alignment horizontal="center"/>
    </xf>
    <xf numFmtId="0" fontId="58" fillId="0" borderId="74" xfId="10" applyBorder="1" applyAlignment="1">
      <alignment horizontal="center" wrapText="1"/>
    </xf>
    <xf numFmtId="0" fontId="58" fillId="0" borderId="74" xfId="10" applyBorder="1" applyAlignment="1">
      <alignment horizontal="center"/>
    </xf>
    <xf numFmtId="0" fontId="58" fillId="0" borderId="35" xfId="10" applyBorder="1" applyAlignment="1">
      <alignment horizontal="center"/>
    </xf>
    <xf numFmtId="0" fontId="58" fillId="0" borderId="36" xfId="10" applyBorder="1" applyAlignment="1">
      <alignment horizontal="right" wrapText="1"/>
    </xf>
    <xf numFmtId="0" fontId="58" fillId="0" borderId="37" xfId="10" applyBorder="1" applyAlignment="1">
      <alignment horizontal="right" wrapText="1"/>
    </xf>
    <xf numFmtId="14" fontId="58" fillId="0" borderId="37" xfId="10" applyNumberFormat="1" applyBorder="1"/>
    <xf numFmtId="14" fontId="58" fillId="0" borderId="37" xfId="10" applyNumberFormat="1" applyBorder="1" applyAlignment="1">
      <alignment horizontal="right" wrapText="1"/>
    </xf>
    <xf numFmtId="0" fontId="58" fillId="0" borderId="37" xfId="10" applyBorder="1" applyAlignment="1">
      <alignment wrapText="1"/>
    </xf>
    <xf numFmtId="0" fontId="58" fillId="0" borderId="37" xfId="10" applyBorder="1"/>
    <xf numFmtId="9" fontId="58" fillId="0" borderId="44" xfId="10" applyNumberFormat="1" applyBorder="1" applyAlignment="1">
      <alignment horizontal="right" wrapText="1"/>
    </xf>
    <xf numFmtId="0" fontId="56" fillId="0" borderId="17" xfId="7" applyBorder="1">
      <alignment vertical="center"/>
    </xf>
    <xf numFmtId="0" fontId="58" fillId="0" borderId="14" xfId="10" applyBorder="1" applyAlignment="1">
      <alignment horizontal="right" wrapText="1"/>
    </xf>
    <xf numFmtId="14" fontId="56" fillId="0" borderId="14" xfId="7" applyNumberFormat="1" applyBorder="1">
      <alignment vertical="center"/>
    </xf>
    <xf numFmtId="14" fontId="24" fillId="0" borderId="14" xfId="7" applyNumberFormat="1" applyFont="1" applyBorder="1">
      <alignment vertical="center"/>
    </xf>
    <xf numFmtId="0" fontId="56" fillId="0" borderId="14" xfId="7" applyBorder="1">
      <alignment vertical="center"/>
    </xf>
    <xf numFmtId="9" fontId="58" fillId="0" borderId="18" xfId="10" applyNumberFormat="1" applyBorder="1" applyAlignment="1">
      <alignment horizontal="right" wrapText="1"/>
    </xf>
    <xf numFmtId="0" fontId="56" fillId="0" borderId="27" xfId="7" applyBorder="1">
      <alignment vertical="center"/>
    </xf>
    <xf numFmtId="0" fontId="58" fillId="0" borderId="28" xfId="10" applyBorder="1" applyAlignment="1">
      <alignment horizontal="right" wrapText="1"/>
    </xf>
    <xf numFmtId="14" fontId="56" fillId="0" borderId="28" xfId="7" applyNumberFormat="1" applyBorder="1">
      <alignment vertical="center"/>
    </xf>
    <xf numFmtId="14" fontId="24" fillId="0" borderId="28" xfId="7" applyNumberFormat="1" applyFont="1" applyBorder="1">
      <alignment vertical="center"/>
    </xf>
    <xf numFmtId="0" fontId="56" fillId="0" borderId="28" xfId="7" applyBorder="1">
      <alignment vertical="center"/>
    </xf>
    <xf numFmtId="9" fontId="58" fillId="0" borderId="29" xfId="10" applyNumberFormat="1" applyBorder="1" applyAlignment="1">
      <alignment horizontal="right" wrapText="1"/>
    </xf>
    <xf numFmtId="0" fontId="56" fillId="0" borderId="36" xfId="7" applyBorder="1">
      <alignment vertical="center"/>
    </xf>
    <xf numFmtId="14" fontId="56" fillId="0" borderId="37" xfId="7" applyNumberFormat="1" applyBorder="1">
      <alignment vertical="center"/>
    </xf>
    <xf numFmtId="0" fontId="56" fillId="0" borderId="37" xfId="7" applyBorder="1">
      <alignment vertical="center"/>
    </xf>
    <xf numFmtId="14" fontId="24" fillId="0" borderId="37" xfId="7" applyNumberFormat="1" applyFont="1" applyBorder="1">
      <alignment vertical="center"/>
    </xf>
    <xf numFmtId="38" fontId="56" fillId="0" borderId="37" xfId="7" applyNumberFormat="1" applyBorder="1">
      <alignment vertical="center"/>
    </xf>
    <xf numFmtId="38" fontId="56" fillId="0" borderId="14" xfId="7" applyNumberFormat="1" applyBorder="1">
      <alignment vertical="center"/>
    </xf>
    <xf numFmtId="0" fontId="58" fillId="5" borderId="86" xfId="10" applyFill="1" applyBorder="1" applyAlignment="1">
      <alignment horizontal="center" vertical="center"/>
    </xf>
    <xf numFmtId="0" fontId="56" fillId="7" borderId="14" xfId="7" applyFill="1" applyBorder="1" applyAlignment="1">
      <alignment horizontal="center" vertical="center"/>
    </xf>
    <xf numFmtId="0" fontId="29" fillId="0" borderId="0" xfId="11" applyAlignment="1">
      <alignment horizontal="center" vertical="center"/>
    </xf>
    <xf numFmtId="193" fontId="29" fillId="0" borderId="14" xfId="11" applyNumberFormat="1" applyBorder="1" applyAlignment="1">
      <alignment horizontal="center" vertical="center" wrapText="1"/>
    </xf>
    <xf numFmtId="176" fontId="29" fillId="0" borderId="14" xfId="11" applyNumberFormat="1" applyBorder="1" applyAlignment="1">
      <alignment horizontal="center" vertical="center" wrapText="1"/>
    </xf>
    <xf numFmtId="176" fontId="29" fillId="0" borderId="14" xfId="11" applyNumberFormat="1" applyBorder="1" applyAlignment="1">
      <alignment horizontal="center" vertical="center"/>
    </xf>
    <xf numFmtId="193" fontId="0" fillId="0" borderId="14" xfId="0" applyNumberFormat="1" applyBorder="1" applyAlignment="1">
      <alignment horizontal="center" vertical="center" wrapText="1"/>
    </xf>
    <xf numFmtId="176" fontId="0" fillId="0" borderId="14" xfId="0" applyNumberFormat="1" applyBorder="1" applyAlignment="1">
      <alignment horizontal="center" vertical="center" wrapText="1"/>
    </xf>
    <xf numFmtId="176" fontId="0" fillId="0" borderId="14" xfId="0" applyNumberFormat="1" applyBorder="1" applyAlignment="1">
      <alignment horizontal="center" vertical="center"/>
    </xf>
    <xf numFmtId="0" fontId="29" fillId="0" borderId="0" xfId="11">
      <alignment vertical="center"/>
    </xf>
    <xf numFmtId="193" fontId="29" fillId="0" borderId="90" xfId="11" applyNumberFormat="1" applyBorder="1" applyProtection="1">
      <alignment vertical="center"/>
      <protection hidden="1"/>
    </xf>
    <xf numFmtId="186" fontId="29" fillId="0" borderId="90" xfId="11" applyNumberFormat="1" applyBorder="1" applyProtection="1">
      <alignment vertical="center"/>
      <protection hidden="1"/>
    </xf>
    <xf numFmtId="193" fontId="0" fillId="0" borderId="90" xfId="0" applyNumberFormat="1" applyBorder="1" applyProtection="1">
      <alignment vertical="center"/>
      <protection hidden="1"/>
    </xf>
    <xf numFmtId="186" fontId="0" fillId="0" borderId="90" xfId="0" applyNumberFormat="1" applyBorder="1" applyProtection="1">
      <alignment vertical="center"/>
      <protection hidden="1"/>
    </xf>
    <xf numFmtId="193" fontId="29" fillId="0" borderId="91" xfId="11" applyNumberFormat="1" applyBorder="1" applyProtection="1">
      <alignment vertical="center"/>
      <protection hidden="1"/>
    </xf>
    <xf numFmtId="186" fontId="29" fillId="0" borderId="91" xfId="11" applyNumberFormat="1" applyBorder="1" applyProtection="1">
      <alignment vertical="center"/>
      <protection hidden="1"/>
    </xf>
    <xf numFmtId="186" fontId="0" fillId="0" borderId="91" xfId="0" applyNumberFormat="1" applyBorder="1" applyProtection="1">
      <alignment vertical="center"/>
      <protection hidden="1"/>
    </xf>
    <xf numFmtId="193" fontId="29" fillId="0" borderId="92" xfId="11" applyNumberFormat="1" applyBorder="1" applyProtection="1">
      <alignment vertical="center"/>
      <protection hidden="1"/>
    </xf>
    <xf numFmtId="186" fontId="29" fillId="0" borderId="92" xfId="11" applyNumberFormat="1" applyBorder="1" applyProtection="1">
      <alignment vertical="center"/>
      <protection hidden="1"/>
    </xf>
    <xf numFmtId="193" fontId="29" fillId="0" borderId="73" xfId="11" applyNumberFormat="1" applyBorder="1" applyProtection="1">
      <alignment vertical="center"/>
      <protection hidden="1"/>
    </xf>
    <xf numFmtId="186" fontId="29" fillId="0" borderId="74" xfId="11" applyNumberFormat="1" applyBorder="1" applyProtection="1">
      <alignment vertical="center"/>
      <protection hidden="1"/>
    </xf>
    <xf numFmtId="186" fontId="29" fillId="0" borderId="35" xfId="11" applyNumberFormat="1" applyBorder="1" applyProtection="1">
      <alignment vertical="center"/>
      <protection hidden="1"/>
    </xf>
    <xf numFmtId="193" fontId="0" fillId="0" borderId="73" xfId="0" applyNumberFormat="1" applyBorder="1" applyProtection="1">
      <alignment vertical="center"/>
      <protection hidden="1"/>
    </xf>
    <xf numFmtId="186" fontId="0" fillId="0" borderId="74" xfId="0" applyNumberFormat="1" applyBorder="1" applyProtection="1">
      <alignment vertical="center"/>
      <protection hidden="1"/>
    </xf>
    <xf numFmtId="186" fontId="0" fillId="0" borderId="35" xfId="0" applyNumberFormat="1" applyBorder="1" applyProtection="1">
      <alignment vertical="center"/>
      <protection hidden="1"/>
    </xf>
    <xf numFmtId="193" fontId="28" fillId="0" borderId="0" xfId="11" applyNumberFormat="1" applyFont="1">
      <alignment vertical="center"/>
    </xf>
    <xf numFmtId="176" fontId="29" fillId="0" borderId="0" xfId="11" applyNumberFormat="1">
      <alignment vertical="center"/>
    </xf>
    <xf numFmtId="0" fontId="29" fillId="9" borderId="14" xfId="11" applyFill="1" applyBorder="1">
      <alignment vertical="center"/>
    </xf>
    <xf numFmtId="0" fontId="29" fillId="0" borderId="14" xfId="11" applyBorder="1">
      <alignment vertical="center"/>
    </xf>
    <xf numFmtId="0" fontId="29" fillId="3" borderId="14" xfId="11" applyFill="1" applyBorder="1">
      <alignment vertical="center"/>
    </xf>
    <xf numFmtId="0" fontId="29" fillId="10" borderId="14" xfId="11" applyFill="1" applyBorder="1">
      <alignment vertical="center"/>
    </xf>
    <xf numFmtId="0" fontId="29" fillId="11" borderId="14" xfId="11" applyFill="1" applyBorder="1">
      <alignment vertical="center"/>
    </xf>
    <xf numFmtId="0" fontId="63" fillId="0" borderId="0" xfId="0" applyFont="1">
      <alignment vertical="center"/>
    </xf>
    <xf numFmtId="0" fontId="29" fillId="0" borderId="107" xfId="11" applyBorder="1">
      <alignment vertical="center"/>
    </xf>
    <xf numFmtId="0" fontId="29" fillId="9" borderId="14" xfId="11" applyFill="1" applyBorder="1" applyAlignment="1">
      <alignment horizontal="center" vertical="center"/>
    </xf>
    <xf numFmtId="14" fontId="29" fillId="0" borderId="14" xfId="11" applyNumberFormat="1" applyBorder="1">
      <alignment vertical="center"/>
    </xf>
    <xf numFmtId="0" fontId="29" fillId="9" borderId="11" xfId="11" applyFill="1" applyBorder="1" applyAlignment="1">
      <alignment horizontal="center" vertical="center"/>
    </xf>
    <xf numFmtId="0" fontId="29" fillId="0" borderId="11" xfId="11" applyBorder="1">
      <alignment vertical="center"/>
    </xf>
    <xf numFmtId="185" fontId="29" fillId="0" borderId="14" xfId="11" applyNumberFormat="1" applyBorder="1">
      <alignment vertical="center"/>
    </xf>
    <xf numFmtId="0" fontId="29" fillId="0" borderId="14" xfId="11" applyBorder="1" applyAlignment="1">
      <alignment horizontal="center" vertical="center"/>
    </xf>
    <xf numFmtId="0" fontId="29" fillId="13" borderId="14" xfId="11" applyFill="1" applyBorder="1" applyAlignment="1">
      <alignment horizontal="center" vertical="center"/>
    </xf>
    <xf numFmtId="0" fontId="58" fillId="0" borderId="37" xfId="10" applyBorder="1" applyAlignment="1">
      <alignment horizontal="center" wrapText="1"/>
    </xf>
    <xf numFmtId="0" fontId="56" fillId="0" borderId="14" xfId="7" applyBorder="1" applyAlignment="1">
      <alignment horizontal="center" vertical="center"/>
    </xf>
    <xf numFmtId="0" fontId="56" fillId="0" borderId="28" xfId="7" applyBorder="1" applyAlignment="1">
      <alignment horizontal="center" vertical="center"/>
    </xf>
    <xf numFmtId="0" fontId="56" fillId="0" borderId="37" xfId="7" applyBorder="1" applyAlignment="1">
      <alignment horizontal="center" vertical="center"/>
    </xf>
    <xf numFmtId="0" fontId="56" fillId="0" borderId="18" xfId="7" applyBorder="1">
      <alignment vertical="center"/>
    </xf>
    <xf numFmtId="0" fontId="56" fillId="0" borderId="29" xfId="7" applyBorder="1">
      <alignment vertical="center"/>
    </xf>
    <xf numFmtId="0" fontId="78" fillId="0" borderId="0" xfId="2" applyFont="1" applyBorder="1" applyAlignment="1" applyProtection="1">
      <alignment horizontal="left"/>
    </xf>
    <xf numFmtId="0" fontId="78" fillId="0" borderId="0" xfId="2" applyFont="1" applyBorder="1" applyAlignment="1" applyProtection="1"/>
    <xf numFmtId="0" fontId="20" fillId="0" borderId="0" xfId="0" applyFont="1" applyAlignment="1">
      <alignment horizontal="center" vertical="center"/>
    </xf>
    <xf numFmtId="0" fontId="21" fillId="0" borderId="0" xfId="0" applyFont="1" applyAlignment="1">
      <alignment horizontal="left" vertical="center" wrapText="1"/>
    </xf>
    <xf numFmtId="0" fontId="76" fillId="0" borderId="0" xfId="2" applyFont="1" applyAlignment="1" applyProtection="1">
      <alignment vertical="center"/>
    </xf>
    <xf numFmtId="0" fontId="77" fillId="0" borderId="0" xfId="2" applyFont="1" applyBorder="1" applyAlignment="1" applyProtection="1"/>
    <xf numFmtId="0" fontId="77" fillId="0" borderId="140" xfId="2" applyFont="1" applyBorder="1" applyAlignment="1" applyProtection="1"/>
    <xf numFmtId="0" fontId="77" fillId="0" borderId="139" xfId="2" applyFont="1" applyBorder="1" applyAlignment="1" applyProtection="1"/>
    <xf numFmtId="0" fontId="77" fillId="0" borderId="140" xfId="2" applyFont="1" applyBorder="1" applyAlignment="1" applyProtection="1">
      <alignment horizontal="left"/>
    </xf>
    <xf numFmtId="0" fontId="77" fillId="0" borderId="139" xfId="2" applyFont="1" applyBorder="1" applyAlignment="1" applyProtection="1">
      <alignment horizontal="left"/>
    </xf>
    <xf numFmtId="0" fontId="21" fillId="13" borderId="4" xfId="0" applyFont="1" applyFill="1" applyBorder="1" applyAlignment="1">
      <alignment vertical="center" wrapText="1" shrinkToFit="1"/>
    </xf>
    <xf numFmtId="0" fontId="21" fillId="13" borderId="15" xfId="0" applyFont="1" applyFill="1" applyBorder="1" applyAlignment="1">
      <alignment vertical="center" shrinkToFit="1"/>
    </xf>
    <xf numFmtId="0" fontId="21" fillId="13" borderId="8" xfId="0" applyFont="1" applyFill="1" applyBorder="1" applyAlignment="1">
      <alignment vertical="center" shrinkToFit="1"/>
    </xf>
    <xf numFmtId="0" fontId="21" fillId="13" borderId="16" xfId="0" applyFont="1" applyFill="1" applyBorder="1" applyAlignment="1">
      <alignment vertical="center" shrinkToFit="1"/>
    </xf>
    <xf numFmtId="0" fontId="0" fillId="0" borderId="0" xfId="0" applyAlignment="1"/>
    <xf numFmtId="0" fontId="83" fillId="0" borderId="0" xfId="0" applyFont="1" applyAlignment="1">
      <alignment horizontal="left"/>
    </xf>
    <xf numFmtId="0" fontId="84" fillId="0" borderId="0" xfId="0" applyFont="1" applyAlignment="1">
      <alignment horizontal="left"/>
    </xf>
    <xf numFmtId="0" fontId="77" fillId="0" borderId="0" xfId="0" applyFont="1" applyAlignment="1"/>
    <xf numFmtId="0" fontId="0" fillId="0" borderId="0" xfId="0" applyAlignment="1">
      <alignment horizontal="left"/>
    </xf>
    <xf numFmtId="0" fontId="15" fillId="0" borderId="0" xfId="0" applyFont="1">
      <alignment vertical="center"/>
    </xf>
    <xf numFmtId="0" fontId="16" fillId="0" borderId="0" xfId="0" applyFont="1">
      <alignment vertical="center"/>
    </xf>
    <xf numFmtId="0" fontId="53" fillId="0" borderId="0" xfId="0" applyFont="1">
      <alignment vertical="center"/>
    </xf>
    <xf numFmtId="0" fontId="18" fillId="0" borderId="0" xfId="0" applyFont="1">
      <alignment vertical="center"/>
    </xf>
    <xf numFmtId="49" fontId="5" fillId="0" borderId="0" xfId="0" applyNumberFormat="1" applyFont="1" applyAlignment="1">
      <alignment horizontal="right" vertical="center"/>
    </xf>
    <xf numFmtId="0" fontId="13" fillId="13" borderId="14" xfId="0" applyFont="1" applyFill="1" applyBorder="1" applyAlignment="1">
      <alignment vertical="center" textRotation="255"/>
    </xf>
    <xf numFmtId="0" fontId="21" fillId="12" borderId="152" xfId="0" applyFont="1" applyFill="1" applyBorder="1" applyAlignment="1">
      <alignment horizontal="center" vertical="center" shrinkToFit="1"/>
    </xf>
    <xf numFmtId="0" fontId="21" fillId="12" borderId="151" xfId="0" applyFont="1" applyFill="1" applyBorder="1" applyAlignment="1">
      <alignment horizontal="center" vertical="center" shrinkToFit="1"/>
    </xf>
    <xf numFmtId="5" fontId="21" fillId="0" borderId="133" xfId="0" applyNumberFormat="1" applyFont="1" applyBorder="1" applyAlignment="1">
      <alignment vertical="center" shrinkToFit="1"/>
    </xf>
    <xf numFmtId="0" fontId="88" fillId="0" borderId="0" xfId="12" applyFont="1" applyAlignment="1" applyProtection="1">
      <alignment horizontal="left" vertical="top"/>
      <protection hidden="1"/>
    </xf>
    <xf numFmtId="0" fontId="109" fillId="0" borderId="0" xfId="12" applyFont="1" applyAlignment="1" applyProtection="1">
      <alignment horizontal="left" vertical="top" wrapText="1" indent="65"/>
      <protection hidden="1"/>
    </xf>
    <xf numFmtId="0" fontId="108" fillId="0" borderId="47" xfId="12" applyFont="1" applyBorder="1" applyAlignment="1" applyProtection="1">
      <alignment horizontal="center" vertical="center" wrapText="1"/>
      <protection hidden="1"/>
    </xf>
    <xf numFmtId="0" fontId="108" fillId="0" borderId="48" xfId="12" applyFont="1" applyBorder="1" applyAlignment="1" applyProtection="1">
      <alignment horizontal="center" vertical="center" wrapText="1"/>
      <protection hidden="1"/>
    </xf>
    <xf numFmtId="0" fontId="88" fillId="0" borderId="0" xfId="12" applyFont="1" applyAlignment="1" applyProtection="1">
      <alignment horizontal="left" vertical="top" wrapText="1" indent="65"/>
      <protection hidden="1"/>
    </xf>
    <xf numFmtId="0" fontId="88" fillId="0" borderId="0" xfId="12" applyFont="1" applyAlignment="1" applyProtection="1">
      <alignment horizontal="left" vertical="top" wrapText="1"/>
      <protection hidden="1"/>
    </xf>
    <xf numFmtId="0" fontId="87" fillId="0" borderId="32" xfId="12" applyFont="1" applyBorder="1" applyAlignment="1" applyProtection="1">
      <alignment horizontal="center" wrapText="1"/>
      <protection hidden="1"/>
    </xf>
    <xf numFmtId="0" fontId="87" fillId="0" borderId="4" xfId="12" applyFont="1" applyBorder="1" applyAlignment="1" applyProtection="1">
      <alignment horizontal="center" wrapText="1"/>
      <protection hidden="1"/>
    </xf>
    <xf numFmtId="0" fontId="93" fillId="0" borderId="8" xfId="12" applyFont="1" applyBorder="1" applyAlignment="1" applyProtection="1">
      <alignment horizontal="center" vertical="center" wrapText="1"/>
      <protection hidden="1"/>
    </xf>
    <xf numFmtId="0" fontId="88" fillId="0" borderId="3" xfId="12" applyFont="1" applyBorder="1" applyAlignment="1" applyProtection="1">
      <alignment horizontal="left" vertical="center" wrapText="1"/>
      <protection hidden="1"/>
    </xf>
    <xf numFmtId="0" fontId="88" fillId="0" borderId="16" xfId="12" applyFont="1" applyBorder="1" applyAlignment="1" applyProtection="1">
      <alignment horizontal="left" vertical="center" wrapText="1"/>
      <protection hidden="1"/>
    </xf>
    <xf numFmtId="0" fontId="88" fillId="0" borderId="11" xfId="12" applyFont="1" applyBorder="1" applyAlignment="1" applyProtection="1">
      <alignment horizontal="center" vertical="center" wrapText="1"/>
      <protection hidden="1"/>
    </xf>
    <xf numFmtId="0" fontId="88" fillId="0" borderId="14" xfId="12" applyFont="1" applyBorder="1" applyAlignment="1" applyProtection="1">
      <alignment horizontal="center" vertical="center" wrapText="1"/>
      <protection hidden="1"/>
    </xf>
    <xf numFmtId="0" fontId="94" fillId="0" borderId="11" xfId="12" applyFont="1" applyBorder="1" applyAlignment="1" applyProtection="1">
      <alignment horizontal="center" vertical="center" wrapText="1"/>
      <protection hidden="1"/>
    </xf>
    <xf numFmtId="0" fontId="95" fillId="0" borderId="30" xfId="12" applyFont="1" applyBorder="1" applyAlignment="1" applyProtection="1">
      <alignment horizontal="center" vertical="center" wrapText="1"/>
      <protection hidden="1"/>
    </xf>
    <xf numFmtId="0" fontId="88" fillId="0" borderId="28" xfId="12" applyFont="1" applyBorder="1" applyAlignment="1" applyProtection="1">
      <alignment horizontal="center" vertical="center" wrapText="1"/>
      <protection hidden="1"/>
    </xf>
    <xf numFmtId="0" fontId="88" fillId="0" borderId="0" xfId="12" applyFont="1" applyAlignment="1" applyProtection="1">
      <alignment horizontal="left" vertical="center" wrapText="1"/>
      <protection hidden="1"/>
    </xf>
    <xf numFmtId="0" fontId="88" fillId="0" borderId="0" xfId="12" applyFont="1" applyAlignment="1" applyProtection="1">
      <alignment horizontal="left" wrapText="1"/>
      <protection hidden="1"/>
    </xf>
    <xf numFmtId="0" fontId="91" fillId="0" borderId="159" xfId="12" applyFont="1" applyBorder="1" applyAlignment="1" applyProtection="1">
      <alignment horizontal="center" vertical="center" wrapText="1"/>
      <protection hidden="1"/>
    </xf>
    <xf numFmtId="0" fontId="91" fillId="0" borderId="159" xfId="12" applyFont="1" applyBorder="1" applyAlignment="1" applyProtection="1">
      <alignment horizontal="left" vertical="center" wrapText="1"/>
      <protection hidden="1"/>
    </xf>
    <xf numFmtId="0" fontId="91" fillId="0" borderId="166" xfId="12" applyFont="1" applyBorder="1" applyAlignment="1" applyProtection="1">
      <alignment horizontal="center" vertical="center" wrapText="1"/>
      <protection hidden="1"/>
    </xf>
    <xf numFmtId="0" fontId="91" fillId="0" borderId="166" xfId="12" applyFont="1" applyBorder="1" applyAlignment="1" applyProtection="1">
      <alignment horizontal="left" vertical="center" wrapText="1"/>
      <protection hidden="1"/>
    </xf>
    <xf numFmtId="176" fontId="88" fillId="0" borderId="163" xfId="12" applyNumberFormat="1" applyFont="1" applyBorder="1" applyAlignment="1" applyProtection="1">
      <alignment vertical="center" wrapText="1"/>
      <protection hidden="1"/>
    </xf>
    <xf numFmtId="0" fontId="110" fillId="0" borderId="163" xfId="12" applyFont="1" applyBorder="1" applyAlignment="1" applyProtection="1">
      <alignment horizontal="left" vertical="center" wrapText="1"/>
      <protection hidden="1"/>
    </xf>
    <xf numFmtId="0" fontId="88" fillId="0" borderId="163" xfId="12" applyFont="1" applyBorder="1" applyAlignment="1" applyProtection="1">
      <alignment horizontal="left" vertical="center" wrapText="1"/>
      <protection hidden="1"/>
    </xf>
    <xf numFmtId="176" fontId="104" fillId="0" borderId="163" xfId="12" applyNumberFormat="1" applyFont="1" applyBorder="1" applyAlignment="1" applyProtection="1">
      <alignment vertical="center" wrapText="1"/>
      <protection hidden="1"/>
    </xf>
    <xf numFmtId="0" fontId="110" fillId="0" borderId="164" xfId="12" applyFont="1" applyBorder="1" applyAlignment="1" applyProtection="1">
      <alignment horizontal="center" vertical="center" wrapText="1"/>
      <protection hidden="1"/>
    </xf>
    <xf numFmtId="0" fontId="115" fillId="0" borderId="166" xfId="12" applyFont="1" applyBorder="1" applyAlignment="1" applyProtection="1">
      <alignment vertical="center" wrapText="1"/>
      <protection hidden="1"/>
    </xf>
    <xf numFmtId="0" fontId="115" fillId="0" borderId="166" xfId="12" applyFont="1" applyBorder="1" applyAlignment="1" applyProtection="1">
      <alignment horizontal="center" vertical="center" wrapText="1"/>
      <protection hidden="1"/>
    </xf>
    <xf numFmtId="0" fontId="115" fillId="0" borderId="163" xfId="12" applyFont="1" applyBorder="1" applyAlignment="1" applyProtection="1">
      <alignment horizontal="left" vertical="center" wrapText="1"/>
      <protection hidden="1"/>
    </xf>
    <xf numFmtId="0" fontId="105" fillId="0" borderId="0" xfId="12" applyFont="1" applyAlignment="1" applyProtection="1">
      <alignment vertical="top" wrapText="1"/>
      <protection hidden="1"/>
    </xf>
    <xf numFmtId="0" fontId="106" fillId="0" borderId="0" xfId="12" applyFont="1" applyAlignment="1" applyProtection="1">
      <alignment wrapText="1"/>
      <protection hidden="1"/>
    </xf>
    <xf numFmtId="0" fontId="93" fillId="0" borderId="0" xfId="12" applyFont="1" applyAlignment="1" applyProtection="1">
      <alignment vertical="center" wrapText="1"/>
      <protection hidden="1"/>
    </xf>
    <xf numFmtId="0" fontId="103" fillId="0" borderId="0" xfId="12" applyFont="1" applyAlignment="1" applyProtection="1">
      <alignment wrapText="1"/>
      <protection hidden="1"/>
    </xf>
    <xf numFmtId="0" fontId="103" fillId="0" borderId="0" xfId="12" applyFont="1" applyAlignment="1" applyProtection="1">
      <alignment vertical="center" wrapText="1"/>
      <protection hidden="1"/>
    </xf>
    <xf numFmtId="0" fontId="93" fillId="0" borderId="0" xfId="12" applyFont="1" applyAlignment="1" applyProtection="1">
      <alignment vertical="top" wrapText="1"/>
      <protection hidden="1"/>
    </xf>
    <xf numFmtId="0" fontId="103" fillId="0" borderId="0" xfId="12" applyFont="1" applyAlignment="1" applyProtection="1">
      <alignment horizontal="right"/>
      <protection hidden="1"/>
    </xf>
    <xf numFmtId="0" fontId="102" fillId="0" borderId="161" xfId="12" applyFont="1" applyBorder="1" applyAlignment="1" applyProtection="1">
      <alignment horizontal="left" vertical="center" wrapText="1"/>
      <protection hidden="1"/>
    </xf>
    <xf numFmtId="0" fontId="91" fillId="0" borderId="168" xfId="12" applyFont="1" applyBorder="1" applyAlignment="1" applyProtection="1">
      <alignment horizontal="left" vertical="center" wrapText="1"/>
      <protection hidden="1"/>
    </xf>
    <xf numFmtId="0" fontId="110" fillId="0" borderId="178" xfId="12" applyFont="1" applyBorder="1" applyAlignment="1" applyProtection="1">
      <alignment vertical="center" wrapText="1"/>
      <protection hidden="1"/>
    </xf>
    <xf numFmtId="0" fontId="110" fillId="0" borderId="0" xfId="12" applyFont="1" applyAlignment="1" applyProtection="1">
      <alignment vertical="center" wrapText="1"/>
      <protection hidden="1"/>
    </xf>
    <xf numFmtId="0" fontId="91" fillId="0" borderId="8" xfId="12" applyFont="1" applyBorder="1" applyAlignment="1" applyProtection="1">
      <alignment horizontal="center" vertical="center" wrapText="1"/>
      <protection hidden="1"/>
    </xf>
    <xf numFmtId="0" fontId="88" fillId="0" borderId="179" xfId="12" applyFont="1" applyBorder="1" applyAlignment="1" applyProtection="1">
      <alignment vertical="center" shrinkToFit="1"/>
      <protection hidden="1"/>
    </xf>
    <xf numFmtId="0" fontId="88" fillId="0" borderId="8" xfId="12" applyFont="1" applyBorder="1" applyAlignment="1" applyProtection="1">
      <alignment horizontal="right" vertical="center" wrapText="1"/>
      <protection locked="0" hidden="1"/>
    </xf>
    <xf numFmtId="0" fontId="88" fillId="0" borderId="3" xfId="12" applyFont="1" applyBorder="1" applyAlignment="1" applyProtection="1">
      <alignment horizontal="right" vertical="center" wrapText="1"/>
      <protection locked="0" hidden="1"/>
    </xf>
    <xf numFmtId="0" fontId="88" fillId="0" borderId="3" xfId="12" applyFont="1" applyBorder="1" applyAlignment="1" applyProtection="1">
      <alignment horizontal="left" vertical="center" wrapText="1"/>
      <protection locked="0" hidden="1"/>
    </xf>
    <xf numFmtId="176" fontId="88" fillId="0" borderId="163" xfId="12" applyNumberFormat="1" applyFont="1" applyBorder="1" applyAlignment="1" applyProtection="1">
      <alignment vertical="center" shrinkToFit="1"/>
      <protection locked="0" hidden="1"/>
    </xf>
    <xf numFmtId="0" fontId="115" fillId="0" borderId="0" xfId="13" applyFont="1" applyProtection="1">
      <protection hidden="1"/>
    </xf>
    <xf numFmtId="0" fontId="115" fillId="0" borderId="34" xfId="13" applyFont="1" applyBorder="1" applyProtection="1">
      <protection hidden="1"/>
    </xf>
    <xf numFmtId="0" fontId="115" fillId="0" borderId="10" xfId="13" applyFont="1" applyBorder="1" applyAlignment="1" applyProtection="1">
      <alignment horizontal="center"/>
      <protection hidden="1"/>
    </xf>
    <xf numFmtId="180" fontId="117" fillId="0" borderId="214" xfId="13" applyNumberFormat="1" applyFont="1" applyBorder="1" applyAlignment="1" applyProtection="1">
      <alignment horizontal="center" vertical="center" wrapText="1"/>
      <protection hidden="1"/>
    </xf>
    <xf numFmtId="180" fontId="117" fillId="0" borderId="215" xfId="13" applyNumberFormat="1" applyFont="1" applyBorder="1" applyAlignment="1" applyProtection="1">
      <alignment horizontal="center" vertical="center" wrapText="1"/>
      <protection hidden="1"/>
    </xf>
    <xf numFmtId="180" fontId="117" fillId="0" borderId="215" xfId="13" applyNumberFormat="1" applyFont="1" applyBorder="1" applyAlignment="1" applyProtection="1">
      <alignment vertical="center" wrapText="1"/>
      <protection hidden="1"/>
    </xf>
    <xf numFmtId="0" fontId="117" fillId="0" borderId="216" xfId="13" applyFont="1" applyBorder="1" applyAlignment="1" applyProtection="1">
      <alignment horizontal="center" vertical="center" wrapText="1"/>
      <protection hidden="1"/>
    </xf>
    <xf numFmtId="0" fontId="117" fillId="0" borderId="217" xfId="13" applyFont="1" applyBorder="1" applyAlignment="1" applyProtection="1">
      <alignment horizontal="center" vertical="center" wrapText="1"/>
      <protection hidden="1"/>
    </xf>
    <xf numFmtId="0" fontId="117" fillId="0" borderId="217" xfId="13" applyFont="1" applyBorder="1" applyAlignment="1" applyProtection="1">
      <alignment vertical="center" wrapText="1"/>
      <protection hidden="1"/>
    </xf>
    <xf numFmtId="0" fontId="115" fillId="0" borderId="0" xfId="13" applyFont="1" applyAlignment="1" applyProtection="1">
      <alignment horizontal="center"/>
      <protection hidden="1"/>
    </xf>
    <xf numFmtId="0" fontId="38" fillId="0" borderId="6" xfId="13" applyFont="1" applyBorder="1" applyAlignment="1" applyProtection="1">
      <alignment horizontal="center" vertical="center"/>
      <protection hidden="1"/>
    </xf>
    <xf numFmtId="0" fontId="38" fillId="0" borderId="9" xfId="13" applyFont="1" applyBorder="1" applyAlignment="1" applyProtection="1">
      <alignment horizontal="center" vertical="center"/>
      <protection hidden="1"/>
    </xf>
    <xf numFmtId="0" fontId="117" fillId="0" borderId="6" xfId="13" applyFont="1" applyBorder="1" applyAlignment="1" applyProtection="1">
      <alignment horizontal="center" vertical="center" textRotation="255"/>
      <protection hidden="1"/>
    </xf>
    <xf numFmtId="0" fontId="117" fillId="0" borderId="9" xfId="13" applyFont="1" applyBorder="1" applyAlignment="1" applyProtection="1">
      <alignment horizontal="center" vertical="center" textRotation="255"/>
      <protection hidden="1"/>
    </xf>
    <xf numFmtId="0" fontId="117" fillId="0" borderId="0" xfId="13" applyFont="1" applyProtection="1">
      <protection hidden="1"/>
    </xf>
    <xf numFmtId="0" fontId="115" fillId="0" borderId="0" xfId="13" applyFont="1" applyAlignment="1" applyProtection="1">
      <alignment horizontal="left"/>
      <protection hidden="1"/>
    </xf>
    <xf numFmtId="0" fontId="117" fillId="0" borderId="7" xfId="13" applyFont="1" applyBorder="1" applyAlignment="1" applyProtection="1">
      <alignment horizontal="center" vertical="center" textRotation="255"/>
      <protection hidden="1"/>
    </xf>
    <xf numFmtId="0" fontId="115" fillId="0" borderId="206" xfId="13" applyFont="1" applyBorder="1" applyProtection="1">
      <protection hidden="1"/>
    </xf>
    <xf numFmtId="0" fontId="115" fillId="0" borderId="207" xfId="13" applyFont="1" applyBorder="1" applyProtection="1">
      <protection hidden="1"/>
    </xf>
    <xf numFmtId="0" fontId="115" fillId="0" borderId="208" xfId="13" applyFont="1" applyBorder="1" applyProtection="1">
      <protection hidden="1"/>
    </xf>
    <xf numFmtId="0" fontId="115" fillId="0" borderId="11" xfId="13" applyFont="1" applyBorder="1" applyAlignment="1" applyProtection="1">
      <alignment horizontal="center" vertical="center"/>
      <protection hidden="1"/>
    </xf>
    <xf numFmtId="0" fontId="115" fillId="0" borderId="209" xfId="13" applyFont="1" applyBorder="1" applyAlignment="1" applyProtection="1">
      <alignment horizontal="center" vertical="center"/>
      <protection hidden="1"/>
    </xf>
    <xf numFmtId="0" fontId="115" fillId="0" borderId="206" xfId="13" applyFont="1" applyBorder="1" applyAlignment="1" applyProtection="1">
      <alignment horizontal="center" vertical="center"/>
      <protection hidden="1"/>
    </xf>
    <xf numFmtId="0" fontId="115" fillId="0" borderId="4" xfId="13" applyFont="1" applyBorder="1" applyAlignment="1" applyProtection="1">
      <alignment horizontal="center" vertical="center"/>
      <protection hidden="1"/>
    </xf>
    <xf numFmtId="0" fontId="115" fillId="0" borderId="11" xfId="13" applyFont="1" applyBorder="1" applyAlignment="1" applyProtection="1">
      <alignment horizontal="center"/>
      <protection hidden="1"/>
    </xf>
    <xf numFmtId="0" fontId="115" fillId="0" borderId="206" xfId="13" applyFont="1" applyBorder="1" applyAlignment="1" applyProtection="1">
      <alignment horizontal="center"/>
      <protection hidden="1"/>
    </xf>
    <xf numFmtId="0" fontId="116" fillId="0" borderId="0" xfId="13" applyFont="1" applyAlignment="1" applyProtection="1">
      <alignment horizontal="left"/>
      <protection hidden="1"/>
    </xf>
    <xf numFmtId="0" fontId="115" fillId="0" borderId="3" xfId="13" applyFont="1" applyBorder="1" applyProtection="1">
      <protection hidden="1"/>
    </xf>
    <xf numFmtId="0" fontId="115" fillId="0" borderId="207" xfId="13" applyFont="1" applyBorder="1" applyAlignment="1" applyProtection="1">
      <alignment horizontal="left" vertical="center"/>
      <protection hidden="1"/>
    </xf>
    <xf numFmtId="0" fontId="115" fillId="0" borderId="208" xfId="13" applyFont="1" applyBorder="1" applyAlignment="1" applyProtection="1">
      <alignment horizontal="left" vertical="center"/>
      <protection hidden="1"/>
    </xf>
    <xf numFmtId="0" fontId="115" fillId="0" borderId="206" xfId="13" applyFont="1" applyBorder="1" applyAlignment="1" applyProtection="1">
      <alignment horizontal="left" vertical="center"/>
      <protection hidden="1"/>
    </xf>
    <xf numFmtId="0" fontId="115" fillId="0" borderId="0" xfId="13" applyFont="1" applyAlignment="1" applyProtection="1">
      <alignment horizontal="left" vertical="center"/>
      <protection hidden="1"/>
    </xf>
    <xf numFmtId="0" fontId="115" fillId="0" borderId="209" xfId="13" applyFont="1" applyBorder="1" applyProtection="1">
      <protection hidden="1"/>
    </xf>
    <xf numFmtId="0" fontId="115" fillId="0" borderId="211" xfId="13" applyFont="1" applyBorder="1" applyProtection="1">
      <protection hidden="1"/>
    </xf>
    <xf numFmtId="0" fontId="115" fillId="0" borderId="212" xfId="13" applyFont="1" applyBorder="1" applyProtection="1">
      <protection hidden="1"/>
    </xf>
    <xf numFmtId="0" fontId="115" fillId="0" borderId="213" xfId="13" applyFont="1" applyBorder="1" applyProtection="1">
      <protection hidden="1"/>
    </xf>
    <xf numFmtId="198" fontId="117" fillId="0" borderId="215" xfId="13" applyNumberFormat="1" applyFont="1" applyBorder="1" applyAlignment="1" applyProtection="1">
      <alignment horizontal="right" vertical="center" wrapText="1"/>
      <protection locked="0" hidden="1"/>
    </xf>
    <xf numFmtId="198" fontId="117" fillId="0" borderId="217" xfId="13" applyNumberFormat="1" applyFont="1" applyBorder="1" applyAlignment="1" applyProtection="1">
      <alignment horizontal="right" vertical="center" wrapText="1"/>
      <protection locked="0" hidden="1"/>
    </xf>
    <xf numFmtId="196" fontId="117" fillId="0" borderId="215" xfId="13" applyNumberFormat="1" applyFont="1" applyBorder="1" applyAlignment="1" applyProtection="1">
      <alignment horizontal="right" vertical="center" wrapText="1"/>
      <protection locked="0" hidden="1"/>
    </xf>
    <xf numFmtId="196" fontId="117" fillId="0" borderId="217" xfId="13" applyNumberFormat="1" applyFont="1" applyBorder="1" applyAlignment="1" applyProtection="1">
      <alignment horizontal="right" vertical="center" wrapText="1"/>
      <protection locked="0" hidden="1"/>
    </xf>
    <xf numFmtId="197" fontId="117" fillId="0" borderId="215" xfId="13" applyNumberFormat="1" applyFont="1" applyBorder="1" applyAlignment="1" applyProtection="1">
      <alignment horizontal="right" vertical="center" wrapText="1"/>
      <protection locked="0" hidden="1"/>
    </xf>
    <xf numFmtId="197" fontId="117" fillId="0" borderId="217" xfId="13" applyNumberFormat="1" applyFont="1" applyBorder="1" applyAlignment="1" applyProtection="1">
      <alignment horizontal="right" vertical="center" wrapText="1"/>
      <protection locked="0" hidden="1"/>
    </xf>
    <xf numFmtId="0" fontId="116" fillId="0" borderId="0" xfId="13" applyFont="1" applyAlignment="1" applyProtection="1">
      <alignment vertical="center"/>
      <protection hidden="1"/>
    </xf>
    <xf numFmtId="0" fontId="13" fillId="0" borderId="0" xfId="0" applyFont="1" applyAlignment="1"/>
    <xf numFmtId="176" fontId="104" fillId="0" borderId="163" xfId="12" applyNumberFormat="1" applyFont="1" applyBorder="1" applyAlignment="1" applyProtection="1">
      <alignment vertical="center" shrinkToFit="1"/>
      <protection locked="0" hidden="1"/>
    </xf>
    <xf numFmtId="49" fontId="124" fillId="0" borderId="0" xfId="14" applyNumberFormat="1" applyFont="1" applyAlignment="1">
      <alignment horizontal="left" vertical="top"/>
    </xf>
    <xf numFmtId="49" fontId="124" fillId="0" borderId="0" xfId="14" applyNumberFormat="1" applyFont="1" applyAlignment="1">
      <alignment vertical="top"/>
    </xf>
    <xf numFmtId="49" fontId="124" fillId="0" borderId="0" xfId="14" applyNumberFormat="1" applyFont="1" applyAlignment="1">
      <alignment horizontal="right" vertical="top"/>
    </xf>
    <xf numFmtId="49" fontId="70" fillId="0" borderId="0" xfId="14" applyNumberFormat="1" applyFont="1" applyAlignment="1">
      <alignment horizontal="left" vertical="top"/>
    </xf>
    <xf numFmtId="0" fontId="124" fillId="0" borderId="0" xfId="14" applyFont="1" applyAlignment="1">
      <alignment horizontal="center" vertical="top" wrapText="1"/>
    </xf>
    <xf numFmtId="49" fontId="124" fillId="0" borderId="0" xfId="14" applyNumberFormat="1" applyFont="1" applyAlignment="1">
      <alignment horizontal="left" vertical="top" wrapText="1"/>
    </xf>
    <xf numFmtId="0" fontId="124" fillId="0" borderId="0" xfId="14" applyFont="1" applyAlignment="1">
      <alignment horizontal="left" vertical="top" wrapText="1"/>
    </xf>
    <xf numFmtId="0" fontId="124" fillId="0" borderId="0" xfId="14" applyFont="1" applyAlignment="1">
      <alignment vertical="top" wrapText="1"/>
    </xf>
    <xf numFmtId="49" fontId="124" fillId="0" borderId="0" xfId="14" applyNumberFormat="1" applyFont="1" applyAlignment="1">
      <alignment horizontal="center" vertical="top" wrapText="1"/>
    </xf>
    <xf numFmtId="49" fontId="124" fillId="0" borderId="0" xfId="14" applyNumberFormat="1" applyFont="1" applyAlignment="1">
      <alignment vertical="top" wrapText="1"/>
    </xf>
    <xf numFmtId="0" fontId="70" fillId="0" borderId="0" xfId="14" applyFont="1" applyAlignment="1">
      <alignment horizontal="left" vertical="top"/>
    </xf>
    <xf numFmtId="198" fontId="108" fillId="0" borderId="176" xfId="12" applyNumberFormat="1" applyFont="1" applyBorder="1" applyAlignment="1" applyProtection="1">
      <alignment horizontal="center" vertical="center" wrapText="1"/>
      <protection locked="0" hidden="1"/>
    </xf>
    <xf numFmtId="196" fontId="108" fillId="0" borderId="47" xfId="12" applyNumberFormat="1" applyFont="1" applyBorder="1" applyAlignment="1" applyProtection="1">
      <alignment horizontal="center" vertical="center" wrapText="1"/>
      <protection locked="0" hidden="1"/>
    </xf>
    <xf numFmtId="197" fontId="108" fillId="0" borderId="47" xfId="12" applyNumberFormat="1" applyFont="1" applyBorder="1" applyAlignment="1" applyProtection="1">
      <alignment horizontal="center" vertical="center" wrapText="1"/>
      <protection locked="0" hidden="1"/>
    </xf>
    <xf numFmtId="195" fontId="91" fillId="0" borderId="159" xfId="12" applyNumberFormat="1" applyFont="1" applyBorder="1" applyAlignment="1" applyProtection="1">
      <alignment horizontal="left" vertical="center" wrapText="1"/>
      <protection locked="0" hidden="1"/>
    </xf>
    <xf numFmtId="196" fontId="91" fillId="0" borderId="159" xfId="12" applyNumberFormat="1" applyFont="1" applyBorder="1" applyAlignment="1" applyProtection="1">
      <alignment vertical="center" wrapText="1"/>
      <protection locked="0" hidden="1"/>
    </xf>
    <xf numFmtId="197" fontId="91" fillId="0" borderId="159" xfId="12" applyNumberFormat="1" applyFont="1" applyBorder="1" applyAlignment="1" applyProtection="1">
      <alignment vertical="center" wrapText="1"/>
      <protection locked="0" hidden="1"/>
    </xf>
    <xf numFmtId="195" fontId="91" fillId="0" borderId="166" xfId="12" applyNumberFormat="1" applyFont="1" applyBorder="1" applyAlignment="1" applyProtection="1">
      <alignment horizontal="left" vertical="center" wrapText="1"/>
      <protection locked="0" hidden="1"/>
    </xf>
    <xf numFmtId="196" fontId="91" fillId="0" borderId="166" xfId="12" applyNumberFormat="1" applyFont="1" applyBorder="1" applyAlignment="1" applyProtection="1">
      <alignment vertical="center" wrapText="1"/>
      <protection locked="0" hidden="1"/>
    </xf>
    <xf numFmtId="197" fontId="91" fillId="0" borderId="166" xfId="12" applyNumberFormat="1" applyFont="1" applyBorder="1" applyAlignment="1" applyProtection="1">
      <alignment vertical="center" wrapText="1"/>
      <protection locked="0" hidden="1"/>
    </xf>
    <xf numFmtId="196" fontId="115" fillId="0" borderId="166" xfId="12" applyNumberFormat="1" applyFont="1" applyBorder="1" applyAlignment="1" applyProtection="1">
      <alignment horizontal="center" vertical="center" wrapText="1"/>
      <protection locked="0" hidden="1"/>
    </xf>
    <xf numFmtId="197" fontId="88" fillId="0" borderId="166" xfId="12" applyNumberFormat="1" applyFont="1" applyBorder="1" applyAlignment="1" applyProtection="1">
      <alignment horizontal="center" vertical="center" wrapText="1"/>
      <protection locked="0" hidden="1"/>
    </xf>
    <xf numFmtId="183" fontId="41" fillId="13" borderId="14" xfId="4" applyNumberFormat="1" applyFont="1" applyFill="1" applyBorder="1" applyAlignment="1" applyProtection="1">
      <alignment horizontal="center" vertical="center" shrinkToFit="1"/>
      <protection hidden="1"/>
    </xf>
    <xf numFmtId="0" fontId="5" fillId="0" borderId="56" xfId="0" applyFont="1" applyBorder="1" applyAlignment="1">
      <alignment vertical="top" wrapText="1"/>
    </xf>
    <xf numFmtId="0" fontId="5" fillId="0" borderId="53" xfId="0" applyFont="1" applyBorder="1" applyAlignment="1">
      <alignment vertical="top" wrapText="1"/>
    </xf>
    <xf numFmtId="49" fontId="5" fillId="0" borderId="41" xfId="0" applyNumberFormat="1" applyFont="1" applyBorder="1" applyAlignment="1">
      <alignment vertical="top" wrapText="1" shrinkToFit="1"/>
    </xf>
    <xf numFmtId="49" fontId="5" fillId="0" borderId="56" xfId="0" applyNumberFormat="1" applyFont="1" applyBorder="1" applyAlignment="1">
      <alignment vertical="top" wrapText="1" shrinkToFit="1"/>
    </xf>
    <xf numFmtId="0" fontId="5" fillId="0" borderId="41" xfId="0" applyFont="1" applyBorder="1" applyAlignment="1">
      <alignment vertical="center" wrapText="1"/>
    </xf>
    <xf numFmtId="0" fontId="5" fillId="0" borderId="56" xfId="0" applyFont="1" applyBorder="1">
      <alignment vertical="center"/>
    </xf>
    <xf numFmtId="0" fontId="127" fillId="0" borderId="0" xfId="0" applyFont="1" applyAlignment="1">
      <alignment horizontal="center" vertical="center"/>
    </xf>
    <xf numFmtId="0" fontId="29" fillId="0" borderId="0" xfId="2" applyFont="1" applyAlignment="1" applyProtection="1">
      <alignment vertical="center"/>
    </xf>
    <xf numFmtId="0" fontId="128" fillId="0" borderId="0" xfId="0" applyFont="1">
      <alignment vertical="center"/>
    </xf>
    <xf numFmtId="49" fontId="128" fillId="0" borderId="0" xfId="0" applyNumberFormat="1" applyFont="1">
      <alignment vertical="center"/>
    </xf>
    <xf numFmtId="0" fontId="5" fillId="0" borderId="41" xfId="0" applyFont="1" applyBorder="1" applyAlignment="1">
      <alignment vertical="top" wrapText="1"/>
    </xf>
    <xf numFmtId="0" fontId="5" fillId="0" borderId="53" xfId="0" applyFont="1" applyBorder="1">
      <alignment vertical="center"/>
    </xf>
    <xf numFmtId="0" fontId="5" fillId="0" borderId="56" xfId="0" applyFont="1" applyBorder="1" applyAlignment="1">
      <alignment horizontal="left" vertical="center" wrapText="1"/>
    </xf>
    <xf numFmtId="0" fontId="5" fillId="0" borderId="56" xfId="0" applyFont="1" applyBorder="1" applyAlignment="1">
      <alignment vertical="center" wrapText="1"/>
    </xf>
    <xf numFmtId="0" fontId="5" fillId="0" borderId="56" xfId="0" applyFont="1" applyBorder="1" applyAlignment="1">
      <alignment vertical="center" wrapText="1" shrinkToFit="1"/>
    </xf>
    <xf numFmtId="0" fontId="5" fillId="0" borderId="53" xfId="0" applyFont="1" applyBorder="1" applyAlignment="1">
      <alignment horizontal="left" vertical="center"/>
    </xf>
    <xf numFmtId="183" fontId="41" fillId="0" borderId="14" xfId="4" applyNumberFormat="1" applyFont="1" applyBorder="1" applyAlignment="1" applyProtection="1">
      <alignment horizontal="center" vertical="center" shrinkToFit="1"/>
      <protection locked="0" hidden="1"/>
    </xf>
    <xf numFmtId="0" fontId="11" fillId="0" borderId="3" xfId="4" applyFont="1" applyBorder="1" applyAlignment="1">
      <alignment vertical="center"/>
    </xf>
    <xf numFmtId="0" fontId="5" fillId="0" borderId="0" xfId="0" applyFont="1" applyAlignment="1">
      <alignment vertical="top"/>
    </xf>
    <xf numFmtId="0" fontId="130" fillId="0" borderId="56" xfId="0" applyFont="1" applyBorder="1">
      <alignment vertical="center"/>
    </xf>
    <xf numFmtId="0" fontId="26" fillId="0" borderId="0" xfId="4" applyFont="1" applyAlignment="1">
      <alignment vertical="center"/>
    </xf>
    <xf numFmtId="0" fontId="11" fillId="0" borderId="0" xfId="0" applyFont="1" applyAlignment="1">
      <alignment vertical="top"/>
    </xf>
    <xf numFmtId="0" fontId="5" fillId="0" borderId="3" xfId="0" applyFont="1" applyBorder="1">
      <alignment vertical="center"/>
    </xf>
    <xf numFmtId="0" fontId="13" fillId="0" borderId="3" xfId="0" applyFont="1" applyBorder="1">
      <alignment vertical="center"/>
    </xf>
    <xf numFmtId="0" fontId="5" fillId="0" borderId="10" xfId="0" applyFont="1" applyBorder="1" applyAlignment="1">
      <alignment vertical="center" wrapText="1"/>
    </xf>
    <xf numFmtId="0" fontId="5" fillId="0" borderId="0" xfId="0" applyFont="1" applyAlignment="1">
      <alignment vertical="center" wrapText="1"/>
    </xf>
    <xf numFmtId="0" fontId="9" fillId="0" borderId="0" xfId="0" applyFont="1" applyAlignment="1">
      <alignment vertical="top"/>
    </xf>
    <xf numFmtId="0" fontId="19" fillId="0" borderId="0" xfId="0" applyFont="1" applyAlignment="1">
      <alignment vertical="top"/>
    </xf>
    <xf numFmtId="0" fontId="19" fillId="0" borderId="0" xfId="0" applyFont="1" applyAlignment="1">
      <alignment horizontal="left" vertical="top"/>
    </xf>
    <xf numFmtId="0" fontId="77" fillId="0" borderId="266" xfId="0" applyFont="1" applyBorder="1" applyAlignment="1"/>
    <xf numFmtId="0" fontId="0" fillId="0" borderId="266" xfId="0" applyBorder="1" applyAlignment="1">
      <alignment horizontal="left"/>
    </xf>
    <xf numFmtId="0" fontId="77" fillId="0" borderId="267" xfId="0" applyFont="1" applyBorder="1" applyAlignment="1"/>
    <xf numFmtId="0" fontId="0" fillId="0" borderId="267" xfId="0" applyBorder="1" applyAlignment="1">
      <alignment horizontal="left"/>
    </xf>
    <xf numFmtId="0" fontId="40" fillId="0" borderId="14" xfId="4" applyFont="1" applyBorder="1" applyAlignment="1" applyProtection="1">
      <alignment horizontal="center" vertical="center" wrapText="1"/>
      <protection locked="0" hidden="1"/>
    </xf>
    <xf numFmtId="0" fontId="142" fillId="0" borderId="0" xfId="0" applyFont="1" applyAlignment="1">
      <alignment horizontal="center" vertical="center"/>
    </xf>
    <xf numFmtId="0" fontId="11" fillId="0" borderId="0" xfId="4" applyFont="1" applyAlignment="1">
      <alignment horizontal="left" vertical="top"/>
    </xf>
    <xf numFmtId="0" fontId="13" fillId="0" borderId="0" xfId="0" applyFont="1" applyAlignment="1">
      <alignment vertical="top"/>
    </xf>
    <xf numFmtId="0" fontId="11" fillId="0" borderId="0" xfId="4" applyFont="1" applyAlignment="1">
      <alignment vertical="top" wrapText="1"/>
    </xf>
    <xf numFmtId="0" fontId="21" fillId="0" borderId="0" xfId="0" applyFont="1" applyAlignment="1">
      <alignment horizontal="left" vertical="top"/>
    </xf>
    <xf numFmtId="55" fontId="81" fillId="14" borderId="0" xfId="0" quotePrefix="1" applyNumberFormat="1" applyFont="1" applyFill="1" applyAlignment="1">
      <alignment horizontal="right"/>
    </xf>
    <xf numFmtId="0" fontId="26" fillId="0" borderId="5" xfId="0" applyFont="1" applyBorder="1" applyProtection="1">
      <alignment vertical="center"/>
      <protection hidden="1"/>
    </xf>
    <xf numFmtId="0" fontId="25" fillId="0" borderId="0" xfId="0" applyFont="1" applyProtection="1">
      <alignment vertical="center"/>
      <protection hidden="1"/>
    </xf>
    <xf numFmtId="0" fontId="25" fillId="0" borderId="0" xfId="0" applyFont="1" applyAlignment="1" applyProtection="1">
      <alignment horizontal="center" vertical="center"/>
      <protection hidden="1"/>
    </xf>
    <xf numFmtId="0" fontId="25" fillId="0" borderId="7" xfId="0" applyFont="1" applyBorder="1" applyAlignment="1" applyProtection="1">
      <alignment horizontal="center" vertical="center"/>
      <protection hidden="1"/>
    </xf>
    <xf numFmtId="0" fontId="5" fillId="0" borderId="0" xfId="0" applyFont="1" applyProtection="1">
      <alignment vertical="center"/>
      <protection hidden="1"/>
    </xf>
    <xf numFmtId="0" fontId="13" fillId="0" borderId="0" xfId="0" applyFont="1" applyProtection="1">
      <alignment vertical="center"/>
      <protection hidden="1"/>
    </xf>
    <xf numFmtId="0" fontId="8" fillId="0" borderId="0" xfId="0" applyFont="1" applyAlignment="1" applyProtection="1">
      <alignment horizontal="center" vertical="center"/>
      <protection hidden="1"/>
    </xf>
    <xf numFmtId="31" fontId="13" fillId="0" borderId="0" xfId="0" applyNumberFormat="1" applyFont="1" applyProtection="1">
      <alignment vertical="center"/>
      <protection hidden="1"/>
    </xf>
    <xf numFmtId="31" fontId="13" fillId="0" borderId="0" xfId="0" applyNumberFormat="1" applyFont="1" applyAlignment="1" applyProtection="1">
      <alignment horizontal="center" vertical="center"/>
      <protection hidden="1"/>
    </xf>
    <xf numFmtId="31" fontId="13" fillId="0" borderId="7" xfId="0" applyNumberFormat="1" applyFont="1" applyBorder="1" applyAlignment="1" applyProtection="1">
      <alignment horizontal="center" vertical="center"/>
      <protection hidden="1"/>
    </xf>
    <xf numFmtId="0" fontId="25" fillId="0" borderId="0" xfId="0" applyFont="1" applyAlignment="1" applyProtection="1">
      <alignment vertical="top"/>
      <protection hidden="1"/>
    </xf>
    <xf numFmtId="0" fontId="21" fillId="0" borderId="0" xfId="0" applyFont="1" applyProtection="1">
      <alignment vertical="center"/>
      <protection hidden="1"/>
    </xf>
    <xf numFmtId="0" fontId="8" fillId="0" borderId="7" xfId="0" applyFont="1" applyBorder="1" applyAlignment="1" applyProtection="1">
      <alignment horizontal="center" vertical="center"/>
      <protection hidden="1"/>
    </xf>
    <xf numFmtId="0" fontId="17" fillId="0" borderId="0" xfId="0" applyFont="1" applyProtection="1">
      <alignment vertical="center"/>
      <protection hidden="1"/>
    </xf>
    <xf numFmtId="0" fontId="11" fillId="0" borderId="0" xfId="0" applyFont="1" applyProtection="1">
      <alignment vertical="center"/>
      <protection hidden="1"/>
    </xf>
    <xf numFmtId="0" fontId="11" fillId="0" borderId="0" xfId="0" applyFont="1" applyAlignment="1" applyProtection="1">
      <protection hidden="1"/>
    </xf>
    <xf numFmtId="0" fontId="142" fillId="0" borderId="0" xfId="0" applyFont="1" applyAlignment="1" applyProtection="1">
      <alignment horizontal="center" vertical="center"/>
      <protection hidden="1"/>
    </xf>
    <xf numFmtId="0" fontId="5" fillId="0" borderId="7" xfId="0" applyFont="1" applyBorder="1" applyProtection="1">
      <alignment vertical="center"/>
      <protection hidden="1"/>
    </xf>
    <xf numFmtId="0" fontId="21" fillId="0" borderId="0" xfId="0" applyFont="1" applyAlignment="1" applyProtection="1">
      <alignment horizontal="center" vertical="center"/>
      <protection hidden="1"/>
    </xf>
    <xf numFmtId="0" fontId="9" fillId="0" borderId="0" xfId="0" applyFont="1" applyProtection="1">
      <alignment vertical="center"/>
      <protection hidden="1"/>
    </xf>
    <xf numFmtId="0" fontId="7" fillId="0" borderId="0" xfId="0" applyFont="1" applyAlignment="1" applyProtection="1">
      <alignment vertical="center" wrapText="1"/>
      <protection hidden="1"/>
    </xf>
    <xf numFmtId="0" fontId="13" fillId="0" borderId="3" xfId="0" applyFont="1" applyBorder="1" applyProtection="1">
      <alignment vertical="center"/>
      <protection hidden="1"/>
    </xf>
    <xf numFmtId="0" fontId="7" fillId="0" borderId="0" xfId="0" applyFont="1" applyProtection="1">
      <alignment vertical="center"/>
      <protection hidden="1"/>
    </xf>
    <xf numFmtId="0" fontId="7" fillId="0" borderId="5" xfId="0" applyFont="1" applyBorder="1" applyProtection="1">
      <alignment vertical="center"/>
      <protection hidden="1"/>
    </xf>
    <xf numFmtId="0" fontId="7" fillId="0" borderId="0" xfId="0" applyFont="1" applyAlignment="1" applyProtection="1">
      <alignment horizontal="center" vertical="center"/>
      <protection hidden="1"/>
    </xf>
    <xf numFmtId="0" fontId="7" fillId="0" borderId="7" xfId="0" applyFont="1" applyBorder="1" applyProtection="1">
      <alignment vertical="center"/>
      <protection hidden="1"/>
    </xf>
    <xf numFmtId="0" fontId="9" fillId="0" borderId="0" xfId="0" applyFont="1" applyAlignment="1" applyProtection="1">
      <alignment horizontal="left" vertical="center"/>
      <protection hidden="1"/>
    </xf>
    <xf numFmtId="0" fontId="11" fillId="0" borderId="0" xfId="0" applyFont="1" applyAlignment="1" applyProtection="1">
      <alignment horizontal="left" vertical="center"/>
      <protection hidden="1"/>
    </xf>
    <xf numFmtId="0" fontId="14" fillId="0" borderId="0" xfId="0" applyFont="1" applyAlignment="1" applyProtection="1">
      <alignment vertical="top"/>
      <protection hidden="1"/>
    </xf>
    <xf numFmtId="0" fontId="14" fillId="0" borderId="0" xfId="0" applyFont="1" applyAlignment="1" applyProtection="1">
      <alignment horizontal="left" vertical="top"/>
      <protection hidden="1"/>
    </xf>
    <xf numFmtId="0" fontId="7" fillId="0" borderId="0" xfId="0" applyFont="1" applyAlignment="1" applyProtection="1">
      <alignment horizontal="right" vertical="center"/>
      <protection hidden="1"/>
    </xf>
    <xf numFmtId="0" fontId="5" fillId="0" borderId="0" xfId="0" applyFont="1" applyAlignment="1" applyProtection="1">
      <alignment horizontal="center" vertical="center"/>
      <protection hidden="1"/>
    </xf>
    <xf numFmtId="0" fontId="8" fillId="0" borderId="0" xfId="0" applyFont="1" applyProtection="1">
      <alignment vertical="center"/>
      <protection hidden="1"/>
    </xf>
    <xf numFmtId="0" fontId="13" fillId="0" borderId="0" xfId="0" applyFont="1" applyAlignment="1" applyProtection="1">
      <alignment horizontal="center" vertical="center"/>
      <protection hidden="1"/>
    </xf>
    <xf numFmtId="0" fontId="11" fillId="0" borderId="0" xfId="0" applyFont="1" applyAlignment="1" applyProtection="1">
      <alignment horizontal="center" vertical="center"/>
      <protection hidden="1"/>
    </xf>
    <xf numFmtId="0" fontId="26" fillId="0" borderId="10" xfId="4" applyFont="1" applyBorder="1" applyAlignment="1" applyProtection="1">
      <alignment vertical="center"/>
      <protection hidden="1"/>
    </xf>
    <xf numFmtId="0" fontId="26" fillId="0" borderId="0" xfId="4" applyFont="1" applyAlignment="1" applyProtection="1">
      <alignment vertical="center"/>
      <protection hidden="1"/>
    </xf>
    <xf numFmtId="0" fontId="18" fillId="0" borderId="0" xfId="0" applyFont="1" applyAlignment="1" applyProtection="1">
      <alignment vertical="center" wrapText="1"/>
      <protection hidden="1"/>
    </xf>
    <xf numFmtId="0" fontId="14" fillId="0" borderId="0" xfId="0" applyFont="1" applyProtection="1">
      <alignment vertical="center"/>
      <protection hidden="1"/>
    </xf>
    <xf numFmtId="0" fontId="26" fillId="0" borderId="0" xfId="0" applyFont="1" applyAlignment="1" applyProtection="1">
      <alignment horizontal="right" vertical="center"/>
      <protection hidden="1"/>
    </xf>
    <xf numFmtId="0" fontId="41" fillId="0" borderId="0" xfId="0" applyFont="1" applyAlignment="1" applyProtection="1">
      <alignment horizontal="right" vertical="center"/>
      <protection hidden="1"/>
    </xf>
    <xf numFmtId="0" fontId="17" fillId="0" borderId="0" xfId="0" applyFont="1" applyAlignment="1" applyProtection="1">
      <alignment horizontal="right" vertical="center"/>
      <protection hidden="1"/>
    </xf>
    <xf numFmtId="0" fontId="26" fillId="0" borderId="0" xfId="0" applyFont="1" applyAlignment="1" applyProtection="1">
      <alignment horizontal="right" vertical="center" wrapText="1"/>
      <protection hidden="1"/>
    </xf>
    <xf numFmtId="0" fontId="41" fillId="0" borderId="0" xfId="4" applyFont="1" applyAlignment="1" applyProtection="1">
      <alignment horizontal="right" vertical="center"/>
      <protection hidden="1"/>
    </xf>
    <xf numFmtId="0" fontId="13" fillId="0" borderId="0" xfId="0" applyFont="1" applyAlignment="1" applyProtection="1">
      <alignment horizontal="right" vertical="center"/>
      <protection hidden="1"/>
    </xf>
    <xf numFmtId="0" fontId="55" fillId="0" borderId="0" xfId="2" applyFont="1" applyAlignment="1" applyProtection="1">
      <alignment horizontal="left" vertical="center"/>
      <protection hidden="1"/>
    </xf>
    <xf numFmtId="0" fontId="55" fillId="0" borderId="0" xfId="2" applyFont="1" applyAlignment="1" applyProtection="1">
      <alignment horizontal="right" vertical="center"/>
      <protection hidden="1"/>
    </xf>
    <xf numFmtId="0" fontId="63" fillId="0" borderId="0" xfId="0" applyFont="1" applyProtection="1">
      <alignment vertical="center"/>
      <protection hidden="1"/>
    </xf>
    <xf numFmtId="0" fontId="63" fillId="0" borderId="0" xfId="0" applyFont="1" applyAlignment="1" applyProtection="1">
      <alignment vertical="center" shrinkToFit="1"/>
      <protection hidden="1"/>
    </xf>
    <xf numFmtId="0" fontId="63" fillId="0" borderId="0" xfId="0" applyFont="1" applyAlignment="1" applyProtection="1">
      <alignment shrinkToFit="1"/>
      <protection hidden="1"/>
    </xf>
    <xf numFmtId="11" fontId="65" fillId="12" borderId="240" xfId="0" applyNumberFormat="1" applyFont="1" applyFill="1" applyBorder="1" applyAlignment="1" applyProtection="1">
      <alignment shrinkToFit="1"/>
      <protection hidden="1"/>
    </xf>
    <xf numFmtId="192" fontId="67" fillId="13" borderId="143" xfId="0" applyNumberFormat="1" applyFont="1" applyFill="1" applyBorder="1" applyAlignment="1" applyProtection="1">
      <alignment shrinkToFit="1"/>
      <protection hidden="1"/>
    </xf>
    <xf numFmtId="0" fontId="67" fillId="13" borderId="146" xfId="0" applyFont="1" applyFill="1" applyBorder="1" applyAlignment="1" applyProtection="1">
      <alignment shrinkToFit="1"/>
      <protection hidden="1"/>
    </xf>
    <xf numFmtId="0" fontId="72" fillId="0" borderId="0" xfId="0" applyFont="1" applyProtection="1">
      <alignment vertical="center"/>
      <protection hidden="1"/>
    </xf>
    <xf numFmtId="0" fontId="72" fillId="0" borderId="0" xfId="0" applyFont="1" applyAlignment="1" applyProtection="1">
      <alignment vertical="center" shrinkToFit="1"/>
      <protection hidden="1"/>
    </xf>
    <xf numFmtId="0" fontId="67" fillId="0" borderId="0" xfId="0" applyFont="1" applyProtection="1">
      <alignment vertical="center"/>
      <protection hidden="1"/>
    </xf>
    <xf numFmtId="0" fontId="63" fillId="0" borderId="56" xfId="0" applyFont="1" applyBorder="1" applyAlignment="1" applyProtection="1">
      <alignment vertical="center" shrinkToFit="1"/>
      <protection hidden="1"/>
    </xf>
    <xf numFmtId="0" fontId="63" fillId="0" borderId="7" xfId="0" applyFont="1" applyBorder="1" applyAlignment="1" applyProtection="1">
      <alignment vertical="center" shrinkToFit="1"/>
      <protection hidden="1"/>
    </xf>
    <xf numFmtId="0" fontId="67" fillId="0" borderId="23" xfId="0" applyFont="1" applyBorder="1" applyAlignment="1" applyProtection="1">
      <alignment horizontal="left" vertical="center"/>
      <protection hidden="1"/>
    </xf>
    <xf numFmtId="0" fontId="67" fillId="0" borderId="0" xfId="0" applyFont="1" applyAlignment="1" applyProtection="1">
      <alignment vertical="center" wrapText="1"/>
      <protection hidden="1"/>
    </xf>
    <xf numFmtId="0" fontId="21" fillId="0" borderId="0" xfId="0" applyFont="1" applyAlignment="1" applyProtection="1">
      <alignment horizontal="right" vertical="center"/>
      <protection hidden="1"/>
    </xf>
    <xf numFmtId="0" fontId="69" fillId="0" borderId="0" xfId="0" applyFont="1" applyAlignment="1" applyProtection="1">
      <alignment horizontal="right" vertical="center"/>
      <protection hidden="1"/>
    </xf>
    <xf numFmtId="0" fontId="7" fillId="0" borderId="0" xfId="0" applyFont="1" applyAlignment="1" applyProtection="1">
      <alignment horizontal="left" vertical="center"/>
      <protection hidden="1"/>
    </xf>
    <xf numFmtId="0" fontId="11" fillId="0" borderId="0" xfId="0" applyFont="1" applyAlignment="1" applyProtection="1">
      <alignment horizontal="right" vertical="center"/>
      <protection hidden="1"/>
    </xf>
    <xf numFmtId="0" fontId="70" fillId="0" borderId="0" xfId="0" applyFont="1" applyAlignment="1" applyProtection="1">
      <alignment horizontal="right" vertical="center"/>
      <protection hidden="1"/>
    </xf>
    <xf numFmtId="0" fontId="67" fillId="0" borderId="0" xfId="0" applyFont="1" applyAlignment="1" applyProtection="1">
      <alignment horizontal="left" vertical="center"/>
      <protection hidden="1"/>
    </xf>
    <xf numFmtId="0" fontId="71" fillId="0" borderId="0" xfId="2" applyFont="1" applyAlignment="1" applyProtection="1">
      <alignment horizontal="right" vertical="center"/>
      <protection hidden="1"/>
    </xf>
    <xf numFmtId="0" fontId="5" fillId="0" borderId="265" xfId="0" applyFont="1" applyBorder="1" applyProtection="1">
      <alignment vertical="center"/>
      <protection hidden="1"/>
    </xf>
    <xf numFmtId="0" fontId="64" fillId="0" borderId="0" xfId="0" applyFont="1" applyAlignment="1" applyProtection="1">
      <alignment vertical="center" shrinkToFit="1"/>
      <protection hidden="1"/>
    </xf>
    <xf numFmtId="0" fontId="63" fillId="0" borderId="10" xfId="0" applyFont="1" applyBorder="1" applyAlignment="1" applyProtection="1">
      <alignment vertical="center" shrinkToFit="1"/>
      <protection hidden="1"/>
    </xf>
    <xf numFmtId="0" fontId="65" fillId="0" borderId="0" xfId="0" applyFont="1" applyAlignment="1" applyProtection="1">
      <alignment vertical="center" shrinkToFit="1"/>
      <protection hidden="1"/>
    </xf>
    <xf numFmtId="0" fontId="65" fillId="0" borderId="0" xfId="0" applyFont="1" applyProtection="1">
      <alignment vertical="center"/>
      <protection hidden="1"/>
    </xf>
    <xf numFmtId="0" fontId="65" fillId="0" borderId="0" xfId="0" applyFont="1" applyAlignment="1" applyProtection="1">
      <alignment horizontal="left" vertical="center"/>
      <protection hidden="1"/>
    </xf>
    <xf numFmtId="0" fontId="72" fillId="0" borderId="107" xfId="0" applyFont="1" applyBorder="1" applyProtection="1">
      <alignment vertical="center"/>
      <protection hidden="1"/>
    </xf>
    <xf numFmtId="0" fontId="63" fillId="0" borderId="107" xfId="0" applyFont="1" applyBorder="1" applyAlignment="1" applyProtection="1">
      <alignment shrinkToFit="1"/>
      <protection hidden="1"/>
    </xf>
    <xf numFmtId="0" fontId="63" fillId="0" borderId="107" xfId="0" applyFont="1" applyBorder="1" applyProtection="1">
      <alignment vertical="center"/>
      <protection hidden="1"/>
    </xf>
    <xf numFmtId="0" fontId="143" fillId="0" borderId="0" xfId="0" applyFont="1" applyAlignment="1" applyProtection="1">
      <alignment horizontal="center" shrinkToFit="1"/>
      <protection hidden="1"/>
    </xf>
    <xf numFmtId="0" fontId="72" fillId="0" borderId="0" xfId="0" applyFont="1" applyAlignment="1" applyProtection="1">
      <alignment shrinkToFit="1"/>
      <protection hidden="1"/>
    </xf>
    <xf numFmtId="0" fontId="72" fillId="0" borderId="10" xfId="0" applyFont="1" applyBorder="1" applyAlignment="1" applyProtection="1">
      <alignment shrinkToFit="1"/>
      <protection hidden="1"/>
    </xf>
    <xf numFmtId="0" fontId="72" fillId="0" borderId="9" xfId="0" applyFont="1" applyBorder="1" applyAlignment="1" applyProtection="1">
      <alignment shrinkToFit="1"/>
      <protection hidden="1"/>
    </xf>
    <xf numFmtId="0" fontId="65" fillId="0" borderId="5" xfId="0" applyFont="1" applyBorder="1" applyProtection="1">
      <alignment vertical="center"/>
      <protection hidden="1"/>
    </xf>
    <xf numFmtId="0" fontId="63" fillId="0" borderId="0" xfId="0" applyFont="1" applyAlignment="1" applyProtection="1">
      <alignment horizontal="right" vertical="center"/>
      <protection hidden="1"/>
    </xf>
    <xf numFmtId="0" fontId="71" fillId="0" borderId="0" xfId="2" applyFont="1" applyBorder="1" applyAlignment="1" applyProtection="1">
      <alignment horizontal="right" vertical="center"/>
      <protection hidden="1"/>
    </xf>
    <xf numFmtId="0" fontId="9" fillId="0" borderId="0" xfId="0" applyFont="1" applyAlignment="1" applyProtection="1">
      <protection hidden="1"/>
    </xf>
    <xf numFmtId="0" fontId="25" fillId="0" borderId="10" xfId="0" applyFont="1" applyBorder="1" applyAlignment="1" applyProtection="1">
      <alignment vertical="top"/>
      <protection hidden="1"/>
    </xf>
    <xf numFmtId="0" fontId="13" fillId="0" borderId="10" xfId="0" quotePrefix="1" applyFont="1" applyBorder="1" applyAlignment="1" applyProtection="1">
      <alignment horizontal="left" wrapText="1"/>
      <protection hidden="1"/>
    </xf>
    <xf numFmtId="0" fontId="13" fillId="0" borderId="0" xfId="0" quotePrefix="1" applyFont="1" applyAlignment="1" applyProtection="1">
      <alignment horizontal="left" wrapText="1"/>
      <protection hidden="1"/>
    </xf>
    <xf numFmtId="0" fontId="7" fillId="0" borderId="0" xfId="0" applyFont="1" applyAlignment="1" applyProtection="1">
      <alignment horizontal="center" vertical="center" shrinkToFit="1"/>
      <protection hidden="1"/>
    </xf>
    <xf numFmtId="0" fontId="7" fillId="0" borderId="7" xfId="0" applyFont="1" applyBorder="1" applyAlignment="1" applyProtection="1">
      <alignment vertical="center" shrinkToFit="1"/>
      <protection hidden="1"/>
    </xf>
    <xf numFmtId="0" fontId="13" fillId="0" borderId="0" xfId="0" applyFont="1" applyAlignment="1" applyProtection="1">
      <alignment horizontal="right" vertical="center" wrapText="1"/>
      <protection hidden="1"/>
    </xf>
    <xf numFmtId="0" fontId="5" fillId="0" borderId="10" xfId="0" applyFont="1" applyBorder="1" applyProtection="1">
      <alignment vertical="center"/>
      <protection hidden="1"/>
    </xf>
    <xf numFmtId="0" fontId="5" fillId="0" borderId="0" xfId="0" applyFont="1" applyAlignment="1" applyProtection="1">
      <alignment vertical="center" shrinkToFit="1"/>
      <protection hidden="1"/>
    </xf>
    <xf numFmtId="0" fontId="5" fillId="0" borderId="0" xfId="0" applyFont="1" applyAlignment="1" applyProtection="1">
      <alignment horizontal="center" vertical="center" shrinkToFit="1"/>
      <protection hidden="1"/>
    </xf>
    <xf numFmtId="5" fontId="5" fillId="0" borderId="13" xfId="0" applyNumberFormat="1" applyFont="1" applyBorder="1" applyAlignment="1" applyProtection="1">
      <alignment horizontal="center" vertical="center" shrinkToFit="1"/>
      <protection hidden="1"/>
    </xf>
    <xf numFmtId="177" fontId="5" fillId="0" borderId="0" xfId="0" applyNumberFormat="1" applyFont="1" applyAlignment="1" applyProtection="1">
      <alignment horizontal="right" vertical="center" shrinkToFit="1"/>
      <protection hidden="1"/>
    </xf>
    <xf numFmtId="177" fontId="5" fillId="0" borderId="0" xfId="0" applyNumberFormat="1" applyFont="1" applyAlignment="1" applyProtection="1">
      <alignment horizontal="center" vertical="center" shrinkToFit="1"/>
      <protection hidden="1"/>
    </xf>
    <xf numFmtId="5" fontId="5" fillId="0" borderId="0" xfId="0" applyNumberFormat="1" applyFont="1" applyAlignment="1" applyProtection="1">
      <alignment horizontal="center" vertical="center" shrinkToFit="1"/>
      <protection hidden="1"/>
    </xf>
    <xf numFmtId="0" fontId="5" fillId="0" borderId="0" xfId="0" applyFont="1" applyAlignment="1" applyProtection="1">
      <alignment horizontal="right" vertical="center"/>
      <protection hidden="1"/>
    </xf>
    <xf numFmtId="0" fontId="25" fillId="0" borderId="0" xfId="0" applyFont="1" applyAlignment="1" applyProtection="1">
      <alignment horizontal="right" vertical="top"/>
      <protection hidden="1"/>
    </xf>
    <xf numFmtId="0" fontId="13" fillId="0" borderId="0" xfId="0" applyFont="1" applyAlignment="1" applyProtection="1">
      <alignment vertical="center" wrapText="1"/>
      <protection hidden="1"/>
    </xf>
    <xf numFmtId="0" fontId="13" fillId="0" borderId="0" xfId="0" applyFont="1" applyAlignment="1" applyProtection="1">
      <alignment horizontal="left" vertical="top" wrapText="1"/>
      <protection hidden="1"/>
    </xf>
    <xf numFmtId="0" fontId="5" fillId="0" borderId="0" xfId="0" applyFont="1" applyAlignment="1" applyProtection="1">
      <alignment horizontal="left" vertical="center"/>
      <protection hidden="1"/>
    </xf>
    <xf numFmtId="178" fontId="5" fillId="0" borderId="10" xfId="0" applyNumberFormat="1" applyFont="1" applyBorder="1" applyAlignment="1" applyProtection="1">
      <alignment horizontal="center" vertical="center" shrinkToFit="1"/>
      <protection hidden="1"/>
    </xf>
    <xf numFmtId="5" fontId="5" fillId="0" borderId="9" xfId="0" applyNumberFormat="1" applyFont="1" applyBorder="1" applyAlignment="1" applyProtection="1">
      <alignment horizontal="center" vertical="center" shrinkToFit="1"/>
      <protection hidden="1"/>
    </xf>
    <xf numFmtId="0" fontId="7" fillId="0" borderId="10" xfId="0" applyFont="1" applyBorder="1" applyProtection="1">
      <alignment vertical="center"/>
      <protection hidden="1"/>
    </xf>
    <xf numFmtId="0" fontId="9" fillId="0" borderId="0" xfId="0" applyFont="1" applyAlignment="1" applyProtection="1">
      <alignment horizontal="right" vertical="center"/>
      <protection hidden="1"/>
    </xf>
    <xf numFmtId="0" fontId="9" fillId="0" borderId="0" xfId="0" applyFont="1" applyAlignment="1" applyProtection="1">
      <alignment vertical="center" shrinkToFit="1"/>
      <protection hidden="1"/>
    </xf>
    <xf numFmtId="0" fontId="64" fillId="0" borderId="0" xfId="0" applyFont="1" applyProtection="1">
      <alignment vertical="center"/>
      <protection hidden="1"/>
    </xf>
    <xf numFmtId="176" fontId="63" fillId="0" borderId="0" xfId="0" applyNumberFormat="1" applyFont="1" applyAlignment="1" applyProtection="1">
      <alignment vertical="center" shrinkToFit="1"/>
      <protection hidden="1"/>
    </xf>
    <xf numFmtId="177" fontId="63" fillId="0" borderId="0" xfId="0" applyNumberFormat="1" applyFont="1" applyAlignment="1" applyProtection="1">
      <alignment vertical="center" shrinkToFit="1"/>
      <protection hidden="1"/>
    </xf>
    <xf numFmtId="0" fontId="63" fillId="0" borderId="0" xfId="0" applyFont="1" applyAlignment="1" applyProtection="1">
      <alignment horizontal="left" vertical="center"/>
      <protection hidden="1"/>
    </xf>
    <xf numFmtId="0" fontId="67" fillId="0" borderId="0" xfId="0" applyFont="1" applyAlignment="1" applyProtection="1">
      <alignment vertical="center" wrapText="1" shrinkToFit="1"/>
      <protection hidden="1"/>
    </xf>
    <xf numFmtId="0" fontId="66" fillId="0" borderId="0" xfId="0" applyFont="1" applyAlignment="1" applyProtection="1">
      <protection hidden="1"/>
    </xf>
    <xf numFmtId="0" fontId="66" fillId="0" borderId="0" xfId="0" applyFont="1" applyAlignment="1" applyProtection="1">
      <alignment shrinkToFit="1"/>
      <protection hidden="1"/>
    </xf>
    <xf numFmtId="177" fontId="66" fillId="0" borderId="0" xfId="0" applyNumberFormat="1" applyFont="1" applyAlignment="1" applyProtection="1">
      <alignment shrinkToFit="1"/>
      <protection hidden="1"/>
    </xf>
    <xf numFmtId="177" fontId="63" fillId="0" borderId="0" xfId="0" applyNumberFormat="1" applyFont="1" applyAlignment="1" applyProtection="1">
      <alignment shrinkToFit="1"/>
      <protection hidden="1"/>
    </xf>
    <xf numFmtId="177" fontId="63" fillId="0" borderId="96" xfId="0" applyNumberFormat="1" applyFont="1" applyBorder="1" applyAlignment="1" applyProtection="1">
      <alignment shrinkToFit="1"/>
      <protection hidden="1"/>
    </xf>
    <xf numFmtId="177" fontId="65" fillId="0" borderId="104" xfId="0" applyNumberFormat="1" applyFont="1" applyBorder="1" applyAlignment="1" applyProtection="1">
      <alignment shrinkToFit="1"/>
      <protection hidden="1"/>
    </xf>
    <xf numFmtId="177" fontId="65" fillId="0" borderId="0" xfId="0" applyNumberFormat="1" applyFont="1" applyAlignment="1" applyProtection="1">
      <alignment shrinkToFit="1"/>
      <protection hidden="1"/>
    </xf>
    <xf numFmtId="177" fontId="63" fillId="0" borderId="0" xfId="0" applyNumberFormat="1" applyFont="1" applyAlignment="1" applyProtection="1">
      <alignment horizontal="right" shrinkToFit="1"/>
      <protection hidden="1"/>
    </xf>
    <xf numFmtId="177" fontId="72" fillId="0" borderId="0" xfId="0" applyNumberFormat="1" applyFont="1" applyAlignment="1" applyProtection="1">
      <alignment shrinkToFit="1"/>
      <protection hidden="1"/>
    </xf>
    <xf numFmtId="0" fontId="65" fillId="0" borderId="96" xfId="0" applyFont="1" applyBorder="1" applyAlignment="1" applyProtection="1">
      <alignment horizontal="left" vertical="top" shrinkToFit="1"/>
      <protection hidden="1"/>
    </xf>
    <xf numFmtId="177" fontId="65" fillId="0" borderId="99" xfId="0" applyNumberFormat="1" applyFont="1" applyBorder="1" applyAlignment="1" applyProtection="1">
      <alignment shrinkToFit="1"/>
      <protection hidden="1"/>
    </xf>
    <xf numFmtId="0" fontId="65" fillId="0" borderId="99" xfId="0" applyFont="1" applyBorder="1" applyAlignment="1" applyProtection="1">
      <alignment shrinkToFit="1"/>
      <protection hidden="1"/>
    </xf>
    <xf numFmtId="0" fontId="66" fillId="0" borderId="99" xfId="0" applyFont="1" applyBorder="1" applyAlignment="1" applyProtection="1">
      <alignment shrinkToFit="1"/>
      <protection hidden="1"/>
    </xf>
    <xf numFmtId="0" fontId="63" fillId="0" borderId="249" xfId="0" applyFont="1" applyBorder="1" applyAlignment="1" applyProtection="1">
      <alignment vertical="center" shrinkToFit="1"/>
      <protection hidden="1"/>
    </xf>
    <xf numFmtId="176" fontId="63" fillId="0" borderId="249" xfId="0" applyNumberFormat="1" applyFont="1" applyBorder="1" applyAlignment="1" applyProtection="1">
      <alignment vertical="center" shrinkToFit="1"/>
      <protection hidden="1"/>
    </xf>
    <xf numFmtId="0" fontId="63" fillId="0" borderId="249" xfId="0" applyFont="1" applyBorder="1" applyAlignment="1" applyProtection="1">
      <alignment shrinkToFit="1"/>
      <protection hidden="1"/>
    </xf>
    <xf numFmtId="176" fontId="63" fillId="0" borderId="249" xfId="0" applyNumberFormat="1" applyFont="1" applyBorder="1" applyAlignment="1" applyProtection="1">
      <alignment shrinkToFit="1"/>
      <protection hidden="1"/>
    </xf>
    <xf numFmtId="177" fontId="63" fillId="0" borderId="249" xfId="0" applyNumberFormat="1" applyFont="1" applyBorder="1" applyAlignment="1" applyProtection="1">
      <alignment shrinkToFit="1"/>
      <protection hidden="1"/>
    </xf>
    <xf numFmtId="177" fontId="63" fillId="0" borderId="249" xfId="0" applyNumberFormat="1" applyFont="1" applyBorder="1" applyAlignment="1" applyProtection="1">
      <alignment vertical="center" shrinkToFit="1"/>
      <protection hidden="1"/>
    </xf>
    <xf numFmtId="176" fontId="63" fillId="0" borderId="0" xfId="0" applyNumberFormat="1" applyFont="1" applyAlignment="1" applyProtection="1">
      <alignment shrinkToFit="1"/>
      <protection hidden="1"/>
    </xf>
    <xf numFmtId="0" fontId="66" fillId="0" borderId="0" xfId="0" applyFont="1" applyAlignment="1" applyProtection="1">
      <alignment vertical="center" shrinkToFit="1"/>
      <protection hidden="1"/>
    </xf>
    <xf numFmtId="177" fontId="65" fillId="0" borderId="0" xfId="0" applyNumberFormat="1" applyFont="1" applyAlignment="1" applyProtection="1">
      <alignment vertical="center" shrinkToFit="1"/>
      <protection hidden="1"/>
    </xf>
    <xf numFmtId="177" fontId="65" fillId="0" borderId="0" xfId="0" applyNumberFormat="1" applyFont="1" applyProtection="1">
      <alignment vertical="center"/>
      <protection hidden="1"/>
    </xf>
    <xf numFmtId="176" fontId="65" fillId="0" borderId="0" xfId="0" applyNumberFormat="1" applyFont="1" applyAlignment="1" applyProtection="1">
      <alignment vertical="center" shrinkToFit="1"/>
      <protection hidden="1"/>
    </xf>
    <xf numFmtId="0" fontId="18" fillId="0" borderId="0" xfId="0" applyFont="1" applyProtection="1">
      <alignment vertical="center"/>
      <protection hidden="1"/>
    </xf>
    <xf numFmtId="176" fontId="145" fillId="0" borderId="0" xfId="0" applyNumberFormat="1" applyFont="1" applyAlignment="1" applyProtection="1">
      <alignment vertical="center" shrinkToFit="1"/>
      <protection hidden="1"/>
    </xf>
    <xf numFmtId="177" fontId="146" fillId="0" borderId="0" xfId="0" applyNumberFormat="1" applyFont="1" applyAlignment="1" applyProtection="1">
      <alignment horizontal="right"/>
      <protection hidden="1"/>
    </xf>
    <xf numFmtId="177" fontId="146" fillId="0" borderId="0" xfId="0" applyNumberFormat="1" applyFont="1" applyAlignment="1" applyProtection="1">
      <alignment horizontal="right" vertical="center"/>
      <protection hidden="1"/>
    </xf>
    <xf numFmtId="0" fontId="79" fillId="0" borderId="0" xfId="2" applyFont="1" applyBorder="1" applyAlignment="1" applyProtection="1">
      <alignment vertical="center"/>
      <protection hidden="1"/>
    </xf>
    <xf numFmtId="0" fontId="5" fillId="0" borderId="0" xfId="4" applyFont="1" applyProtection="1">
      <protection hidden="1"/>
    </xf>
    <xf numFmtId="0" fontId="5" fillId="0" borderId="0" xfId="4" applyFont="1" applyAlignment="1" applyProtection="1">
      <alignment horizontal="center"/>
      <protection hidden="1"/>
    </xf>
    <xf numFmtId="0" fontId="41" fillId="0" borderId="0" xfId="4" applyFont="1" applyAlignment="1" applyProtection="1">
      <alignment vertical="center"/>
      <protection hidden="1"/>
    </xf>
    <xf numFmtId="0" fontId="29" fillId="0" borderId="0" xfId="4" applyFont="1" applyProtection="1">
      <protection hidden="1"/>
    </xf>
    <xf numFmtId="0" fontId="43" fillId="0" borderId="0" xfId="4" applyFont="1" applyAlignment="1" applyProtection="1">
      <alignment horizontal="center"/>
      <protection hidden="1"/>
    </xf>
    <xf numFmtId="0" fontId="41" fillId="0" borderId="38" xfId="4" applyFont="1" applyBorder="1" applyAlignment="1" applyProtection="1">
      <alignment horizontal="left" shrinkToFit="1"/>
      <protection hidden="1"/>
    </xf>
    <xf numFmtId="0" fontId="41" fillId="0" borderId="37" xfId="4" applyFont="1" applyBorder="1" applyAlignment="1" applyProtection="1">
      <alignment horizontal="center" shrinkToFit="1"/>
      <protection hidden="1"/>
    </xf>
    <xf numFmtId="0" fontId="41" fillId="0" borderId="37" xfId="4" applyFont="1" applyBorder="1" applyAlignment="1" applyProtection="1">
      <alignment horizontal="left" shrinkToFit="1"/>
      <protection hidden="1"/>
    </xf>
    <xf numFmtId="0" fontId="41" fillId="0" borderId="67" xfId="4" applyFont="1" applyBorder="1" applyAlignment="1" applyProtection="1">
      <alignment shrinkToFit="1"/>
      <protection hidden="1"/>
    </xf>
    <xf numFmtId="0" fontId="41" fillId="0" borderId="0" xfId="4" applyFont="1" applyAlignment="1" applyProtection="1">
      <alignment horizontal="left"/>
      <protection hidden="1"/>
    </xf>
    <xf numFmtId="180" fontId="41" fillId="0" borderId="0" xfId="4" applyNumberFormat="1" applyFont="1" applyAlignment="1" applyProtection="1">
      <alignment vertical="center"/>
      <protection hidden="1"/>
    </xf>
    <xf numFmtId="0" fontId="41" fillId="0" borderId="30" xfId="4" applyFont="1" applyBorder="1" applyAlignment="1" applyProtection="1">
      <alignment horizontal="left" shrinkToFit="1"/>
      <protection hidden="1"/>
    </xf>
    <xf numFmtId="0" fontId="41" fillId="0" borderId="28" xfId="4" applyFont="1" applyBorder="1" applyAlignment="1" applyProtection="1">
      <alignment horizontal="center" shrinkToFit="1"/>
      <protection hidden="1"/>
    </xf>
    <xf numFmtId="0" fontId="41" fillId="0" borderId="28" xfId="4" applyFont="1" applyBorder="1" applyAlignment="1" applyProtection="1">
      <alignment horizontal="left" shrinkToFit="1"/>
      <protection hidden="1"/>
    </xf>
    <xf numFmtId="0" fontId="41" fillId="0" borderId="63" xfId="4" applyFont="1" applyBorder="1" applyAlignment="1" applyProtection="1">
      <alignment shrinkToFit="1"/>
      <protection hidden="1"/>
    </xf>
    <xf numFmtId="0" fontId="39" fillId="0" borderId="0" xfId="4" applyFont="1" applyAlignment="1" applyProtection="1">
      <alignment horizontal="left" vertical="top"/>
      <protection hidden="1"/>
    </xf>
    <xf numFmtId="0" fontId="40" fillId="0" borderId="0" xfId="4" applyFont="1" applyProtection="1">
      <protection hidden="1"/>
    </xf>
    <xf numFmtId="0" fontId="40" fillId="0" borderId="0" xfId="4" applyFont="1" applyAlignment="1" applyProtection="1">
      <alignment horizontal="left" vertical="top"/>
      <protection hidden="1"/>
    </xf>
    <xf numFmtId="0" fontId="141" fillId="0" borderId="0" xfId="4" applyFont="1" applyAlignment="1" applyProtection="1">
      <alignment vertical="center" wrapText="1"/>
      <protection hidden="1"/>
    </xf>
    <xf numFmtId="0" fontId="44" fillId="0" borderId="0" xfId="4" applyFont="1" applyAlignment="1" applyProtection="1">
      <alignment vertical="center" wrapText="1"/>
      <protection hidden="1"/>
    </xf>
    <xf numFmtId="0" fontId="41" fillId="0" borderId="10" xfId="4" applyFont="1" applyBorder="1" applyAlignment="1" applyProtection="1">
      <alignment horizontal="left" shrinkToFit="1"/>
      <protection hidden="1"/>
    </xf>
    <xf numFmtId="0" fontId="41" fillId="0" borderId="56" xfId="4" applyFont="1" applyBorder="1" applyAlignment="1" applyProtection="1">
      <alignment horizontal="center" shrinkToFit="1"/>
      <protection hidden="1"/>
    </xf>
    <xf numFmtId="0" fontId="41" fillId="0" borderId="56" xfId="4" applyFont="1" applyBorder="1" applyAlignment="1" applyProtection="1">
      <alignment horizontal="left" shrinkToFit="1"/>
      <protection hidden="1"/>
    </xf>
    <xf numFmtId="0" fontId="40" fillId="13" borderId="37" xfId="4" applyFont="1" applyFill="1" applyBorder="1" applyAlignment="1" applyProtection="1">
      <alignment horizontal="center" vertical="center"/>
      <protection hidden="1"/>
    </xf>
    <xf numFmtId="0" fontId="41" fillId="0" borderId="67" xfId="4" applyFont="1" applyBorder="1" applyAlignment="1" applyProtection="1">
      <alignment horizontal="left" shrinkToFit="1"/>
      <protection hidden="1"/>
    </xf>
    <xf numFmtId="0" fontId="41" fillId="0" borderId="67" xfId="4" applyFont="1" applyBorder="1" applyAlignment="1" applyProtection="1">
      <alignment horizontal="center" shrinkToFit="1"/>
      <protection hidden="1"/>
    </xf>
    <xf numFmtId="0" fontId="40" fillId="12" borderId="39" xfId="4" applyFont="1" applyFill="1" applyBorder="1" applyAlignment="1" applyProtection="1">
      <alignment horizontal="center" vertical="center" wrapText="1"/>
      <protection hidden="1"/>
    </xf>
    <xf numFmtId="0" fontId="41" fillId="0" borderId="0" xfId="4" applyFont="1" applyAlignment="1" applyProtection="1">
      <alignment horizontal="left" vertical="center" wrapText="1"/>
      <protection hidden="1"/>
    </xf>
    <xf numFmtId="0" fontId="41" fillId="0" borderId="63" xfId="4" applyFont="1" applyBorder="1" applyAlignment="1" applyProtection="1">
      <alignment horizontal="left" shrinkToFit="1"/>
      <protection hidden="1"/>
    </xf>
    <xf numFmtId="0" fontId="41" fillId="0" borderId="63" xfId="4" applyFont="1" applyBorder="1" applyAlignment="1" applyProtection="1">
      <alignment horizontal="center" shrinkToFit="1"/>
      <protection hidden="1"/>
    </xf>
    <xf numFmtId="0" fontId="34" fillId="0" borderId="0" xfId="4" applyFont="1" applyProtection="1">
      <protection hidden="1"/>
    </xf>
    <xf numFmtId="0" fontId="29" fillId="0" borderId="0" xfId="4" applyFont="1" applyAlignment="1" applyProtection="1">
      <alignment horizontal="center"/>
      <protection hidden="1"/>
    </xf>
    <xf numFmtId="0" fontId="26" fillId="0" borderId="67" xfId="4" applyFont="1" applyBorder="1" applyAlignment="1" applyProtection="1">
      <alignment horizontal="left" shrinkToFit="1"/>
      <protection hidden="1"/>
    </xf>
    <xf numFmtId="0" fontId="41" fillId="0" borderId="4" xfId="4" applyFont="1" applyBorder="1" applyAlignment="1" applyProtection="1">
      <alignment horizontal="left" shrinkToFit="1"/>
      <protection hidden="1"/>
    </xf>
    <xf numFmtId="0" fontId="41" fillId="0" borderId="41" xfId="4" applyFont="1" applyBorder="1" applyAlignment="1" applyProtection="1">
      <alignment horizontal="center" shrinkToFit="1"/>
      <protection hidden="1"/>
    </xf>
    <xf numFmtId="0" fontId="41" fillId="0" borderId="14" xfId="4" applyFont="1" applyBorder="1" applyAlignment="1" applyProtection="1">
      <alignment horizontal="left" shrinkToFit="1"/>
      <protection hidden="1"/>
    </xf>
    <xf numFmtId="0" fontId="41" fillId="0" borderId="14" xfId="4" applyFont="1" applyBorder="1" applyAlignment="1" applyProtection="1">
      <alignment horizontal="center" shrinkToFit="1"/>
      <protection hidden="1"/>
    </xf>
    <xf numFmtId="0" fontId="26" fillId="0" borderId="56" xfId="4" applyFont="1" applyBorder="1" applyAlignment="1" applyProtection="1">
      <alignment horizontal="left" shrinkToFit="1"/>
      <protection hidden="1"/>
    </xf>
    <xf numFmtId="184" fontId="41" fillId="0" borderId="0" xfId="4" applyNumberFormat="1" applyFont="1" applyAlignment="1" applyProtection="1">
      <alignment horizontal="left" vertical="center" wrapText="1" shrinkToFit="1"/>
      <protection hidden="1"/>
    </xf>
    <xf numFmtId="0" fontId="40" fillId="13" borderId="41" xfId="4" applyFont="1" applyFill="1" applyBorder="1" applyAlignment="1" applyProtection="1">
      <alignment horizontal="center" vertical="center" shrinkToFit="1"/>
      <protection hidden="1"/>
    </xf>
    <xf numFmtId="185" fontId="41" fillId="0" borderId="0" xfId="4" applyNumberFormat="1" applyFont="1" applyAlignment="1" applyProtection="1">
      <alignment horizontal="left" vertical="center" wrapText="1"/>
      <protection hidden="1"/>
    </xf>
    <xf numFmtId="0" fontId="5" fillId="0" borderId="0" xfId="4" applyFont="1" applyAlignment="1" applyProtection="1">
      <alignment vertical="center"/>
      <protection hidden="1"/>
    </xf>
    <xf numFmtId="0" fontId="41" fillId="0" borderId="41" xfId="4" applyFont="1" applyBorder="1" applyAlignment="1" applyProtection="1">
      <alignment horizontal="left" shrinkToFit="1"/>
      <protection hidden="1"/>
    </xf>
    <xf numFmtId="0" fontId="29" fillId="0" borderId="0" xfId="4" applyFont="1" applyAlignment="1" applyProtection="1">
      <alignment vertical="center"/>
      <protection hidden="1"/>
    </xf>
    <xf numFmtId="0" fontId="40" fillId="13" borderId="11" xfId="4" applyFont="1" applyFill="1" applyBorder="1" applyAlignment="1" applyProtection="1">
      <alignment horizontal="center" vertical="center"/>
      <protection hidden="1"/>
    </xf>
    <xf numFmtId="185" fontId="41" fillId="0" borderId="0" xfId="4" applyNumberFormat="1" applyFont="1" applyAlignment="1" applyProtection="1">
      <alignment horizontal="left" vertical="center"/>
      <protection hidden="1"/>
    </xf>
    <xf numFmtId="0" fontId="41" fillId="0" borderId="33" xfId="4" applyFont="1" applyBorder="1" applyAlignment="1" applyProtection="1">
      <alignment horizontal="left" shrinkToFit="1"/>
      <protection hidden="1"/>
    </xf>
    <xf numFmtId="0" fontId="26" fillId="0" borderId="63" xfId="4" applyFont="1" applyBorder="1" applyAlignment="1" applyProtection="1">
      <alignment horizontal="left" shrinkToFit="1"/>
      <protection hidden="1"/>
    </xf>
    <xf numFmtId="0" fontId="41" fillId="0" borderId="8" xfId="4" applyFont="1" applyBorder="1" applyAlignment="1" applyProtection="1">
      <alignment horizontal="left" shrinkToFit="1"/>
      <protection hidden="1"/>
    </xf>
    <xf numFmtId="0" fontId="41" fillId="0" borderId="53" xfId="4" applyFont="1" applyBorder="1" applyAlignment="1" applyProtection="1">
      <alignment horizontal="center" shrinkToFit="1"/>
      <protection hidden="1"/>
    </xf>
    <xf numFmtId="0" fontId="41" fillId="0" borderId="53" xfId="4" applyFont="1" applyBorder="1" applyAlignment="1" applyProtection="1">
      <alignment horizontal="left" shrinkToFit="1"/>
      <protection hidden="1"/>
    </xf>
    <xf numFmtId="179" fontId="41" fillId="0" borderId="0" xfId="4" applyNumberFormat="1" applyFont="1" applyAlignment="1" applyProtection="1">
      <alignment horizontal="center" vertical="center" wrapText="1"/>
      <protection hidden="1"/>
    </xf>
    <xf numFmtId="185" fontId="41" fillId="0" borderId="0" xfId="4" applyNumberFormat="1" applyFont="1" applyAlignment="1" applyProtection="1">
      <alignment horizontal="left" vertical="center" wrapText="1" shrinkToFit="1"/>
      <protection hidden="1"/>
    </xf>
    <xf numFmtId="0" fontId="41" fillId="0" borderId="13" xfId="4" applyFont="1" applyBorder="1" applyAlignment="1" applyProtection="1">
      <alignment horizontal="left" shrinkToFit="1"/>
      <protection hidden="1"/>
    </xf>
    <xf numFmtId="183" fontId="41" fillId="0" borderId="0" xfId="4" applyNumberFormat="1" applyFont="1" applyAlignment="1" applyProtection="1">
      <alignment horizontal="left" vertical="center" wrapText="1" shrinkToFit="1"/>
      <protection hidden="1"/>
    </xf>
    <xf numFmtId="183" fontId="40" fillId="13" borderId="14" xfId="4" applyNumberFormat="1" applyFont="1" applyFill="1" applyBorder="1" applyAlignment="1" applyProtection="1">
      <alignment horizontal="center" vertical="center" wrapText="1"/>
      <protection hidden="1"/>
    </xf>
    <xf numFmtId="0" fontId="40" fillId="0" borderId="5" xfId="4" applyFont="1" applyBorder="1" applyAlignment="1" applyProtection="1">
      <alignment horizontal="right"/>
      <protection hidden="1"/>
    </xf>
    <xf numFmtId="0" fontId="41" fillId="0" borderId="6" xfId="4" applyFont="1" applyBorder="1" applyProtection="1">
      <protection hidden="1"/>
    </xf>
    <xf numFmtId="0" fontId="5" fillId="0" borderId="26" xfId="4" applyFont="1" applyBorder="1" applyProtection="1">
      <protection hidden="1"/>
    </xf>
    <xf numFmtId="0" fontId="40" fillId="0" borderId="3" xfId="4" applyFont="1" applyBorder="1" applyAlignment="1" applyProtection="1">
      <alignment vertical="center"/>
      <protection hidden="1"/>
    </xf>
    <xf numFmtId="0" fontId="40" fillId="0" borderId="3" xfId="4" applyFont="1" applyBorder="1" applyProtection="1">
      <protection hidden="1"/>
    </xf>
    <xf numFmtId="0" fontId="26" fillId="0" borderId="3" xfId="4" applyFont="1" applyBorder="1" applyAlignment="1" applyProtection="1">
      <alignment horizontal="right"/>
      <protection hidden="1"/>
    </xf>
    <xf numFmtId="0" fontId="41" fillId="0" borderId="0" xfId="4" applyFont="1" applyAlignment="1" applyProtection="1">
      <alignment horizontal="right"/>
      <protection hidden="1"/>
    </xf>
    <xf numFmtId="0" fontId="40" fillId="0" borderId="3" xfId="4" applyFont="1" applyBorder="1" applyAlignment="1" applyProtection="1">
      <alignment horizontal="right"/>
      <protection hidden="1"/>
    </xf>
    <xf numFmtId="38" fontId="40" fillId="0" borderId="0" xfId="3" applyFont="1" applyBorder="1" applyAlignment="1" applyProtection="1">
      <protection hidden="1"/>
    </xf>
    <xf numFmtId="0" fontId="26" fillId="0" borderId="7" xfId="4" applyFont="1" applyBorder="1" applyProtection="1">
      <protection hidden="1"/>
    </xf>
    <xf numFmtId="0" fontId="40" fillId="0" borderId="0" xfId="4" applyFont="1" applyAlignment="1" applyProtection="1">
      <alignment horizontal="center"/>
      <protection hidden="1"/>
    </xf>
    <xf numFmtId="0" fontId="26" fillId="0" borderId="0" xfId="4" applyFont="1" applyProtection="1">
      <protection hidden="1"/>
    </xf>
    <xf numFmtId="0" fontId="5" fillId="0" borderId="49" xfId="4" applyFont="1" applyBorder="1" applyProtection="1">
      <protection hidden="1"/>
    </xf>
    <xf numFmtId="38" fontId="40" fillId="0" borderId="0" xfId="3" applyFont="1" applyFill="1" applyBorder="1" applyAlignment="1" applyProtection="1">
      <protection hidden="1"/>
    </xf>
    <xf numFmtId="0" fontId="54" fillId="0" borderId="0" xfId="4" applyFont="1" applyAlignment="1" applyProtection="1">
      <alignment vertical="center" wrapText="1"/>
      <protection hidden="1"/>
    </xf>
    <xf numFmtId="0" fontId="45" fillId="0" borderId="0" xfId="4" applyFont="1" applyAlignment="1" applyProtection="1">
      <alignment vertical="center" wrapText="1"/>
      <protection hidden="1"/>
    </xf>
    <xf numFmtId="0" fontId="41" fillId="0" borderId="0" xfId="4" applyFont="1" applyAlignment="1" applyProtection="1">
      <alignment shrinkToFit="1"/>
      <protection hidden="1"/>
    </xf>
    <xf numFmtId="176" fontId="26" fillId="0" borderId="0" xfId="4" applyNumberFormat="1" applyFont="1" applyAlignment="1" applyProtection="1">
      <alignment horizontal="right" vertical="top" shrinkToFit="1"/>
      <protection hidden="1"/>
    </xf>
    <xf numFmtId="40" fontId="40" fillId="0" borderId="0" xfId="3" applyNumberFormat="1" applyFont="1" applyBorder="1" applyAlignment="1" applyProtection="1">
      <protection hidden="1"/>
    </xf>
    <xf numFmtId="0" fontId="26" fillId="0" borderId="0" xfId="4" applyFont="1" applyAlignment="1" applyProtection="1">
      <alignment horizontal="right"/>
      <protection hidden="1"/>
    </xf>
    <xf numFmtId="176" fontId="40" fillId="0" borderId="0" xfId="4" applyNumberFormat="1" applyFont="1" applyAlignment="1" applyProtection="1">
      <alignment shrinkToFit="1"/>
      <protection hidden="1"/>
    </xf>
    <xf numFmtId="0" fontId="46" fillId="0" borderId="49" xfId="4" applyFont="1" applyBorder="1" applyProtection="1">
      <protection hidden="1"/>
    </xf>
    <xf numFmtId="0" fontId="41" fillId="0" borderId="0" xfId="4" applyFont="1" applyAlignment="1" applyProtection="1">
      <alignment horizontal="center" shrinkToFit="1"/>
      <protection hidden="1"/>
    </xf>
    <xf numFmtId="0" fontId="41" fillId="0" borderId="23" xfId="4" applyFont="1" applyBorder="1" applyAlignment="1" applyProtection="1">
      <alignment shrinkToFit="1"/>
      <protection hidden="1"/>
    </xf>
    <xf numFmtId="176" fontId="26" fillId="0" borderId="23" xfId="4" applyNumberFormat="1" applyFont="1" applyBorder="1" applyAlignment="1" applyProtection="1">
      <alignment horizontal="right" vertical="top" shrinkToFit="1"/>
      <protection hidden="1"/>
    </xf>
    <xf numFmtId="0" fontId="41" fillId="0" borderId="27" xfId="4" applyFont="1" applyBorder="1" applyAlignment="1" applyProtection="1">
      <alignment horizontal="left" shrinkToFit="1"/>
      <protection hidden="1"/>
    </xf>
    <xf numFmtId="0" fontId="41" fillId="0" borderId="0" xfId="4" applyFont="1" applyAlignment="1" applyProtection="1">
      <alignment horizontal="right" shrinkToFit="1"/>
      <protection hidden="1"/>
    </xf>
    <xf numFmtId="0" fontId="11" fillId="0" borderId="0" xfId="4" applyFont="1" applyAlignment="1" applyProtection="1">
      <alignment shrinkToFit="1"/>
      <protection hidden="1"/>
    </xf>
    <xf numFmtId="0" fontId="9" fillId="0" borderId="0" xfId="4" applyFont="1" applyAlignment="1" applyProtection="1">
      <alignment shrinkToFit="1"/>
      <protection hidden="1"/>
    </xf>
    <xf numFmtId="0" fontId="47" fillId="0" borderId="10" xfId="4" applyFont="1" applyBorder="1" applyAlignment="1" applyProtection="1">
      <alignment horizontal="left" vertical="center" wrapText="1"/>
      <protection hidden="1"/>
    </xf>
    <xf numFmtId="176" fontId="9" fillId="0" borderId="0" xfId="4" applyNumberFormat="1" applyFont="1" applyAlignment="1" applyProtection="1">
      <alignment horizontal="right" shrinkToFit="1"/>
      <protection hidden="1"/>
    </xf>
    <xf numFmtId="0" fontId="48" fillId="0" borderId="0" xfId="4" applyFont="1" applyProtection="1">
      <protection hidden="1"/>
    </xf>
    <xf numFmtId="0" fontId="11" fillId="0" borderId="0" xfId="4" applyFont="1" applyAlignment="1" applyProtection="1">
      <alignment vertical="top" textRotation="255"/>
      <protection hidden="1"/>
    </xf>
    <xf numFmtId="0" fontId="5" fillId="0" borderId="0" xfId="4" applyFont="1" applyAlignment="1" applyProtection="1">
      <alignment horizontal="left" vertical="top"/>
      <protection hidden="1"/>
    </xf>
    <xf numFmtId="0" fontId="40" fillId="0" borderId="0" xfId="4" applyFont="1" applyAlignment="1" applyProtection="1">
      <alignment horizontal="center" shrinkToFit="1"/>
      <protection hidden="1"/>
    </xf>
    <xf numFmtId="0" fontId="40" fillId="0" borderId="14" xfId="4" applyFont="1" applyBorder="1" applyAlignment="1" applyProtection="1">
      <alignment horizontal="center" shrinkToFit="1"/>
      <protection hidden="1"/>
    </xf>
    <xf numFmtId="0" fontId="47" fillId="0" borderId="0" xfId="4" applyFont="1" applyAlignment="1" applyProtection="1">
      <alignment horizontal="left" vertical="center" wrapText="1"/>
      <protection hidden="1"/>
    </xf>
    <xf numFmtId="176" fontId="54" fillId="0" borderId="0" xfId="4" applyNumberFormat="1" applyFont="1" applyAlignment="1" applyProtection="1">
      <alignment shrinkToFit="1"/>
      <protection hidden="1"/>
    </xf>
    <xf numFmtId="0" fontId="132" fillId="0" borderId="0" xfId="4" applyFont="1" applyAlignment="1" applyProtection="1">
      <alignment shrinkToFit="1"/>
      <protection hidden="1"/>
    </xf>
    <xf numFmtId="0" fontId="133" fillId="0" borderId="0" xfId="4" applyFont="1" applyAlignment="1" applyProtection="1">
      <alignment shrinkToFit="1"/>
      <protection hidden="1"/>
    </xf>
    <xf numFmtId="176" fontId="132" fillId="0" borderId="0" xfId="4" applyNumberFormat="1" applyFont="1" applyAlignment="1" applyProtection="1">
      <alignment horizontal="right" shrinkToFit="1"/>
      <protection hidden="1"/>
    </xf>
    <xf numFmtId="2" fontId="40" fillId="0" borderId="14" xfId="4" quotePrefix="1" applyNumberFormat="1" applyFont="1" applyBorder="1" applyProtection="1">
      <protection hidden="1"/>
    </xf>
    <xf numFmtId="0" fontId="41" fillId="0" borderId="28" xfId="4" applyFont="1" applyBorder="1" applyAlignment="1" applyProtection="1">
      <alignment shrinkToFit="1"/>
      <protection hidden="1"/>
    </xf>
    <xf numFmtId="0" fontId="41" fillId="0" borderId="25" xfId="4" applyFont="1" applyBorder="1" applyAlignment="1" applyProtection="1">
      <alignment shrinkToFit="1"/>
      <protection hidden="1"/>
    </xf>
    <xf numFmtId="176" fontId="42" fillId="0" borderId="0" xfId="4" applyNumberFormat="1" applyFont="1" applyAlignment="1" applyProtection="1">
      <alignment vertical="center" shrinkToFit="1"/>
      <protection hidden="1"/>
    </xf>
    <xf numFmtId="2" fontId="40" fillId="0" borderId="14" xfId="4" quotePrefix="1" applyNumberFormat="1" applyFont="1" applyBorder="1" applyAlignment="1" applyProtection="1">
      <alignment horizontal="right"/>
      <protection hidden="1"/>
    </xf>
    <xf numFmtId="0" fontId="5" fillId="0" borderId="8" xfId="4" applyFont="1" applyBorder="1" applyAlignment="1" applyProtection="1">
      <alignment vertical="top"/>
      <protection hidden="1"/>
    </xf>
    <xf numFmtId="0" fontId="5" fillId="0" borderId="3" xfId="4" applyFont="1" applyBorder="1" applyAlignment="1" applyProtection="1">
      <alignment vertical="top"/>
      <protection hidden="1"/>
    </xf>
    <xf numFmtId="176" fontId="26" fillId="0" borderId="3" xfId="4" applyNumberFormat="1" applyFont="1" applyBorder="1" applyAlignment="1" applyProtection="1">
      <alignment horizontal="right" vertical="top"/>
      <protection hidden="1"/>
    </xf>
    <xf numFmtId="176" fontId="42" fillId="0" borderId="3" xfId="4" applyNumberFormat="1" applyFont="1" applyBorder="1" applyAlignment="1" applyProtection="1">
      <alignment vertical="center" shrinkToFit="1"/>
      <protection hidden="1"/>
    </xf>
    <xf numFmtId="0" fontId="40" fillId="0" borderId="10" xfId="4" applyFont="1" applyBorder="1" applyAlignment="1" applyProtection="1">
      <alignment horizontal="center" wrapText="1"/>
      <protection hidden="1"/>
    </xf>
    <xf numFmtId="0" fontId="40" fillId="0" borderId="0" xfId="4" applyFont="1" applyAlignment="1" applyProtection="1">
      <alignment horizontal="center" wrapText="1"/>
      <protection hidden="1"/>
    </xf>
    <xf numFmtId="176" fontId="30" fillId="0" borderId="0" xfId="4" applyNumberFormat="1" applyFont="1" applyProtection="1">
      <protection hidden="1"/>
    </xf>
    <xf numFmtId="0" fontId="32" fillId="0" borderId="0" xfId="4" applyFont="1" applyAlignment="1" applyProtection="1">
      <alignment shrinkToFit="1"/>
      <protection hidden="1"/>
    </xf>
    <xf numFmtId="0" fontId="31" fillId="0" borderId="0" xfId="4" applyFont="1" applyProtection="1">
      <protection hidden="1"/>
    </xf>
    <xf numFmtId="176" fontId="33" fillId="0" borderId="0" xfId="4" applyNumberFormat="1" applyFont="1" applyAlignment="1" applyProtection="1">
      <alignment horizontal="right"/>
      <protection hidden="1"/>
    </xf>
    <xf numFmtId="0" fontId="5" fillId="0" borderId="0" xfId="4" applyFont="1" applyAlignment="1" applyProtection="1">
      <alignment vertical="top"/>
      <protection hidden="1"/>
    </xf>
    <xf numFmtId="176" fontId="40" fillId="0" borderId="0" xfId="4" applyNumberFormat="1" applyFont="1" applyProtection="1">
      <protection hidden="1"/>
    </xf>
    <xf numFmtId="0" fontId="40" fillId="0" borderId="0" xfId="4" applyFont="1" applyAlignment="1" applyProtection="1">
      <alignment vertical="center" shrinkToFit="1"/>
      <protection hidden="1"/>
    </xf>
    <xf numFmtId="0" fontId="42" fillId="0" borderId="0" xfId="4" applyFont="1" applyAlignment="1" applyProtection="1">
      <alignment horizontal="right" vertical="center"/>
      <protection hidden="1"/>
    </xf>
    <xf numFmtId="0" fontId="41" fillId="0" borderId="14" xfId="4" applyFont="1" applyBorder="1" applyAlignment="1" applyProtection="1">
      <alignment horizontal="center" vertical="center" shrinkToFit="1"/>
      <protection hidden="1"/>
    </xf>
    <xf numFmtId="0" fontId="41" fillId="0" borderId="0" xfId="0" applyFont="1" applyAlignment="1" applyProtection="1">
      <alignment horizontal="left" vertical="center"/>
      <protection hidden="1"/>
    </xf>
    <xf numFmtId="0" fontId="41" fillId="0" borderId="0" xfId="4" applyFont="1" applyProtection="1">
      <protection hidden="1"/>
    </xf>
    <xf numFmtId="176" fontId="7" fillId="0" borderId="0" xfId="4" applyNumberFormat="1" applyFont="1" applyAlignment="1" applyProtection="1">
      <alignment horizontal="right"/>
      <protection hidden="1"/>
    </xf>
    <xf numFmtId="0" fontId="7" fillId="0" borderId="0" xfId="4" applyFont="1" applyAlignment="1" applyProtection="1">
      <alignment shrinkToFit="1"/>
      <protection hidden="1"/>
    </xf>
    <xf numFmtId="0" fontId="26" fillId="0" borderId="0" xfId="4" applyFont="1" applyAlignment="1" applyProtection="1">
      <alignment horizontal="left" vertical="center" wrapText="1"/>
      <protection hidden="1"/>
    </xf>
    <xf numFmtId="0" fontId="40" fillId="0" borderId="0" xfId="4" applyFont="1" applyAlignment="1" applyProtection="1">
      <alignment shrinkToFit="1"/>
      <protection hidden="1"/>
    </xf>
    <xf numFmtId="0" fontId="49" fillId="0" borderId="0" xfId="2" applyFont="1" applyAlignment="1" applyProtection="1">
      <alignment horizontal="right" vertical="center"/>
      <protection hidden="1"/>
    </xf>
    <xf numFmtId="0" fontId="32" fillId="0" borderId="0" xfId="4" applyFont="1" applyAlignment="1" applyProtection="1">
      <alignment horizontal="center" vertical="center" textRotation="255"/>
      <protection hidden="1"/>
    </xf>
    <xf numFmtId="0" fontId="31" fillId="0" borderId="0" xfId="4" applyFont="1" applyAlignment="1" applyProtection="1">
      <alignment shrinkToFit="1"/>
      <protection hidden="1"/>
    </xf>
    <xf numFmtId="176" fontId="26" fillId="0" borderId="0" xfId="4" applyNumberFormat="1" applyFont="1" applyAlignment="1" applyProtection="1">
      <alignment horizontal="right"/>
      <protection hidden="1"/>
    </xf>
    <xf numFmtId="176" fontId="40" fillId="12" borderId="37" xfId="4" applyNumberFormat="1" applyFont="1" applyFill="1" applyBorder="1" applyAlignment="1" applyProtection="1">
      <alignment shrinkToFit="1"/>
      <protection locked="0" hidden="1"/>
    </xf>
    <xf numFmtId="176" fontId="40" fillId="0" borderId="28" xfId="4" applyNumberFormat="1" applyFont="1" applyBorder="1" applyAlignment="1" applyProtection="1">
      <alignment shrinkToFit="1"/>
      <protection locked="0" hidden="1"/>
    </xf>
    <xf numFmtId="176" fontId="40" fillId="0" borderId="56" xfId="4" applyNumberFormat="1" applyFont="1" applyBorder="1" applyAlignment="1" applyProtection="1">
      <alignment shrinkToFit="1"/>
      <protection locked="0" hidden="1"/>
    </xf>
    <xf numFmtId="176" fontId="40" fillId="12" borderId="28" xfId="4" applyNumberFormat="1" applyFont="1" applyFill="1" applyBorder="1" applyAlignment="1" applyProtection="1">
      <alignment shrinkToFit="1"/>
      <protection locked="0" hidden="1"/>
    </xf>
    <xf numFmtId="176" fontId="40" fillId="0" borderId="41" xfId="4" applyNumberFormat="1" applyFont="1" applyBorder="1" applyAlignment="1" applyProtection="1">
      <alignment shrinkToFit="1"/>
      <protection locked="0" hidden="1"/>
    </xf>
    <xf numFmtId="176" fontId="40" fillId="0" borderId="56" xfId="4" applyNumberFormat="1" applyFont="1" applyBorder="1" applyAlignment="1" applyProtection="1">
      <alignment vertical="center" shrinkToFit="1"/>
      <protection locked="0" hidden="1"/>
    </xf>
    <xf numFmtId="176" fontId="40" fillId="0" borderId="63" xfId="4" applyNumberFormat="1" applyFont="1" applyBorder="1" applyAlignment="1" applyProtection="1">
      <alignment shrinkToFit="1"/>
      <protection locked="0" hidden="1"/>
    </xf>
    <xf numFmtId="176" fontId="40" fillId="12" borderId="9" xfId="4" applyNumberFormat="1" applyFont="1" applyFill="1" applyBorder="1" applyAlignment="1" applyProtection="1">
      <alignment shrinkToFit="1"/>
      <protection locked="0" hidden="1"/>
    </xf>
    <xf numFmtId="176" fontId="40" fillId="12" borderId="14" xfId="4" applyNumberFormat="1" applyFont="1" applyFill="1" applyBorder="1" applyAlignment="1" applyProtection="1">
      <alignment shrinkToFit="1"/>
      <protection locked="0" hidden="1"/>
    </xf>
    <xf numFmtId="176" fontId="40" fillId="12" borderId="18" xfId="4" applyNumberFormat="1" applyFont="1" applyFill="1" applyBorder="1" applyAlignment="1" applyProtection="1">
      <alignment shrinkToFit="1"/>
      <protection locked="0" hidden="1"/>
    </xf>
    <xf numFmtId="176" fontId="40" fillId="12" borderId="29" xfId="4" applyNumberFormat="1" applyFont="1" applyFill="1" applyBorder="1" applyAlignment="1" applyProtection="1">
      <alignment shrinkToFit="1"/>
      <protection locked="0" hidden="1"/>
    </xf>
    <xf numFmtId="176" fontId="40" fillId="12" borderId="14" xfId="4" applyNumberFormat="1" applyFont="1" applyFill="1" applyBorder="1" applyAlignment="1" applyProtection="1">
      <alignment vertical="center" shrinkToFit="1"/>
      <protection locked="0" hidden="1"/>
    </xf>
    <xf numFmtId="176" fontId="40" fillId="12" borderId="53" xfId="4" applyNumberFormat="1" applyFont="1" applyFill="1" applyBorder="1" applyAlignment="1" applyProtection="1">
      <alignment shrinkToFit="1"/>
      <protection locked="0" hidden="1"/>
    </xf>
    <xf numFmtId="176" fontId="40" fillId="12" borderId="41" xfId="4" applyNumberFormat="1" applyFont="1" applyFill="1" applyBorder="1" applyAlignment="1" applyProtection="1">
      <alignment shrinkToFit="1"/>
      <protection locked="0" hidden="1"/>
    </xf>
    <xf numFmtId="176" fontId="40" fillId="12" borderId="37" xfId="4" applyNumberFormat="1" applyFont="1" applyFill="1" applyBorder="1" applyAlignment="1" applyProtection="1">
      <alignment horizontal="right" shrinkToFit="1"/>
      <protection locked="0" hidden="1"/>
    </xf>
    <xf numFmtId="176" fontId="40" fillId="0" borderId="28" xfId="4" applyNumberFormat="1" applyFont="1" applyBorder="1" applyAlignment="1" applyProtection="1">
      <alignment horizontal="right" shrinkToFit="1"/>
      <protection locked="0" hidden="1"/>
    </xf>
    <xf numFmtId="176" fontId="40" fillId="0" borderId="56" xfId="4" applyNumberFormat="1" applyFont="1" applyBorder="1" applyAlignment="1" applyProtection="1">
      <alignment horizontal="right" shrinkToFit="1"/>
      <protection locked="0" hidden="1"/>
    </xf>
    <xf numFmtId="176" fontId="40" fillId="12" borderId="28" xfId="4" applyNumberFormat="1" applyFont="1" applyFill="1" applyBorder="1" applyAlignment="1" applyProtection="1">
      <alignment horizontal="right" shrinkToFit="1"/>
      <protection locked="0" hidden="1"/>
    </xf>
    <xf numFmtId="176" fontId="40" fillId="12" borderId="41" xfId="4" applyNumberFormat="1" applyFont="1" applyFill="1" applyBorder="1" applyAlignment="1" applyProtection="1">
      <alignment horizontal="right" shrinkToFit="1"/>
      <protection locked="0" hidden="1"/>
    </xf>
    <xf numFmtId="176" fontId="40" fillId="12" borderId="14" xfId="4" applyNumberFormat="1" applyFont="1" applyFill="1" applyBorder="1" applyAlignment="1" applyProtection="1">
      <alignment horizontal="right" shrinkToFit="1"/>
      <protection locked="0" hidden="1"/>
    </xf>
    <xf numFmtId="176" fontId="40" fillId="0" borderId="56" xfId="4" applyNumberFormat="1" applyFont="1" applyBorder="1" applyAlignment="1" applyProtection="1">
      <alignment horizontal="right" vertical="center" shrinkToFit="1"/>
      <protection locked="0" hidden="1"/>
    </xf>
    <xf numFmtId="176" fontId="40" fillId="0" borderId="63" xfId="4" applyNumberFormat="1" applyFont="1" applyBorder="1" applyAlignment="1" applyProtection="1">
      <alignment horizontal="right" shrinkToFit="1"/>
      <protection locked="0" hidden="1"/>
    </xf>
    <xf numFmtId="176" fontId="40" fillId="12" borderId="53" xfId="4" applyNumberFormat="1" applyFont="1" applyFill="1" applyBorder="1" applyAlignment="1" applyProtection="1">
      <alignment horizontal="right" shrinkToFit="1"/>
      <protection locked="0" hidden="1"/>
    </xf>
    <xf numFmtId="176" fontId="40" fillId="0" borderId="67" xfId="4" applyNumberFormat="1" applyFont="1" applyBorder="1" applyAlignment="1" applyProtection="1">
      <alignment shrinkToFit="1"/>
      <protection locked="0" hidden="1"/>
    </xf>
    <xf numFmtId="176" fontId="40" fillId="12" borderId="44" xfId="4" applyNumberFormat="1" applyFont="1" applyFill="1" applyBorder="1" applyAlignment="1" applyProtection="1">
      <alignment shrinkToFit="1"/>
      <protection locked="0" hidden="1"/>
    </xf>
    <xf numFmtId="176" fontId="40" fillId="0" borderId="49" xfId="4" applyNumberFormat="1" applyFont="1" applyBorder="1" applyAlignment="1" applyProtection="1">
      <alignment shrinkToFit="1"/>
      <protection locked="0" hidden="1"/>
    </xf>
    <xf numFmtId="176" fontId="40" fillId="0" borderId="68" xfId="4" applyNumberFormat="1" applyFont="1" applyBorder="1" applyAlignment="1" applyProtection="1">
      <alignment shrinkToFit="1"/>
      <protection locked="0" hidden="1"/>
    </xf>
    <xf numFmtId="176" fontId="40" fillId="0" borderId="62" xfId="4" applyNumberFormat="1" applyFont="1" applyBorder="1" applyAlignment="1" applyProtection="1">
      <alignment shrinkToFit="1"/>
      <protection locked="0" hidden="1"/>
    </xf>
    <xf numFmtId="176" fontId="40" fillId="0" borderId="29" xfId="4" applyNumberFormat="1" applyFont="1" applyBorder="1" applyAlignment="1" applyProtection="1">
      <alignment shrinkToFit="1"/>
      <protection locked="0" hidden="1"/>
    </xf>
    <xf numFmtId="176" fontId="40" fillId="0" borderId="50" xfId="4" applyNumberFormat="1" applyFont="1" applyBorder="1" applyAlignment="1" applyProtection="1">
      <alignment vertical="center" shrinkToFit="1"/>
      <protection locked="0" hidden="1"/>
    </xf>
    <xf numFmtId="176" fontId="40" fillId="12" borderId="45" xfId="4" applyNumberFormat="1" applyFont="1" applyFill="1" applyBorder="1" applyAlignment="1" applyProtection="1">
      <alignment shrinkToFit="1"/>
      <protection locked="0" hidden="1"/>
    </xf>
    <xf numFmtId="0" fontId="5" fillId="0" borderId="0" xfId="4" applyFont="1" applyAlignment="1" applyProtection="1">
      <alignment horizontal="center" vertical="center"/>
      <protection hidden="1"/>
    </xf>
    <xf numFmtId="0" fontId="36" fillId="0" borderId="0" xfId="4" applyFont="1" applyProtection="1">
      <protection hidden="1"/>
    </xf>
    <xf numFmtId="176" fontId="23" fillId="0" borderId="0" xfId="4" applyNumberFormat="1" applyFont="1" applyProtection="1">
      <protection hidden="1"/>
    </xf>
    <xf numFmtId="0" fontId="32" fillId="0" borderId="0" xfId="4" applyFont="1" applyProtection="1">
      <protection hidden="1"/>
    </xf>
    <xf numFmtId="0" fontId="41" fillId="0" borderId="53" xfId="4" applyFont="1" applyBorder="1" applyAlignment="1" applyProtection="1">
      <alignment shrinkToFit="1"/>
      <protection hidden="1"/>
    </xf>
    <xf numFmtId="0" fontId="41" fillId="0" borderId="14" xfId="4" applyFont="1" applyBorder="1" applyAlignment="1" applyProtection="1">
      <alignment shrinkToFit="1"/>
      <protection hidden="1"/>
    </xf>
    <xf numFmtId="0" fontId="27" fillId="0" borderId="0" xfId="4" applyFont="1" applyAlignment="1" applyProtection="1">
      <alignment horizontal="left" vertical="top"/>
      <protection hidden="1"/>
    </xf>
    <xf numFmtId="180" fontId="41" fillId="0" borderId="0" xfId="4" applyNumberFormat="1" applyFont="1" applyAlignment="1" applyProtection="1">
      <alignment horizontal="center" vertical="center"/>
      <protection hidden="1"/>
    </xf>
    <xf numFmtId="0" fontId="41" fillId="0" borderId="0" xfId="4" applyFont="1" applyAlignment="1" applyProtection="1">
      <alignment horizontal="center" vertical="center"/>
      <protection hidden="1"/>
    </xf>
    <xf numFmtId="0" fontId="51" fillId="0" borderId="0" xfId="4" applyFont="1" applyProtection="1">
      <protection hidden="1"/>
    </xf>
    <xf numFmtId="0" fontId="41" fillId="0" borderId="0" xfId="4" applyFont="1" applyAlignment="1" applyProtection="1">
      <alignment horizontal="left" vertical="top"/>
      <protection hidden="1"/>
    </xf>
    <xf numFmtId="0" fontId="44" fillId="0" borderId="0" xfId="4" applyFont="1" applyAlignment="1" applyProtection="1">
      <alignment horizontal="center" vertical="center" wrapText="1"/>
      <protection hidden="1"/>
    </xf>
    <xf numFmtId="0" fontId="51" fillId="0" borderId="0" xfId="4" applyFont="1" applyAlignment="1" applyProtection="1">
      <alignment horizontal="left"/>
      <protection hidden="1"/>
    </xf>
    <xf numFmtId="0" fontId="27" fillId="13" borderId="37" xfId="4" applyFont="1" applyFill="1" applyBorder="1" applyAlignment="1" applyProtection="1">
      <alignment horizontal="center" vertical="center" shrinkToFit="1"/>
      <protection hidden="1"/>
    </xf>
    <xf numFmtId="180" fontId="41" fillId="12" borderId="39" xfId="4" applyNumberFormat="1" applyFont="1" applyFill="1" applyBorder="1" applyAlignment="1" applyProtection="1">
      <alignment horizontal="center" vertical="center" shrinkToFit="1"/>
      <protection hidden="1"/>
    </xf>
    <xf numFmtId="0" fontId="31" fillId="0" borderId="0" xfId="4" applyFont="1" applyAlignment="1" applyProtection="1">
      <alignment horizontal="center"/>
      <protection hidden="1"/>
    </xf>
    <xf numFmtId="0" fontId="41" fillId="0" borderId="37" xfId="4" applyFont="1" applyBorder="1" applyAlignment="1" applyProtection="1">
      <alignment shrinkToFit="1"/>
      <protection hidden="1"/>
    </xf>
    <xf numFmtId="0" fontId="41" fillId="13" borderId="41" xfId="4" applyFont="1" applyFill="1" applyBorder="1" applyAlignment="1" applyProtection="1">
      <alignment horizontal="center" vertical="center" shrinkToFit="1"/>
      <protection hidden="1"/>
    </xf>
    <xf numFmtId="0" fontId="41" fillId="13" borderId="11" xfId="4" applyFont="1" applyFill="1" applyBorder="1" applyAlignment="1" applyProtection="1">
      <alignment horizontal="center" vertical="center" shrinkToFit="1"/>
      <protection hidden="1"/>
    </xf>
    <xf numFmtId="0" fontId="41" fillId="0" borderId="0" xfId="4" applyFont="1" applyAlignment="1" applyProtection="1">
      <alignment vertical="top"/>
      <protection hidden="1"/>
    </xf>
    <xf numFmtId="0" fontId="5" fillId="0" borderId="3" xfId="4" applyFont="1" applyBorder="1" applyAlignment="1" applyProtection="1">
      <alignment vertical="center" textRotation="255"/>
      <protection hidden="1"/>
    </xf>
    <xf numFmtId="0" fontId="29" fillId="0" borderId="5" xfId="4" applyFont="1" applyBorder="1" applyProtection="1">
      <protection hidden="1"/>
    </xf>
    <xf numFmtId="0" fontId="29" fillId="0" borderId="5" xfId="4" applyFont="1" applyBorder="1" applyAlignment="1" applyProtection="1">
      <alignment horizontal="center"/>
      <protection hidden="1"/>
    </xf>
    <xf numFmtId="0" fontId="5" fillId="0" borderId="7" xfId="4" applyFont="1" applyBorder="1" applyAlignment="1" applyProtection="1">
      <alignment vertical="center" textRotation="255"/>
      <protection hidden="1"/>
    </xf>
    <xf numFmtId="0" fontId="41" fillId="0" borderId="7" xfId="4" applyFont="1" applyBorder="1" applyAlignment="1" applyProtection="1">
      <alignment vertical="center" textRotation="255"/>
      <protection hidden="1"/>
    </xf>
    <xf numFmtId="0" fontId="41" fillId="0" borderId="3" xfId="4" applyFont="1" applyBorder="1" applyAlignment="1" applyProtection="1">
      <alignment vertical="center"/>
      <protection hidden="1"/>
    </xf>
    <xf numFmtId="0" fontId="41" fillId="0" borderId="0" xfId="4" applyFont="1" applyAlignment="1" applyProtection="1">
      <alignment horizontal="center"/>
      <protection hidden="1"/>
    </xf>
    <xf numFmtId="0" fontId="41" fillId="0" borderId="3" xfId="4" applyFont="1" applyBorder="1" applyProtection="1">
      <protection hidden="1"/>
    </xf>
    <xf numFmtId="0" fontId="41" fillId="0" borderId="3" xfId="4" applyFont="1" applyBorder="1" applyAlignment="1" applyProtection="1">
      <alignment horizontal="right"/>
      <protection hidden="1"/>
    </xf>
    <xf numFmtId="176" fontId="11" fillId="0" borderId="0" xfId="4" applyNumberFormat="1" applyFont="1" applyAlignment="1" applyProtection="1">
      <alignment vertical="top"/>
      <protection hidden="1"/>
    </xf>
    <xf numFmtId="0" fontId="41" fillId="0" borderId="14" xfId="4" applyFont="1" applyBorder="1" applyAlignment="1" applyProtection="1">
      <alignment horizontal="center" vertical="center"/>
      <protection hidden="1"/>
    </xf>
    <xf numFmtId="0" fontId="41" fillId="0" borderId="13" xfId="4" applyFont="1" applyBorder="1" applyAlignment="1" applyProtection="1">
      <alignment horizontal="center" vertical="center" shrinkToFit="1"/>
      <protection hidden="1"/>
    </xf>
    <xf numFmtId="176" fontId="41" fillId="0" borderId="14" xfId="4" applyNumberFormat="1" applyFont="1" applyBorder="1" applyAlignment="1" applyProtection="1">
      <alignment vertical="center"/>
      <protection hidden="1"/>
    </xf>
    <xf numFmtId="176" fontId="41" fillId="0" borderId="0" xfId="4" applyNumberFormat="1" applyFont="1" applyAlignment="1" applyProtection="1">
      <alignment vertical="center"/>
      <protection hidden="1"/>
    </xf>
    <xf numFmtId="5" fontId="41" fillId="0" borderId="0" xfId="4" applyNumberFormat="1" applyFont="1" applyAlignment="1" applyProtection="1">
      <alignment vertical="center"/>
      <protection hidden="1"/>
    </xf>
    <xf numFmtId="0" fontId="26" fillId="0" borderId="25" xfId="4" applyFont="1" applyBorder="1" applyProtection="1">
      <protection hidden="1"/>
    </xf>
    <xf numFmtId="178" fontId="41" fillId="0" borderId="0" xfId="4" applyNumberFormat="1" applyFont="1" applyProtection="1">
      <protection hidden="1"/>
    </xf>
    <xf numFmtId="0" fontId="42" fillId="0" borderId="0" xfId="4" applyFont="1" applyAlignment="1" applyProtection="1">
      <alignment vertical="center"/>
      <protection hidden="1"/>
    </xf>
    <xf numFmtId="0" fontId="41" fillId="0" borderId="8" xfId="4" applyFont="1" applyBorder="1" applyProtection="1">
      <protection hidden="1"/>
    </xf>
    <xf numFmtId="0" fontId="23" fillId="0" borderId="3" xfId="4" applyFont="1" applyBorder="1" applyAlignment="1" applyProtection="1">
      <alignment horizontal="center" vertical="center" textRotation="255"/>
      <protection hidden="1"/>
    </xf>
    <xf numFmtId="0" fontId="35" fillId="0" borderId="3" xfId="4" applyFont="1" applyBorder="1" applyProtection="1">
      <protection hidden="1"/>
    </xf>
    <xf numFmtId="176" fontId="23" fillId="0" borderId="3" xfId="4" applyNumberFormat="1" applyFont="1" applyBorder="1" applyAlignment="1" applyProtection="1">
      <alignment vertical="top"/>
      <protection hidden="1"/>
    </xf>
    <xf numFmtId="0" fontId="29" fillId="0" borderId="3" xfId="4" applyFont="1" applyBorder="1" applyProtection="1">
      <protection hidden="1"/>
    </xf>
    <xf numFmtId="0" fontId="38" fillId="0" borderId="3" xfId="4" applyFont="1" applyBorder="1" applyProtection="1">
      <protection hidden="1"/>
    </xf>
    <xf numFmtId="0" fontId="42" fillId="0" borderId="3" xfId="4" applyFont="1" applyBorder="1" applyAlignment="1" applyProtection="1">
      <alignment vertical="center"/>
      <protection hidden="1"/>
    </xf>
    <xf numFmtId="2" fontId="41" fillId="0" borderId="0" xfId="4" quotePrefix="1" applyNumberFormat="1" applyFont="1" applyAlignment="1" applyProtection="1">
      <alignment horizontal="center" vertical="center"/>
      <protection hidden="1"/>
    </xf>
    <xf numFmtId="0" fontId="42" fillId="0" borderId="5" xfId="4" applyFont="1" applyBorder="1" applyAlignment="1" applyProtection="1">
      <alignment vertical="center" wrapText="1"/>
      <protection hidden="1"/>
    </xf>
    <xf numFmtId="0" fontId="42" fillId="0" borderId="0" xfId="4" applyFont="1" applyAlignment="1" applyProtection="1">
      <alignment vertical="center" wrapText="1"/>
      <protection hidden="1"/>
    </xf>
    <xf numFmtId="176" fontId="40" fillId="0" borderId="0" xfId="4" applyNumberFormat="1" applyFont="1" applyAlignment="1" applyProtection="1">
      <alignment horizontal="center"/>
      <protection hidden="1"/>
    </xf>
    <xf numFmtId="0" fontId="23" fillId="0" borderId="0" xfId="4" applyFont="1" applyAlignment="1" applyProtection="1">
      <alignment horizontal="center" vertical="center" textRotation="255"/>
      <protection hidden="1"/>
    </xf>
    <xf numFmtId="176" fontId="41" fillId="0" borderId="0" xfId="4" applyNumberFormat="1" applyFont="1" applyAlignment="1" applyProtection="1">
      <alignment horizontal="center" vertical="center"/>
      <protection hidden="1"/>
    </xf>
    <xf numFmtId="0" fontId="35" fillId="0" borderId="0" xfId="4" applyFont="1" applyProtection="1">
      <protection hidden="1"/>
    </xf>
    <xf numFmtId="0" fontId="40" fillId="0" borderId="0" xfId="0" applyFont="1" applyAlignment="1" applyProtection="1">
      <alignment horizontal="right" vertical="center"/>
      <protection hidden="1"/>
    </xf>
    <xf numFmtId="176" fontId="41" fillId="0" borderId="0" xfId="4" applyNumberFormat="1" applyFont="1" applyProtection="1">
      <protection hidden="1"/>
    </xf>
    <xf numFmtId="176" fontId="11" fillId="0" borderId="0" xfId="4" applyNumberFormat="1" applyFont="1" applyProtection="1">
      <protection hidden="1"/>
    </xf>
    <xf numFmtId="176" fontId="31" fillId="0" borderId="0" xfId="4" applyNumberFormat="1" applyFont="1" applyProtection="1">
      <protection hidden="1"/>
    </xf>
    <xf numFmtId="0" fontId="38" fillId="0" borderId="0" xfId="4" applyFont="1" applyProtection="1">
      <protection hidden="1"/>
    </xf>
    <xf numFmtId="0" fontId="36" fillId="0" borderId="0" xfId="4" applyFont="1" applyAlignment="1" applyProtection="1">
      <alignment horizontal="right"/>
      <protection hidden="1"/>
    </xf>
    <xf numFmtId="176" fontId="41" fillId="12" borderId="8" xfId="4" applyNumberFormat="1" applyFont="1" applyFill="1" applyBorder="1" applyProtection="1">
      <protection locked="0" hidden="1"/>
    </xf>
    <xf numFmtId="176" fontId="41" fillId="12" borderId="11" xfId="4" applyNumberFormat="1" applyFont="1" applyFill="1" applyBorder="1" applyProtection="1">
      <protection locked="0" hidden="1"/>
    </xf>
    <xf numFmtId="176" fontId="41" fillId="12" borderId="30" xfId="4" applyNumberFormat="1" applyFont="1" applyFill="1" applyBorder="1" applyProtection="1">
      <protection locked="0" hidden="1"/>
    </xf>
    <xf numFmtId="176" fontId="41" fillId="12" borderId="38" xfId="4" applyNumberFormat="1" applyFont="1" applyFill="1" applyBorder="1" applyProtection="1">
      <protection locked="0" hidden="1"/>
    </xf>
    <xf numFmtId="176" fontId="41" fillId="12" borderId="53" xfId="4" applyNumberFormat="1" applyFont="1" applyFill="1" applyBorder="1" applyProtection="1">
      <protection locked="0" hidden="1"/>
    </xf>
    <xf numFmtId="176" fontId="41" fillId="12" borderId="14" xfId="4" applyNumberFormat="1" applyFont="1" applyFill="1" applyBorder="1" applyProtection="1">
      <protection locked="0" hidden="1"/>
    </xf>
    <xf numFmtId="176" fontId="41" fillId="12" borderId="18" xfId="4" applyNumberFormat="1" applyFont="1" applyFill="1" applyBorder="1" applyProtection="1">
      <protection locked="0" hidden="1"/>
    </xf>
    <xf numFmtId="176" fontId="41" fillId="12" borderId="29" xfId="4" applyNumberFormat="1" applyFont="1" applyFill="1" applyBorder="1" applyProtection="1">
      <protection locked="0" hidden="1"/>
    </xf>
    <xf numFmtId="176" fontId="41" fillId="12" borderId="45" xfId="4" applyNumberFormat="1" applyFont="1" applyFill="1" applyBorder="1" applyAlignment="1" applyProtection="1">
      <alignment horizontal="right"/>
      <protection locked="0" hidden="1"/>
    </xf>
    <xf numFmtId="176" fontId="41" fillId="12" borderId="18" xfId="4" applyNumberFormat="1" applyFont="1" applyFill="1" applyBorder="1" applyAlignment="1" applyProtection="1">
      <alignment horizontal="right"/>
      <protection locked="0" hidden="1"/>
    </xf>
    <xf numFmtId="0" fontId="63" fillId="0" borderId="0" xfId="0" applyFont="1" applyAlignment="1" applyProtection="1">
      <protection hidden="1"/>
    </xf>
    <xf numFmtId="0" fontId="148" fillId="0" borderId="0" xfId="0" applyFont="1" applyAlignment="1" applyProtection="1">
      <alignment horizontal="left" vertical="center"/>
      <protection hidden="1"/>
    </xf>
    <xf numFmtId="0" fontId="148" fillId="0" borderId="0" xfId="0" applyFont="1" applyAlignment="1" applyProtection="1">
      <alignment vertical="center" wrapText="1"/>
      <protection hidden="1"/>
    </xf>
    <xf numFmtId="0" fontId="148" fillId="0" borderId="0" xfId="0" applyFont="1" applyAlignment="1" applyProtection="1">
      <alignment horizontal="left" vertical="center" shrinkToFit="1"/>
      <protection hidden="1"/>
    </xf>
    <xf numFmtId="0" fontId="70" fillId="0" borderId="0" xfId="0" applyFont="1" applyAlignment="1" applyProtection="1">
      <alignment vertical="center" shrinkToFit="1"/>
      <protection hidden="1"/>
    </xf>
    <xf numFmtId="0" fontId="70" fillId="0" borderId="0" xfId="0" applyFont="1" applyAlignment="1" applyProtection="1">
      <alignment horizontal="center" vertical="center" shrinkToFit="1"/>
      <protection hidden="1"/>
    </xf>
    <xf numFmtId="0" fontId="149" fillId="0" borderId="0" xfId="0" applyFont="1" applyAlignment="1" applyProtection="1">
      <alignment horizontal="center" vertical="center" shrinkToFit="1"/>
      <protection hidden="1"/>
    </xf>
    <xf numFmtId="0" fontId="70" fillId="0" borderId="25" xfId="0" applyFont="1" applyBorder="1" applyAlignment="1" applyProtection="1">
      <alignment horizontal="center" vertical="center" shrinkToFit="1"/>
      <protection hidden="1"/>
    </xf>
    <xf numFmtId="0" fontId="148" fillId="0" borderId="0" xfId="0" applyFont="1" applyAlignment="1" applyProtection="1">
      <alignment vertical="center" shrinkToFit="1"/>
      <protection hidden="1"/>
    </xf>
    <xf numFmtId="0" fontId="150" fillId="0" borderId="0" xfId="2" applyFont="1" applyAlignment="1" applyProtection="1">
      <alignment vertical="center"/>
      <protection hidden="1"/>
    </xf>
    <xf numFmtId="0" fontId="150" fillId="0" borderId="0" xfId="2" applyFont="1" applyAlignment="1" applyProtection="1">
      <alignment vertical="center" shrinkToFit="1"/>
      <protection hidden="1"/>
    </xf>
    <xf numFmtId="0" fontId="9" fillId="0" borderId="0" xfId="0" applyFont="1" applyAlignment="1">
      <alignment horizontal="left" vertical="top"/>
    </xf>
    <xf numFmtId="0" fontId="5" fillId="0" borderId="0" xfId="0" applyFont="1" applyAlignment="1">
      <alignment horizontal="left" vertical="center"/>
    </xf>
    <xf numFmtId="0" fontId="5" fillId="0" borderId="0" xfId="0" applyFont="1" applyAlignment="1"/>
    <xf numFmtId="0" fontId="7" fillId="0" borderId="0" xfId="0" applyFont="1" applyAlignment="1">
      <alignment horizontal="right"/>
    </xf>
    <xf numFmtId="0" fontId="138" fillId="0" borderId="0" xfId="0" applyFont="1" applyProtection="1">
      <alignment vertical="center"/>
      <protection hidden="1"/>
    </xf>
    <xf numFmtId="0" fontId="63" fillId="0" borderId="23" xfId="0" applyFont="1" applyBorder="1" applyAlignment="1" applyProtection="1">
      <alignment vertical="center" shrinkToFit="1"/>
      <protection hidden="1"/>
    </xf>
    <xf numFmtId="0" fontId="152" fillId="0" borderId="0" xfId="0" applyFont="1" applyProtection="1">
      <alignment vertical="center"/>
      <protection hidden="1"/>
    </xf>
    <xf numFmtId="0" fontId="153" fillId="0" borderId="0" xfId="0" applyFont="1" applyProtection="1">
      <alignment vertical="center"/>
      <protection hidden="1"/>
    </xf>
    <xf numFmtId="0" fontId="64" fillId="0" borderId="0" xfId="0" applyFont="1" applyAlignment="1" applyProtection="1">
      <alignment horizontal="left" vertical="center"/>
      <protection hidden="1"/>
    </xf>
    <xf numFmtId="0" fontId="131" fillId="0" borderId="0" xfId="0" applyFont="1" applyAlignment="1" applyProtection="1">
      <alignment vertical="top" shrinkToFit="1"/>
      <protection hidden="1"/>
    </xf>
    <xf numFmtId="0" fontId="67" fillId="0" borderId="0" xfId="0" applyFont="1" applyAlignment="1" applyProtection="1">
      <alignment horizontal="center" vertical="center"/>
      <protection hidden="1"/>
    </xf>
    <xf numFmtId="186" fontId="67" fillId="0" borderId="0" xfId="3" applyNumberFormat="1" applyFont="1" applyBorder="1" applyAlignment="1" applyProtection="1">
      <alignment horizontal="center" vertical="center" shrinkToFit="1"/>
      <protection hidden="1"/>
    </xf>
    <xf numFmtId="0" fontId="64" fillId="0" borderId="0" xfId="0" applyFont="1" applyAlignment="1" applyProtection="1">
      <alignment horizontal="center" vertical="center" shrinkToFit="1"/>
      <protection hidden="1"/>
    </xf>
    <xf numFmtId="0" fontId="66" fillId="0" borderId="0" xfId="0" applyFont="1" applyAlignment="1" applyProtection="1">
      <alignment horizontal="center" vertical="center" shrinkToFit="1"/>
      <protection hidden="1"/>
    </xf>
    <xf numFmtId="0" fontId="11" fillId="0" borderId="0" xfId="0" applyFont="1" applyAlignment="1" applyProtection="1">
      <alignment horizontal="center" vertical="center" shrinkToFit="1"/>
      <protection hidden="1"/>
    </xf>
    <xf numFmtId="0" fontId="11" fillId="0" borderId="0" xfId="0" applyFont="1" applyAlignment="1" applyProtection="1">
      <alignment horizontal="left" vertical="center" shrinkToFit="1"/>
      <protection hidden="1"/>
    </xf>
    <xf numFmtId="184" fontId="11" fillId="0" borderId="0" xfId="0" applyNumberFormat="1" applyFont="1" applyAlignment="1" applyProtection="1">
      <alignment horizontal="left" vertical="center" shrinkToFit="1"/>
      <protection hidden="1"/>
    </xf>
    <xf numFmtId="185" fontId="11" fillId="0" borderId="0" xfId="0" applyNumberFormat="1" applyFont="1" applyAlignment="1" applyProtection="1">
      <alignment horizontal="left" vertical="center" shrinkToFit="1"/>
      <protection hidden="1"/>
    </xf>
    <xf numFmtId="0" fontId="41" fillId="0" borderId="5" xfId="4" applyFont="1" applyBorder="1" applyProtection="1">
      <protection hidden="1"/>
    </xf>
    <xf numFmtId="0" fontId="41" fillId="0" borderId="5" xfId="4" applyFont="1" applyBorder="1" applyAlignment="1" applyProtection="1">
      <alignment wrapText="1"/>
      <protection hidden="1"/>
    </xf>
    <xf numFmtId="0" fontId="156" fillId="0" borderId="0" xfId="0" applyFont="1">
      <alignment vertical="center"/>
    </xf>
    <xf numFmtId="0" fontId="5" fillId="0" borderId="0" xfId="0" applyFont="1" applyAlignment="1">
      <alignment vertical="center" textRotation="255"/>
    </xf>
    <xf numFmtId="0" fontId="25" fillId="0" borderId="0" xfId="0" applyFont="1" applyAlignment="1">
      <alignment vertical="top"/>
    </xf>
    <xf numFmtId="0" fontId="11" fillId="0" borderId="0" xfId="0" applyFont="1" applyAlignment="1">
      <alignment horizontal="right" vertical="center" shrinkToFit="1"/>
    </xf>
    <xf numFmtId="0" fontId="11" fillId="0" borderId="0" xfId="0" applyFont="1" applyAlignment="1">
      <alignment vertical="center" shrinkToFit="1"/>
    </xf>
    <xf numFmtId="0" fontId="7" fillId="0" borderId="0" xfId="0" applyFont="1" applyAlignment="1">
      <alignment horizontal="right" vertical="center"/>
    </xf>
    <xf numFmtId="0" fontId="17" fillId="0" borderId="0" xfId="0" applyFont="1" applyAlignment="1">
      <alignment vertical="center" shrinkToFit="1"/>
    </xf>
    <xf numFmtId="0" fontId="17" fillId="0" borderId="2" xfId="0" applyFont="1" applyBorder="1" applyAlignment="1">
      <alignment vertical="center" shrinkToFit="1"/>
    </xf>
    <xf numFmtId="0" fontId="41" fillId="0" borderId="41" xfId="4" applyFont="1" applyBorder="1" applyAlignment="1" applyProtection="1">
      <alignment shrinkToFit="1"/>
      <protection hidden="1"/>
    </xf>
    <xf numFmtId="176" fontId="41" fillId="12" borderId="49" xfId="4" applyNumberFormat="1" applyFont="1" applyFill="1" applyBorder="1" applyAlignment="1" applyProtection="1">
      <alignment horizontal="right"/>
      <protection locked="0" hidden="1"/>
    </xf>
    <xf numFmtId="0" fontId="41" fillId="0" borderId="22" xfId="4" applyFont="1" applyBorder="1" applyAlignment="1" applyProtection="1">
      <alignment shrinkToFit="1"/>
      <protection hidden="1"/>
    </xf>
    <xf numFmtId="176" fontId="41" fillId="0" borderId="23" xfId="4" applyNumberFormat="1" applyFont="1" applyBorder="1" applyProtection="1">
      <protection hidden="1"/>
    </xf>
    <xf numFmtId="0" fontId="40" fillId="0" borderId="13" xfId="4" applyFont="1" applyBorder="1" applyAlignment="1" applyProtection="1">
      <alignment horizontal="center" shrinkToFit="1"/>
      <protection hidden="1"/>
    </xf>
    <xf numFmtId="180" fontId="21" fillId="0" borderId="3" xfId="0" applyNumberFormat="1" applyFont="1" applyBorder="1" applyAlignment="1">
      <alignment horizontal="center" vertical="center"/>
    </xf>
    <xf numFmtId="176" fontId="40" fillId="0" borderId="14" xfId="4" applyNumberFormat="1" applyFont="1" applyBorder="1" applyAlignment="1" applyProtection="1">
      <alignment shrinkToFit="1"/>
      <protection hidden="1"/>
    </xf>
    <xf numFmtId="176" fontId="40" fillId="0" borderId="14" xfId="4" applyNumberFormat="1" applyFont="1" applyBorder="1" applyAlignment="1" applyProtection="1">
      <alignment horizontal="right" shrinkToFit="1"/>
      <protection hidden="1"/>
    </xf>
    <xf numFmtId="177" fontId="40" fillId="0" borderId="14" xfId="4" applyNumberFormat="1" applyFont="1" applyBorder="1" applyAlignment="1" applyProtection="1">
      <alignment horizontal="right" shrinkToFit="1"/>
      <protection hidden="1"/>
    </xf>
    <xf numFmtId="38" fontId="40" fillId="0" borderId="14" xfId="3" applyFont="1" applyBorder="1" applyAlignment="1" applyProtection="1">
      <alignment horizontal="right" shrinkToFit="1"/>
      <protection hidden="1"/>
    </xf>
    <xf numFmtId="38" fontId="40" fillId="0" borderId="14" xfId="3" applyFont="1" applyFill="1" applyBorder="1" applyAlignment="1" applyProtection="1">
      <alignment horizontal="right" shrinkToFit="1"/>
      <protection hidden="1"/>
    </xf>
    <xf numFmtId="38" fontId="40" fillId="0" borderId="14" xfId="3" applyFont="1" applyBorder="1" applyAlignment="1" applyProtection="1">
      <alignment shrinkToFit="1"/>
      <protection hidden="1"/>
    </xf>
    <xf numFmtId="38" fontId="40" fillId="0" borderId="14" xfId="3" applyFont="1" applyFill="1" applyBorder="1" applyAlignment="1" applyProtection="1">
      <alignment shrinkToFit="1"/>
      <protection hidden="1"/>
    </xf>
    <xf numFmtId="0" fontId="48" fillId="0" borderId="14" xfId="4" applyFont="1" applyBorder="1" applyAlignment="1" applyProtection="1">
      <alignment horizontal="center" shrinkToFit="1"/>
      <protection hidden="1"/>
    </xf>
    <xf numFmtId="0" fontId="48" fillId="0" borderId="13" xfId="4" applyFont="1" applyBorder="1" applyAlignment="1" applyProtection="1">
      <alignment horizontal="center" shrinkToFit="1"/>
      <protection hidden="1"/>
    </xf>
    <xf numFmtId="176" fontId="41" fillId="0" borderId="14" xfId="4" applyNumberFormat="1" applyFont="1" applyBorder="1" applyAlignment="1" applyProtection="1">
      <alignment vertical="center" shrinkToFit="1"/>
      <protection hidden="1"/>
    </xf>
    <xf numFmtId="176" fontId="41" fillId="0" borderId="14" xfId="4" applyNumberFormat="1" applyFont="1" applyBorder="1" applyAlignment="1" applyProtection="1">
      <alignment horizontal="right" vertical="center" shrinkToFit="1"/>
      <protection hidden="1"/>
    </xf>
    <xf numFmtId="2" fontId="41" fillId="0" borderId="14" xfId="4" quotePrefix="1" applyNumberFormat="1" applyFont="1" applyBorder="1" applyAlignment="1" applyProtection="1">
      <alignment vertical="center" shrinkToFit="1"/>
      <protection hidden="1"/>
    </xf>
    <xf numFmtId="0" fontId="48" fillId="0" borderId="0" xfId="0" applyFont="1" applyAlignment="1" applyProtection="1">
      <alignment horizontal="left" vertical="center"/>
      <protection hidden="1"/>
    </xf>
    <xf numFmtId="0" fontId="7" fillId="0" borderId="0" xfId="0" applyFont="1" applyAlignment="1">
      <alignment horizontal="left" vertical="center"/>
    </xf>
    <xf numFmtId="0" fontId="21" fillId="0" borderId="3" xfId="0" applyFont="1" applyBorder="1" applyAlignment="1">
      <alignment horizontal="center" vertical="center"/>
    </xf>
    <xf numFmtId="0" fontId="63" fillId="0" borderId="0" xfId="0" applyFont="1" applyAlignment="1" applyProtection="1">
      <alignment horizontal="right" vertical="center" shrinkToFit="1"/>
      <protection hidden="1"/>
    </xf>
    <xf numFmtId="0" fontId="134" fillId="0" borderId="0" xfId="4" applyFont="1" applyAlignment="1" applyProtection="1">
      <alignment vertical="top"/>
      <protection hidden="1"/>
    </xf>
    <xf numFmtId="0" fontId="136" fillId="0" borderId="5" xfId="0" applyFont="1" applyBorder="1" applyProtection="1">
      <alignment vertical="center"/>
      <protection hidden="1"/>
    </xf>
    <xf numFmtId="0" fontId="137" fillId="0" borderId="5" xfId="0" applyFont="1" applyBorder="1" applyAlignment="1" applyProtection="1">
      <alignment horizontal="right" vertical="center"/>
      <protection hidden="1"/>
    </xf>
    <xf numFmtId="0" fontId="5" fillId="0" borderId="282" xfId="0" applyFont="1" applyBorder="1" applyProtection="1">
      <alignment vertical="center"/>
      <protection hidden="1"/>
    </xf>
    <xf numFmtId="0" fontId="25" fillId="0" borderId="282" xfId="0" applyFont="1" applyBorder="1" applyAlignment="1" applyProtection="1">
      <alignment vertical="top"/>
      <protection hidden="1"/>
    </xf>
    <xf numFmtId="0" fontId="17" fillId="0" borderId="282" xfId="0" applyFont="1" applyBorder="1" applyProtection="1">
      <alignment vertical="center"/>
      <protection hidden="1"/>
    </xf>
    <xf numFmtId="0" fontId="21" fillId="0" borderId="282" xfId="0" applyFont="1" applyBorder="1" applyProtection="1">
      <alignment vertical="center"/>
      <protection hidden="1"/>
    </xf>
    <xf numFmtId="0" fontId="7" fillId="0" borderId="282" xfId="0" applyFont="1" applyBorder="1" applyProtection="1">
      <alignment vertical="center"/>
      <protection hidden="1"/>
    </xf>
    <xf numFmtId="49" fontId="5" fillId="0" borderId="282" xfId="0" applyNumberFormat="1" applyFont="1" applyBorder="1" applyAlignment="1" applyProtection="1">
      <alignment horizontal="left" vertical="center" shrinkToFit="1"/>
      <protection hidden="1"/>
    </xf>
    <xf numFmtId="0" fontId="5" fillId="0" borderId="282" xfId="0" applyFont="1" applyBorder="1" applyAlignment="1" applyProtection="1">
      <alignment horizontal="left" vertical="center" shrinkToFit="1"/>
      <protection hidden="1"/>
    </xf>
    <xf numFmtId="0" fontId="21" fillId="0" borderId="282" xfId="0" applyFont="1" applyBorder="1" applyAlignment="1" applyProtection="1">
      <alignment horizontal="center" vertical="center"/>
      <protection hidden="1"/>
    </xf>
    <xf numFmtId="0" fontId="13" fillId="0" borderId="282" xfId="0" applyFont="1" applyBorder="1" applyAlignment="1" applyProtection="1">
      <alignment horizontal="center" vertical="center"/>
      <protection hidden="1"/>
    </xf>
    <xf numFmtId="0" fontId="5" fillId="0" borderId="282" xfId="0" applyFont="1" applyBorder="1">
      <alignment vertical="center"/>
    </xf>
    <xf numFmtId="0" fontId="138" fillId="0" borderId="5" xfId="0" applyFont="1" applyBorder="1" applyProtection="1">
      <alignment vertical="center"/>
      <protection hidden="1"/>
    </xf>
    <xf numFmtId="0" fontId="72" fillId="0" borderId="9" xfId="0" applyFont="1" applyBorder="1" applyAlignment="1" applyProtection="1">
      <alignment vertical="center" shrinkToFit="1"/>
      <protection hidden="1"/>
    </xf>
    <xf numFmtId="0" fontId="72" fillId="0" borderId="13" xfId="0" applyFont="1" applyBorder="1" applyAlignment="1" applyProtection="1">
      <alignment vertical="center" shrinkToFit="1"/>
      <protection hidden="1"/>
    </xf>
    <xf numFmtId="0" fontId="155" fillId="16" borderId="33" xfId="0" applyFont="1" applyFill="1" applyBorder="1" applyAlignment="1">
      <alignment vertical="center" shrinkToFit="1"/>
    </xf>
    <xf numFmtId="0" fontId="66" fillId="0" borderId="7" xfId="0" applyFont="1" applyBorder="1" applyAlignment="1" applyProtection="1">
      <alignment horizontal="center" vertical="center" shrinkToFit="1"/>
      <protection hidden="1"/>
    </xf>
    <xf numFmtId="0" fontId="139" fillId="0" borderId="5" xfId="0" applyFont="1" applyBorder="1" applyProtection="1">
      <alignment vertical="center"/>
      <protection hidden="1"/>
    </xf>
    <xf numFmtId="0" fontId="48" fillId="0" borderId="0" xfId="0" applyFont="1">
      <alignment vertical="center"/>
    </xf>
    <xf numFmtId="0" fontId="41" fillId="0" borderId="0" xfId="0" applyFont="1">
      <alignment vertical="center"/>
    </xf>
    <xf numFmtId="0" fontId="135" fillId="0" borderId="5" xfId="0" applyFont="1" applyBorder="1" applyProtection="1">
      <alignment vertical="center"/>
      <protection hidden="1"/>
    </xf>
    <xf numFmtId="0" fontId="136" fillId="0" borderId="0" xfId="0" applyFont="1" applyAlignment="1" applyProtection="1">
      <alignment horizontal="right" vertical="center"/>
      <protection hidden="1"/>
    </xf>
    <xf numFmtId="0" fontId="11" fillId="0" borderId="0" xfId="0" applyFont="1" applyAlignment="1">
      <alignment horizontal="center" vertical="center"/>
    </xf>
    <xf numFmtId="184" fontId="14" fillId="0" borderId="0" xfId="0" applyNumberFormat="1" applyFont="1" applyAlignment="1">
      <alignment horizontal="right"/>
    </xf>
    <xf numFmtId="0" fontId="24" fillId="0" borderId="37" xfId="7" applyFont="1" applyBorder="1">
      <alignment vertical="center"/>
    </xf>
    <xf numFmtId="0" fontId="24" fillId="0" borderId="14" xfId="7" applyFont="1" applyBorder="1">
      <alignment vertical="center"/>
    </xf>
    <xf numFmtId="0" fontId="24" fillId="0" borderId="28" xfId="7" applyFont="1" applyBorder="1">
      <alignment vertical="center"/>
    </xf>
    <xf numFmtId="0" fontId="19" fillId="0" borderId="283" xfId="0" applyFont="1" applyBorder="1">
      <alignment vertical="center"/>
    </xf>
    <xf numFmtId="0" fontId="158" fillId="0" borderId="0" xfId="7" applyFont="1">
      <alignment vertical="center"/>
    </xf>
    <xf numFmtId="0" fontId="159" fillId="5" borderId="85" xfId="10" applyFont="1" applyFill="1" applyBorder="1" applyAlignment="1">
      <alignment horizontal="center" vertical="center" wrapText="1"/>
    </xf>
    <xf numFmtId="0" fontId="160" fillId="8" borderId="85" xfId="10" applyFont="1" applyFill="1" applyBorder="1" applyAlignment="1">
      <alignment horizontal="center" vertical="center" wrapText="1"/>
    </xf>
    <xf numFmtId="0" fontId="159" fillId="5" borderId="86" xfId="10" applyFont="1" applyFill="1" applyBorder="1" applyAlignment="1">
      <alignment horizontal="center" vertical="center" wrapText="1"/>
    </xf>
    <xf numFmtId="0" fontId="158" fillId="17" borderId="14" xfId="7" applyFont="1" applyFill="1" applyBorder="1">
      <alignment vertical="center"/>
    </xf>
    <xf numFmtId="14" fontId="158" fillId="17" borderId="14" xfId="7" applyNumberFormat="1" applyFont="1" applyFill="1" applyBorder="1">
      <alignment vertical="center"/>
    </xf>
    <xf numFmtId="14" fontId="158" fillId="17" borderId="14" xfId="7" applyNumberFormat="1" applyFont="1" applyFill="1" applyBorder="1" applyAlignment="1">
      <alignment vertical="center" shrinkToFit="1"/>
    </xf>
    <xf numFmtId="9" fontId="158" fillId="17" borderId="14" xfId="6" applyFont="1" applyFill="1" applyBorder="1">
      <alignment vertical="center"/>
    </xf>
    <xf numFmtId="0" fontId="19" fillId="0" borderId="0" xfId="0" applyFont="1" applyAlignment="1">
      <alignment horizontal="right" vertical="center"/>
    </xf>
    <xf numFmtId="0" fontId="21" fillId="13" borderId="30" xfId="0" applyFont="1" applyFill="1" applyBorder="1" applyAlignment="1">
      <alignment horizontal="center" vertical="center" shrinkToFit="1"/>
    </xf>
    <xf numFmtId="0" fontId="40" fillId="0" borderId="0" xfId="4" applyFont="1" applyAlignment="1" applyProtection="1">
      <alignment vertical="center"/>
      <protection hidden="1"/>
    </xf>
    <xf numFmtId="0" fontId="41" fillId="0" borderId="0" xfId="4" applyFont="1" applyAlignment="1" applyProtection="1">
      <alignment horizontal="left" vertical="center"/>
      <protection hidden="1"/>
    </xf>
    <xf numFmtId="180" fontId="21" fillId="0" borderId="23" xfId="0" applyNumberFormat="1" applyFont="1" applyBorder="1" applyAlignment="1" applyProtection="1">
      <alignment horizontal="center" vertical="center" shrinkToFit="1"/>
      <protection locked="0"/>
    </xf>
    <xf numFmtId="180" fontId="21" fillId="0" borderId="12" xfId="0" applyNumberFormat="1" applyFont="1" applyBorder="1" applyAlignment="1" applyProtection="1">
      <alignment horizontal="center" vertical="center" shrinkToFit="1"/>
      <protection locked="0"/>
    </xf>
    <xf numFmtId="180" fontId="21" fillId="0" borderId="3" xfId="0" applyNumberFormat="1" applyFont="1" applyBorder="1" applyAlignment="1" applyProtection="1">
      <alignment horizontal="center" vertical="center" shrinkToFit="1"/>
      <protection locked="0"/>
    </xf>
    <xf numFmtId="180" fontId="21" fillId="0" borderId="39" xfId="0" applyNumberFormat="1" applyFont="1" applyBorder="1" applyAlignment="1" applyProtection="1">
      <alignment horizontal="center" vertical="center" shrinkToFit="1"/>
      <protection locked="0"/>
    </xf>
    <xf numFmtId="180" fontId="21" fillId="0" borderId="67" xfId="0" applyNumberFormat="1" applyFont="1" applyBorder="1" applyAlignment="1" applyProtection="1">
      <alignment horizontal="center" vertical="center" shrinkToFit="1"/>
      <protection locked="0"/>
    </xf>
    <xf numFmtId="180" fontId="21" fillId="0" borderId="14" xfId="0" applyNumberFormat="1" applyFont="1" applyBorder="1" applyAlignment="1" applyProtection="1">
      <alignment horizontal="center" vertical="center" shrinkToFit="1"/>
      <protection locked="0"/>
    </xf>
    <xf numFmtId="180" fontId="21" fillId="0" borderId="53" xfId="0" applyNumberFormat="1" applyFont="1" applyBorder="1" applyAlignment="1" applyProtection="1">
      <alignment horizontal="center" vertical="center" shrinkToFit="1"/>
      <protection locked="0"/>
    </xf>
    <xf numFmtId="180" fontId="21" fillId="0" borderId="28" xfId="0" applyNumberFormat="1" applyFont="1" applyBorder="1" applyAlignment="1" applyProtection="1">
      <alignment horizontal="center" vertical="center" shrinkToFit="1"/>
      <protection locked="0"/>
    </xf>
    <xf numFmtId="184" fontId="14" fillId="0" borderId="0" xfId="0" applyNumberFormat="1" applyFont="1" applyAlignment="1"/>
    <xf numFmtId="0" fontId="161" fillId="0" borderId="0" xfId="1">
      <alignment vertical="center"/>
    </xf>
    <xf numFmtId="0" fontId="11" fillId="0" borderId="0" xfId="4" applyFont="1" applyAlignment="1">
      <alignment vertical="center"/>
    </xf>
    <xf numFmtId="31" fontId="21" fillId="0" borderId="285" xfId="0" applyNumberFormat="1" applyFont="1" applyBorder="1" applyAlignment="1" applyProtection="1">
      <alignment horizontal="left" vertical="center" shrinkToFit="1"/>
      <protection locked="0"/>
    </xf>
    <xf numFmtId="0" fontId="21" fillId="0" borderId="286" xfId="0" applyFont="1" applyBorder="1" applyAlignment="1" applyProtection="1">
      <alignment horizontal="left" vertical="center" shrinkToFit="1"/>
      <protection locked="0"/>
    </xf>
    <xf numFmtId="0" fontId="21" fillId="0" borderId="287" xfId="0" applyFont="1" applyBorder="1" applyAlignment="1" applyProtection="1">
      <alignment horizontal="left" vertical="center" shrinkToFit="1"/>
      <protection locked="0"/>
    </xf>
    <xf numFmtId="0" fontId="21" fillId="0" borderId="288" xfId="0" applyFont="1" applyBorder="1" applyAlignment="1" applyProtection="1">
      <alignment horizontal="left" vertical="center" shrinkToFit="1"/>
      <protection locked="0"/>
    </xf>
    <xf numFmtId="49" fontId="21" fillId="0" borderId="288" xfId="0" applyNumberFormat="1" applyFont="1" applyBorder="1" applyAlignment="1" applyProtection="1">
      <alignment horizontal="left" vertical="center" shrinkToFit="1"/>
      <protection locked="0"/>
    </xf>
    <xf numFmtId="0" fontId="21" fillId="0" borderId="285" xfId="0" applyFont="1" applyBorder="1" applyAlignment="1" applyProtection="1">
      <alignment horizontal="left" vertical="center" shrinkToFit="1"/>
      <protection locked="0"/>
    </xf>
    <xf numFmtId="0" fontId="21" fillId="0" borderId="289" xfId="0" applyFont="1" applyBorder="1" applyAlignment="1" applyProtection="1">
      <alignment horizontal="left" vertical="center" shrinkToFit="1"/>
      <protection locked="0"/>
    </xf>
    <xf numFmtId="180" fontId="21" fillId="0" borderId="284" xfId="0" applyNumberFormat="1" applyFont="1" applyBorder="1" applyAlignment="1" applyProtection="1">
      <alignment horizontal="left" vertical="center" shrinkToFit="1"/>
      <protection locked="0"/>
    </xf>
    <xf numFmtId="0" fontId="21" fillId="0" borderId="22" xfId="0" applyFont="1" applyBorder="1" applyAlignment="1" applyProtection="1">
      <alignment horizontal="center" vertical="center"/>
      <protection locked="0"/>
    </xf>
    <xf numFmtId="0" fontId="21" fillId="0" borderId="69" xfId="0" applyFont="1" applyBorder="1" applyAlignment="1" applyProtection="1">
      <alignment horizontal="center" vertical="center"/>
      <protection locked="0"/>
    </xf>
    <xf numFmtId="0" fontId="21" fillId="0" borderId="20" xfId="0" applyFont="1" applyBorder="1" applyAlignment="1" applyProtection="1">
      <alignment horizontal="center" vertical="center"/>
      <protection locked="0"/>
    </xf>
    <xf numFmtId="0" fontId="21" fillId="0" borderId="70" xfId="0" applyFont="1" applyBorder="1" applyAlignment="1" applyProtection="1">
      <alignment horizontal="center" vertical="center"/>
      <protection locked="0"/>
    </xf>
    <xf numFmtId="0" fontId="21" fillId="0" borderId="5" xfId="0" applyFont="1" applyBorder="1" applyAlignment="1">
      <alignment horizontal="right" vertical="top" textRotation="255" shrinkToFit="1"/>
    </xf>
    <xf numFmtId="0" fontId="56" fillId="0" borderId="291" xfId="7" applyBorder="1">
      <alignment vertical="center"/>
    </xf>
    <xf numFmtId="0" fontId="58" fillId="0" borderId="41" xfId="10" applyBorder="1" applyAlignment="1">
      <alignment horizontal="right" wrapText="1"/>
    </xf>
    <xf numFmtId="14" fontId="56" fillId="0" borderId="41" xfId="7" applyNumberFormat="1" applyBorder="1">
      <alignment vertical="center"/>
    </xf>
    <xf numFmtId="14" fontId="24" fillId="0" borderId="41" xfId="7" applyNumberFormat="1" applyFont="1" applyBorder="1">
      <alignment vertical="center"/>
    </xf>
    <xf numFmtId="0" fontId="56" fillId="0" borderId="41" xfId="7" applyBorder="1">
      <alignment vertical="center"/>
    </xf>
    <xf numFmtId="0" fontId="56" fillId="0" borderId="41" xfId="7" applyBorder="1" applyAlignment="1">
      <alignment horizontal="center" vertical="center"/>
    </xf>
    <xf numFmtId="9" fontId="58" fillId="0" borderId="50" xfId="10" applyNumberFormat="1" applyBorder="1" applyAlignment="1">
      <alignment horizontal="right" wrapText="1"/>
    </xf>
    <xf numFmtId="0" fontId="24" fillId="0" borderId="41" xfId="7" applyFont="1" applyBorder="1">
      <alignment vertical="center"/>
    </xf>
    <xf numFmtId="38" fontId="0" fillId="0" borderId="5" xfId="3" applyFont="1" applyBorder="1">
      <alignment vertical="center"/>
    </xf>
    <xf numFmtId="38" fontId="0" fillId="0" borderId="6" xfId="3" applyFont="1" applyBorder="1">
      <alignment vertical="center"/>
    </xf>
    <xf numFmtId="38" fontId="0" fillId="0" borderId="7" xfId="3" applyFont="1" applyBorder="1">
      <alignment vertical="center"/>
    </xf>
    <xf numFmtId="0" fontId="19" fillId="0" borderId="0" xfId="0" applyFont="1" applyAlignment="1"/>
    <xf numFmtId="0" fontId="12" fillId="0" borderId="0" xfId="2" applyAlignment="1" applyProtection="1">
      <alignment vertical="top"/>
    </xf>
    <xf numFmtId="0" fontId="21" fillId="0" borderId="284" xfId="0" applyFont="1" applyBorder="1" applyAlignment="1" applyProtection="1">
      <alignment vertical="center" shrinkToFit="1"/>
      <protection locked="0"/>
    </xf>
    <xf numFmtId="0" fontId="11" fillId="0" borderId="0" xfId="4" applyFont="1" applyAlignment="1">
      <alignment horizontal="center" vertical="center"/>
    </xf>
    <xf numFmtId="0" fontId="78" fillId="0" borderId="137" xfId="2" applyFont="1" applyBorder="1" applyAlignment="1" applyProtection="1">
      <alignment horizontal="left"/>
    </xf>
    <xf numFmtId="0" fontId="78" fillId="0" borderId="138" xfId="2" applyFont="1" applyBorder="1" applyAlignment="1" applyProtection="1">
      <alignment horizontal="left"/>
    </xf>
    <xf numFmtId="0" fontId="124" fillId="0" borderId="0" xfId="14" applyFont="1" applyAlignment="1">
      <alignment horizontal="left" vertical="top"/>
    </xf>
    <xf numFmtId="49" fontId="124" fillId="0" borderId="0" xfId="14" applyNumberFormat="1" applyFont="1" applyAlignment="1">
      <alignment horizontal="left" vertical="top"/>
    </xf>
    <xf numFmtId="0" fontId="124" fillId="0" borderId="0" xfId="14" applyFont="1" applyAlignment="1">
      <alignment horizontal="left" vertical="top" wrapText="1"/>
    </xf>
    <xf numFmtId="49" fontId="124" fillId="0" borderId="0" xfId="14" applyNumberFormat="1" applyFont="1" applyAlignment="1">
      <alignment horizontal="left" vertical="top" wrapText="1"/>
    </xf>
    <xf numFmtId="0" fontId="124" fillId="0" borderId="0" xfId="14" applyFont="1" applyAlignment="1">
      <alignment horizontal="center" vertical="top" wrapText="1"/>
    </xf>
    <xf numFmtId="0" fontId="21" fillId="13" borderId="4" xfId="0" applyFont="1" applyFill="1" applyBorder="1" applyAlignment="1">
      <alignment horizontal="center" vertical="center" textRotation="255"/>
    </xf>
    <xf numFmtId="0" fontId="21" fillId="13" borderId="282" xfId="0" applyFont="1" applyFill="1" applyBorder="1" applyAlignment="1">
      <alignment horizontal="center" vertical="center" textRotation="255"/>
    </xf>
    <xf numFmtId="0" fontId="21" fillId="13" borderId="8" xfId="0" applyFont="1" applyFill="1" applyBorder="1" applyAlignment="1">
      <alignment horizontal="center" vertical="center" textRotation="255"/>
    </xf>
    <xf numFmtId="0" fontId="21" fillId="13" borderId="41" xfId="0" applyFont="1" applyFill="1" applyBorder="1" applyAlignment="1">
      <alignment horizontal="center" vertical="center" textRotation="255" shrinkToFit="1"/>
    </xf>
    <xf numFmtId="0" fontId="21" fillId="13" borderId="56" xfId="0" applyFont="1" applyFill="1" applyBorder="1" applyAlignment="1">
      <alignment horizontal="center" vertical="center" textRotation="255" shrinkToFit="1"/>
    </xf>
    <xf numFmtId="0" fontId="21" fillId="13" borderId="53" xfId="0" applyFont="1" applyFill="1" applyBorder="1" applyAlignment="1">
      <alignment horizontal="center" vertical="center" textRotation="255" shrinkToFit="1"/>
    </xf>
    <xf numFmtId="0" fontId="21" fillId="13" borderId="11" xfId="0" applyFont="1" applyFill="1" applyBorder="1" applyAlignment="1">
      <alignment horizontal="center" vertical="center" wrapText="1"/>
    </xf>
    <xf numFmtId="0" fontId="21" fillId="13" borderId="12" xfId="0" applyFont="1" applyFill="1" applyBorder="1" applyAlignment="1">
      <alignment horizontal="center" vertical="center" wrapText="1"/>
    </xf>
    <xf numFmtId="0" fontId="21" fillId="13" borderId="59" xfId="0" applyFont="1" applyFill="1" applyBorder="1" applyAlignment="1">
      <alignment horizontal="center" vertical="center" wrapText="1"/>
    </xf>
    <xf numFmtId="0" fontId="21" fillId="0" borderId="11" xfId="0" applyFont="1" applyBorder="1" applyAlignment="1">
      <alignment horizontal="center" vertical="center" wrapText="1"/>
    </xf>
    <xf numFmtId="0" fontId="21" fillId="0" borderId="12" xfId="0" applyFont="1" applyBorder="1" applyAlignment="1">
      <alignment horizontal="center" vertical="center" wrapText="1"/>
    </xf>
    <xf numFmtId="0" fontId="21" fillId="0" borderId="59" xfId="0" applyFont="1" applyBorder="1" applyAlignment="1">
      <alignment horizontal="center" vertical="center" wrapText="1"/>
    </xf>
    <xf numFmtId="0" fontId="21" fillId="13" borderId="11" xfId="0" applyFont="1" applyFill="1" applyBorder="1" applyAlignment="1">
      <alignment horizontal="center" vertical="center" shrinkToFit="1"/>
    </xf>
    <xf numFmtId="0" fontId="21" fillId="13" borderId="12" xfId="0" applyFont="1" applyFill="1" applyBorder="1" applyAlignment="1">
      <alignment horizontal="center" vertical="center" shrinkToFit="1"/>
    </xf>
    <xf numFmtId="0" fontId="21" fillId="13" borderId="59" xfId="0" applyFont="1" applyFill="1" applyBorder="1" applyAlignment="1">
      <alignment horizontal="center" vertical="center" shrinkToFit="1"/>
    </xf>
    <xf numFmtId="0" fontId="21" fillId="0" borderId="0" xfId="0" applyFont="1" applyAlignment="1">
      <alignment horizontal="left" vertical="top" wrapText="1"/>
    </xf>
    <xf numFmtId="0" fontId="0" fillId="0" borderId="0" xfId="0" applyAlignment="1">
      <alignment vertical="center" wrapText="1"/>
    </xf>
    <xf numFmtId="0" fontId="144" fillId="0" borderId="69" xfId="2" applyFont="1" applyBorder="1" applyAlignment="1" applyProtection="1">
      <alignment horizontal="center" vertical="center"/>
    </xf>
    <xf numFmtId="0" fontId="144" fillId="0" borderId="12" xfId="2" applyFont="1" applyBorder="1" applyAlignment="1" applyProtection="1">
      <alignment horizontal="center" vertical="center"/>
    </xf>
    <xf numFmtId="0" fontId="144" fillId="0" borderId="13" xfId="2" applyFont="1" applyBorder="1" applyAlignment="1" applyProtection="1">
      <alignment horizontal="center" vertical="center"/>
    </xf>
    <xf numFmtId="0" fontId="21" fillId="13" borderId="11" xfId="0" applyFont="1" applyFill="1" applyBorder="1" applyAlignment="1">
      <alignment horizontal="center" vertical="center" wrapText="1" shrinkToFit="1"/>
    </xf>
    <xf numFmtId="0" fontId="21" fillId="13" borderId="12" xfId="0" applyFont="1" applyFill="1" applyBorder="1" applyAlignment="1">
      <alignment horizontal="center" vertical="center" wrapText="1" shrinkToFit="1"/>
    </xf>
    <xf numFmtId="0" fontId="21" fillId="13" borderId="59" xfId="0" applyFont="1" applyFill="1" applyBorder="1" applyAlignment="1">
      <alignment horizontal="center" vertical="center" wrapText="1" shrinkToFit="1"/>
    </xf>
    <xf numFmtId="0" fontId="144" fillId="0" borderId="19" xfId="2" applyFont="1" applyBorder="1" applyAlignment="1" applyProtection="1">
      <alignment horizontal="center" vertical="center"/>
    </xf>
    <xf numFmtId="0" fontId="144" fillId="0" borderId="5" xfId="2" applyFont="1" applyBorder="1" applyAlignment="1" applyProtection="1">
      <alignment horizontal="center" vertical="center"/>
    </xf>
    <xf numFmtId="0" fontId="144" fillId="0" borderId="6" xfId="2" applyFont="1" applyBorder="1" applyAlignment="1" applyProtection="1">
      <alignment horizontal="center" vertical="center"/>
    </xf>
    <xf numFmtId="0" fontId="144" fillId="0" borderId="20" xfId="2" applyFont="1" applyBorder="1" applyAlignment="1" applyProtection="1">
      <alignment horizontal="center" vertical="center"/>
    </xf>
    <xf numFmtId="0" fontId="144" fillId="0" borderId="3" xfId="2" applyFont="1" applyBorder="1" applyAlignment="1" applyProtection="1">
      <alignment horizontal="center" vertical="center"/>
    </xf>
    <xf numFmtId="0" fontId="144" fillId="0" borderId="9" xfId="2" applyFont="1" applyBorder="1" applyAlignment="1" applyProtection="1">
      <alignment horizontal="center" vertical="center"/>
    </xf>
    <xf numFmtId="0" fontId="21" fillId="13" borderId="14" xfId="0" applyFont="1" applyFill="1" applyBorder="1" applyAlignment="1">
      <alignment horizontal="center" vertical="center" wrapText="1"/>
    </xf>
    <xf numFmtId="0" fontId="13" fillId="13" borderId="14" xfId="0" applyFont="1" applyFill="1" applyBorder="1" applyAlignment="1">
      <alignment horizontal="center" vertical="center" textRotation="255"/>
    </xf>
    <xf numFmtId="0" fontId="21" fillId="13" borderId="5" xfId="0" applyFont="1" applyFill="1" applyBorder="1" applyAlignment="1">
      <alignment horizontal="center" vertical="center" shrinkToFit="1"/>
    </xf>
    <xf numFmtId="0" fontId="21" fillId="13" borderId="6" xfId="0" applyFont="1" applyFill="1" applyBorder="1" applyAlignment="1">
      <alignment horizontal="center" vertical="center" shrinkToFit="1"/>
    </xf>
    <xf numFmtId="0" fontId="21" fillId="13" borderId="0" xfId="0" applyFont="1" applyFill="1" applyAlignment="1">
      <alignment horizontal="center" vertical="center" shrinkToFit="1"/>
    </xf>
    <xf numFmtId="0" fontId="21" fillId="13" borderId="7" xfId="0" applyFont="1" applyFill="1" applyBorder="1" applyAlignment="1">
      <alignment horizontal="center" vertical="center" shrinkToFit="1"/>
    </xf>
    <xf numFmtId="0" fontId="21" fillId="13" borderId="3" xfId="0" applyFont="1" applyFill="1" applyBorder="1" applyAlignment="1">
      <alignment horizontal="center" vertical="center" shrinkToFit="1"/>
    </xf>
    <xf numFmtId="0" fontId="21" fillId="13" borderId="9" xfId="0" applyFont="1" applyFill="1" applyBorder="1" applyAlignment="1">
      <alignment horizontal="center" vertical="center" shrinkToFit="1"/>
    </xf>
    <xf numFmtId="0" fontId="13" fillId="13" borderId="41" xfId="0" applyFont="1" applyFill="1" applyBorder="1" applyAlignment="1">
      <alignment horizontal="center" vertical="center" textRotation="255"/>
    </xf>
    <xf numFmtId="0" fontId="13" fillId="13" borderId="56" xfId="0" applyFont="1" applyFill="1" applyBorder="1" applyAlignment="1">
      <alignment horizontal="center" vertical="center" textRotation="255"/>
    </xf>
    <xf numFmtId="0" fontId="13" fillId="13" borderId="53" xfId="0" applyFont="1" applyFill="1" applyBorder="1" applyAlignment="1">
      <alignment horizontal="center" vertical="center" textRotation="255"/>
    </xf>
    <xf numFmtId="0" fontId="14" fillId="13" borderId="11" xfId="0" applyFont="1" applyFill="1" applyBorder="1" applyAlignment="1">
      <alignment horizontal="center" vertical="center" wrapText="1"/>
    </xf>
    <xf numFmtId="0" fontId="14" fillId="13" borderId="13" xfId="0" applyFont="1" applyFill="1" applyBorder="1" applyAlignment="1">
      <alignment horizontal="center" vertical="center" wrapText="1"/>
    </xf>
    <xf numFmtId="0" fontId="21" fillId="13" borderId="11" xfId="0" applyFont="1" applyFill="1" applyBorder="1" applyAlignment="1">
      <alignment horizontal="center" vertical="center"/>
    </xf>
    <xf numFmtId="0" fontId="21" fillId="13" borderId="12" xfId="0" applyFont="1" applyFill="1" applyBorder="1" applyAlignment="1">
      <alignment horizontal="center" vertical="center"/>
    </xf>
    <xf numFmtId="0" fontId="21" fillId="13" borderId="59" xfId="0" applyFont="1" applyFill="1" applyBorder="1" applyAlignment="1">
      <alignment horizontal="center" vertical="center"/>
    </xf>
    <xf numFmtId="0" fontId="11" fillId="0" borderId="0" xfId="0" applyFont="1" applyAlignment="1">
      <alignment horizontal="left" vertical="top" wrapText="1"/>
    </xf>
    <xf numFmtId="0" fontId="11" fillId="0" borderId="5" xfId="4" applyFont="1" applyBorder="1" applyAlignment="1" applyProtection="1">
      <alignment horizontal="center" vertical="center"/>
      <protection locked="0"/>
    </xf>
    <xf numFmtId="0" fontId="11" fillId="0" borderId="0" xfId="4" applyFont="1" applyAlignment="1" applyProtection="1">
      <alignment horizontal="center" vertical="center"/>
      <protection locked="0"/>
    </xf>
    <xf numFmtId="0" fontId="0" fillId="0" borderId="3" xfId="0" applyBorder="1" applyAlignment="1" applyProtection="1">
      <alignment horizontal="center" vertical="center"/>
      <protection locked="0"/>
    </xf>
    <xf numFmtId="0" fontId="11" fillId="0" borderId="0" xfId="0" applyFont="1" applyAlignment="1">
      <alignment horizontal="left" vertical="center" wrapText="1"/>
    </xf>
    <xf numFmtId="0" fontId="21" fillId="13" borderId="4" xfId="0" applyFont="1" applyFill="1" applyBorder="1" applyAlignment="1">
      <alignment horizontal="center" vertical="center" shrinkToFit="1"/>
    </xf>
    <xf numFmtId="0" fontId="21" fillId="13" borderId="4" xfId="0" applyFont="1" applyFill="1" applyBorder="1" applyAlignment="1">
      <alignment horizontal="center" vertical="center"/>
    </xf>
    <xf numFmtId="0" fontId="21" fillId="13" borderId="5" xfId="0" applyFont="1" applyFill="1" applyBorder="1" applyAlignment="1">
      <alignment horizontal="center" vertical="center"/>
    </xf>
    <xf numFmtId="0" fontId="21" fillId="13" borderId="6" xfId="0" applyFont="1" applyFill="1" applyBorder="1" applyAlignment="1">
      <alignment horizontal="center" vertical="center"/>
    </xf>
    <xf numFmtId="0" fontId="21" fillId="13" borderId="8" xfId="0" applyFont="1" applyFill="1" applyBorder="1" applyAlignment="1">
      <alignment horizontal="center" vertical="center"/>
    </xf>
    <xf numFmtId="0" fontId="21" fillId="13" borderId="3" xfId="0" applyFont="1" applyFill="1" applyBorder="1" applyAlignment="1">
      <alignment horizontal="center" vertical="center"/>
    </xf>
    <xf numFmtId="0" fontId="21" fillId="13" borderId="9" xfId="0" applyFont="1" applyFill="1" applyBorder="1" applyAlignment="1">
      <alignment horizontal="center" vertical="center"/>
    </xf>
    <xf numFmtId="0" fontId="21" fillId="13" borderId="4" xfId="0" applyFont="1" applyFill="1" applyBorder="1" applyAlignment="1">
      <alignment horizontal="center" vertical="center" wrapText="1"/>
    </xf>
    <xf numFmtId="0" fontId="21" fillId="13" borderId="33" xfId="0" applyFont="1" applyFill="1" applyBorder="1" applyAlignment="1">
      <alignment horizontal="center" vertical="center"/>
    </xf>
    <xf numFmtId="0" fontId="144" fillId="0" borderId="69" xfId="2" applyFont="1" applyFill="1" applyBorder="1" applyAlignment="1" applyProtection="1">
      <alignment horizontal="center" vertical="center" wrapText="1"/>
    </xf>
    <xf numFmtId="0" fontId="144" fillId="0" borderId="12" xfId="2" applyFont="1" applyFill="1" applyBorder="1" applyAlignment="1" applyProtection="1">
      <alignment horizontal="center" vertical="center" wrapText="1"/>
    </xf>
    <xf numFmtId="0" fontId="144" fillId="0" borderId="13" xfId="2" applyFont="1" applyFill="1" applyBorder="1" applyAlignment="1" applyProtection="1">
      <alignment horizontal="center" vertical="center" wrapText="1"/>
    </xf>
    <xf numFmtId="0" fontId="21" fillId="0" borderId="0" xfId="0" applyFont="1" applyAlignment="1">
      <alignment horizontal="left" vertical="center" wrapText="1"/>
    </xf>
    <xf numFmtId="0" fontId="21" fillId="13" borderId="78" xfId="0" applyFont="1" applyFill="1" applyBorder="1" applyAlignment="1">
      <alignment horizontal="center" vertical="center" wrapText="1" shrinkToFit="1"/>
    </xf>
    <xf numFmtId="0" fontId="21" fillId="13" borderId="75" xfId="0" applyFont="1" applyFill="1" applyBorder="1" applyAlignment="1">
      <alignment horizontal="center" vertical="center" shrinkToFit="1"/>
    </xf>
    <xf numFmtId="0" fontId="21" fillId="13" borderId="76" xfId="0" applyFont="1" applyFill="1" applyBorder="1" applyAlignment="1">
      <alignment horizontal="center" vertical="center" shrinkToFit="1"/>
    </xf>
    <xf numFmtId="0" fontId="21" fillId="13" borderId="21" xfId="0" applyFont="1" applyFill="1" applyBorder="1" applyAlignment="1">
      <alignment horizontal="center" vertical="center" wrapText="1" shrinkToFit="1"/>
    </xf>
    <xf numFmtId="0" fontId="21" fillId="13" borderId="79" xfId="0" applyFont="1" applyFill="1" applyBorder="1" applyAlignment="1">
      <alignment horizontal="center" vertical="center" shrinkToFit="1"/>
    </xf>
    <xf numFmtId="0" fontId="21" fillId="13" borderId="80" xfId="0" applyFont="1" applyFill="1" applyBorder="1" applyAlignment="1">
      <alignment horizontal="center" vertical="center" shrinkToFit="1"/>
    </xf>
    <xf numFmtId="184" fontId="14" fillId="0" borderId="0" xfId="0" applyNumberFormat="1" applyFont="1" applyAlignment="1">
      <alignment horizontal="center"/>
    </xf>
    <xf numFmtId="0" fontId="14" fillId="13" borderId="41" xfId="0" applyFont="1" applyFill="1" applyBorder="1" applyAlignment="1">
      <alignment horizontal="center" vertical="center" textRotation="255" wrapText="1"/>
    </xf>
    <xf numFmtId="0" fontId="14" fillId="13" borderId="56" xfId="0" applyFont="1" applyFill="1" applyBorder="1" applyAlignment="1">
      <alignment horizontal="center" vertical="center" textRotation="255" wrapText="1"/>
    </xf>
    <xf numFmtId="0" fontId="14" fillId="13" borderId="53" xfId="0" applyFont="1" applyFill="1" applyBorder="1" applyAlignment="1">
      <alignment horizontal="center" vertical="center" textRotation="255" wrapText="1"/>
    </xf>
    <xf numFmtId="38" fontId="144" fillId="0" borderId="19" xfId="2" applyNumberFormat="1" applyFont="1" applyBorder="1" applyAlignment="1" applyProtection="1">
      <alignment horizontal="center" vertical="center"/>
    </xf>
    <xf numFmtId="38" fontId="144" fillId="0" borderId="5" xfId="2" applyNumberFormat="1" applyFont="1" applyBorder="1" applyAlignment="1" applyProtection="1">
      <alignment horizontal="center" vertical="center"/>
    </xf>
    <xf numFmtId="38" fontId="144" fillId="0" borderId="6" xfId="2" applyNumberFormat="1" applyFont="1" applyBorder="1" applyAlignment="1" applyProtection="1">
      <alignment horizontal="center" vertical="center"/>
    </xf>
    <xf numFmtId="38" fontId="144" fillId="0" borderId="20" xfId="2" applyNumberFormat="1" applyFont="1" applyBorder="1" applyAlignment="1" applyProtection="1">
      <alignment horizontal="center" vertical="center"/>
    </xf>
    <xf numFmtId="38" fontId="144" fillId="0" borderId="3" xfId="2" applyNumberFormat="1" applyFont="1" applyBorder="1" applyAlignment="1" applyProtection="1">
      <alignment horizontal="center" vertical="center"/>
    </xf>
    <xf numFmtId="38" fontId="144" fillId="0" borderId="9" xfId="2" applyNumberFormat="1" applyFont="1" applyBorder="1" applyAlignment="1" applyProtection="1">
      <alignment horizontal="center" vertical="center"/>
    </xf>
    <xf numFmtId="38" fontId="144" fillId="0" borderId="69" xfId="2" applyNumberFormat="1" applyFont="1" applyBorder="1" applyAlignment="1" applyProtection="1">
      <alignment horizontal="center" vertical="center"/>
    </xf>
    <xf numFmtId="38" fontId="144" fillId="0" borderId="12" xfId="2" applyNumberFormat="1" applyFont="1" applyBorder="1" applyAlignment="1" applyProtection="1">
      <alignment horizontal="center" vertical="center"/>
    </xf>
    <xf numFmtId="38" fontId="144" fillId="0" borderId="13" xfId="2" applyNumberFormat="1" applyFont="1" applyBorder="1" applyAlignment="1" applyProtection="1">
      <alignment horizontal="center" vertical="center"/>
    </xf>
    <xf numFmtId="0" fontId="11" fillId="0" borderId="3" xfId="4" applyFont="1" applyBorder="1" applyAlignment="1">
      <alignment horizontal="left" vertical="center"/>
    </xf>
    <xf numFmtId="176" fontId="40" fillId="0" borderId="11" xfId="4" applyNumberFormat="1" applyFont="1" applyBorder="1" applyAlignment="1" applyProtection="1">
      <alignment horizontal="right" shrinkToFit="1"/>
      <protection hidden="1"/>
    </xf>
    <xf numFmtId="176" fontId="40" fillId="0" borderId="13" xfId="4" applyNumberFormat="1" applyFont="1" applyBorder="1" applyAlignment="1" applyProtection="1">
      <alignment horizontal="right" shrinkToFit="1"/>
      <protection hidden="1"/>
    </xf>
    <xf numFmtId="0" fontId="40" fillId="0" borderId="11" xfId="4" applyFont="1" applyBorder="1" applyAlignment="1" applyProtection="1">
      <alignment horizontal="center" shrinkToFit="1"/>
      <protection hidden="1"/>
    </xf>
    <xf numFmtId="0" fontId="40" fillId="0" borderId="13" xfId="4" applyFont="1" applyBorder="1" applyAlignment="1" applyProtection="1">
      <alignment horizontal="center" shrinkToFit="1"/>
      <protection hidden="1"/>
    </xf>
    <xf numFmtId="0" fontId="80" fillId="0" borderId="0" xfId="2" applyFont="1" applyAlignment="1" applyProtection="1">
      <alignment horizontal="center" vertical="center"/>
      <protection hidden="1"/>
    </xf>
    <xf numFmtId="0" fontId="40" fillId="0" borderId="0" xfId="4" applyFont="1" applyAlignment="1" applyProtection="1">
      <alignment horizontal="center" shrinkToFit="1"/>
      <protection hidden="1"/>
    </xf>
    <xf numFmtId="0" fontId="40" fillId="0" borderId="11" xfId="4" applyFont="1" applyBorder="1" applyAlignment="1" applyProtection="1">
      <alignment horizontal="center"/>
      <protection hidden="1"/>
    </xf>
    <xf numFmtId="0" fontId="40" fillId="0" borderId="13" xfId="4" applyFont="1" applyBorder="1" applyAlignment="1" applyProtection="1">
      <alignment horizontal="center"/>
      <protection hidden="1"/>
    </xf>
    <xf numFmtId="0" fontId="26" fillId="0" borderId="0" xfId="4" applyFont="1" applyAlignment="1" applyProtection="1">
      <alignment horizontal="left" vertical="center" wrapText="1"/>
      <protection hidden="1"/>
    </xf>
    <xf numFmtId="40" fontId="41" fillId="0" borderId="41" xfId="3" applyNumberFormat="1" applyFont="1" applyBorder="1" applyAlignment="1" applyProtection="1">
      <alignment horizontal="center" vertical="center" shrinkToFit="1"/>
      <protection hidden="1"/>
    </xf>
    <xf numFmtId="40" fontId="41" fillId="0" borderId="56" xfId="3" applyNumberFormat="1" applyFont="1" applyBorder="1" applyAlignment="1" applyProtection="1">
      <alignment horizontal="center" vertical="center" shrinkToFit="1"/>
      <protection hidden="1"/>
    </xf>
    <xf numFmtId="40" fontId="41" fillId="0" borderId="53" xfId="3" applyNumberFormat="1" applyFont="1" applyBorder="1" applyAlignment="1" applyProtection="1">
      <alignment horizontal="center" vertical="center" shrinkToFit="1"/>
      <protection hidden="1"/>
    </xf>
    <xf numFmtId="0" fontId="40" fillId="0" borderId="12" xfId="4" applyFont="1" applyBorder="1" applyAlignment="1" applyProtection="1">
      <alignment horizontal="center"/>
      <protection hidden="1"/>
    </xf>
    <xf numFmtId="0" fontId="54" fillId="0" borderId="4" xfId="4" applyFont="1" applyBorder="1" applyAlignment="1" applyProtection="1">
      <alignment wrapText="1"/>
      <protection hidden="1"/>
    </xf>
    <xf numFmtId="0" fontId="54" fillId="0" borderId="5" xfId="4" applyFont="1" applyBorder="1" applyAlignment="1" applyProtection="1">
      <alignment wrapText="1"/>
      <protection hidden="1"/>
    </xf>
    <xf numFmtId="179" fontId="40" fillId="12" borderId="30" xfId="4" applyNumberFormat="1" applyFont="1" applyFill="1" applyBorder="1" applyAlignment="1" applyProtection="1">
      <alignment horizontal="center" vertical="center" wrapText="1"/>
      <protection locked="0" hidden="1"/>
    </xf>
    <xf numFmtId="179" fontId="40" fillId="12" borderId="39" xfId="4" applyNumberFormat="1" applyFont="1" applyFill="1" applyBorder="1" applyAlignment="1" applyProtection="1">
      <alignment horizontal="center" vertical="center" wrapText="1"/>
      <protection locked="0" hidden="1"/>
    </xf>
    <xf numFmtId="179" fontId="40" fillId="12" borderId="31" xfId="4" applyNumberFormat="1" applyFont="1" applyFill="1" applyBorder="1" applyAlignment="1" applyProtection="1">
      <alignment horizontal="center" vertical="center" wrapText="1"/>
      <protection locked="0" hidden="1"/>
    </xf>
    <xf numFmtId="0" fontId="43" fillId="0" borderId="0" xfId="4" applyFont="1" applyAlignment="1" applyProtection="1">
      <alignment horizontal="center"/>
      <protection hidden="1"/>
    </xf>
    <xf numFmtId="0" fontId="40" fillId="0" borderId="0" xfId="4" applyFont="1" applyAlignment="1" applyProtection="1">
      <alignment horizontal="left" vertical="center" shrinkToFit="1"/>
      <protection hidden="1"/>
    </xf>
    <xf numFmtId="184" fontId="40" fillId="0" borderId="11" xfId="4" applyNumberFormat="1" applyFont="1" applyBorder="1" applyAlignment="1" applyProtection="1">
      <alignment horizontal="left" vertical="center" wrapText="1" shrinkToFit="1"/>
      <protection locked="0" hidden="1"/>
    </xf>
    <xf numFmtId="184" fontId="40" fillId="0" borderId="12" xfId="4" applyNumberFormat="1" applyFont="1" applyBorder="1" applyAlignment="1" applyProtection="1">
      <alignment horizontal="left" vertical="center" wrapText="1" shrinkToFit="1"/>
      <protection locked="0" hidden="1"/>
    </xf>
    <xf numFmtId="184" fontId="40" fillId="0" borderId="13" xfId="4" applyNumberFormat="1" applyFont="1" applyBorder="1" applyAlignment="1" applyProtection="1">
      <alignment horizontal="left" vertical="center" wrapText="1" shrinkToFit="1"/>
      <protection locked="0" hidden="1"/>
    </xf>
    <xf numFmtId="0" fontId="40" fillId="13" borderId="11" xfId="4" applyFont="1" applyFill="1" applyBorder="1" applyAlignment="1" applyProtection="1">
      <alignment horizontal="center" vertical="center"/>
      <protection hidden="1"/>
    </xf>
    <xf numFmtId="0" fontId="40" fillId="13" borderId="13" xfId="4" applyFont="1" applyFill="1" applyBorder="1" applyAlignment="1" applyProtection="1">
      <alignment horizontal="center" vertical="center"/>
      <protection hidden="1"/>
    </xf>
    <xf numFmtId="185" fontId="40" fillId="0" borderId="12" xfId="4" applyNumberFormat="1" applyFont="1" applyBorder="1" applyAlignment="1" applyProtection="1">
      <alignment horizontal="left" vertical="center"/>
      <protection locked="0" hidden="1"/>
    </xf>
    <xf numFmtId="185" fontId="40" fillId="0" borderId="13" xfId="4" applyNumberFormat="1" applyFont="1" applyBorder="1" applyAlignment="1" applyProtection="1">
      <alignment horizontal="left" vertical="center"/>
      <protection locked="0" hidden="1"/>
    </xf>
    <xf numFmtId="0" fontId="40" fillId="13" borderId="4" xfId="4" applyFont="1" applyFill="1" applyBorder="1" applyAlignment="1" applyProtection="1">
      <alignment horizontal="center" vertical="center"/>
      <protection hidden="1"/>
    </xf>
    <xf numFmtId="0" fontId="40" fillId="13" borderId="6" xfId="4" applyFont="1" applyFill="1" applyBorder="1" applyAlignment="1" applyProtection="1">
      <alignment horizontal="center" vertical="center"/>
      <protection hidden="1"/>
    </xf>
    <xf numFmtId="0" fontId="40" fillId="13" borderId="81" xfId="4" applyFont="1" applyFill="1" applyBorder="1" applyAlignment="1" applyProtection="1">
      <alignment horizontal="center" vertical="center"/>
      <protection hidden="1"/>
    </xf>
    <xf numFmtId="0" fontId="40" fillId="13" borderId="82" xfId="4" applyFont="1" applyFill="1" applyBorder="1" applyAlignment="1" applyProtection="1">
      <alignment horizontal="center" vertical="center"/>
      <protection hidden="1"/>
    </xf>
    <xf numFmtId="185" fontId="40" fillId="0" borderId="83" xfId="4" applyNumberFormat="1" applyFont="1" applyBorder="1" applyAlignment="1" applyProtection="1">
      <alignment horizontal="left" vertical="center"/>
      <protection locked="0" hidden="1"/>
    </xf>
    <xf numFmtId="185" fontId="40" fillId="0" borderId="82" xfId="4" applyNumberFormat="1" applyFont="1" applyBorder="1" applyAlignment="1" applyProtection="1">
      <alignment horizontal="left" vertical="center"/>
      <protection locked="0" hidden="1"/>
    </xf>
    <xf numFmtId="0" fontId="40" fillId="0" borderId="4" xfId="4" applyFont="1" applyBorder="1" applyAlignment="1" applyProtection="1">
      <alignment horizontal="left" vertical="center" wrapText="1"/>
      <protection locked="0" hidden="1"/>
    </xf>
    <xf numFmtId="0" fontId="40" fillId="0" borderId="5" xfId="4" applyFont="1" applyBorder="1" applyAlignment="1" applyProtection="1">
      <alignment horizontal="left" vertical="center" wrapText="1"/>
      <protection locked="0" hidden="1"/>
    </xf>
    <xf numFmtId="0" fontId="40" fillId="0" borderId="6" xfId="4" applyFont="1" applyBorder="1" applyAlignment="1" applyProtection="1">
      <alignment horizontal="left" vertical="center" wrapText="1"/>
      <protection locked="0" hidden="1"/>
    </xf>
    <xf numFmtId="0" fontId="40" fillId="13" borderId="41" xfId="4" applyFont="1" applyFill="1" applyBorder="1" applyAlignment="1" applyProtection="1">
      <alignment horizontal="center" vertical="center" textRotation="255"/>
      <protection hidden="1"/>
    </xf>
    <xf numFmtId="0" fontId="40" fillId="13" borderId="56" xfId="4" applyFont="1" applyFill="1" applyBorder="1" applyAlignment="1" applyProtection="1">
      <alignment horizontal="center" vertical="center" textRotation="255"/>
      <protection hidden="1"/>
    </xf>
    <xf numFmtId="0" fontId="40" fillId="13" borderId="71" xfId="4" applyFont="1" applyFill="1" applyBorder="1" applyAlignment="1" applyProtection="1">
      <alignment horizontal="center" vertical="center" textRotation="255"/>
      <protection hidden="1"/>
    </xf>
    <xf numFmtId="0" fontId="40" fillId="13" borderId="14" xfId="4" applyFont="1" applyFill="1" applyBorder="1" applyAlignment="1" applyProtection="1">
      <alignment horizontal="center" vertical="center" wrapText="1"/>
      <protection hidden="1"/>
    </xf>
    <xf numFmtId="0" fontId="40" fillId="13" borderId="14" xfId="4" applyFont="1" applyFill="1" applyBorder="1" applyAlignment="1" applyProtection="1">
      <alignment horizontal="center" vertical="center"/>
      <protection hidden="1"/>
    </xf>
    <xf numFmtId="183" fontId="40" fillId="13" borderId="14" xfId="4" applyNumberFormat="1" applyFont="1" applyFill="1" applyBorder="1" applyAlignment="1" applyProtection="1">
      <alignment horizontal="center" vertical="center" wrapText="1"/>
      <protection hidden="1"/>
    </xf>
    <xf numFmtId="183" fontId="40" fillId="0" borderId="14" xfId="4" applyNumberFormat="1" applyFont="1" applyBorder="1" applyAlignment="1" applyProtection="1">
      <alignment horizontal="center" vertical="center" wrapText="1"/>
      <protection locked="0" hidden="1"/>
    </xf>
    <xf numFmtId="0" fontId="40" fillId="0" borderId="0" xfId="4" applyFont="1" applyAlignment="1" applyProtection="1">
      <alignment horizontal="center" vertical="center"/>
      <protection hidden="1"/>
    </xf>
    <xf numFmtId="0" fontId="40" fillId="0" borderId="4" xfId="4" applyFont="1" applyBorder="1" applyAlignment="1" applyProtection="1">
      <alignment horizontal="center" vertical="center"/>
      <protection hidden="1"/>
    </xf>
    <xf numFmtId="0" fontId="40" fillId="0" borderId="6" xfId="4" applyFont="1" applyBorder="1" applyAlignment="1" applyProtection="1">
      <alignment horizontal="center" vertical="center"/>
      <protection hidden="1"/>
    </xf>
    <xf numFmtId="0" fontId="40" fillId="0" borderId="8" xfId="4" applyFont="1" applyBorder="1" applyAlignment="1" applyProtection="1">
      <alignment horizontal="center" vertical="center"/>
      <protection hidden="1"/>
    </xf>
    <xf numFmtId="0" fontId="40" fillId="0" borderId="9" xfId="4" applyFont="1" applyBorder="1" applyAlignment="1" applyProtection="1">
      <alignment horizontal="center" vertical="center"/>
      <protection hidden="1"/>
    </xf>
    <xf numFmtId="0" fontId="42" fillId="0" borderId="46" xfId="4" applyFont="1" applyBorder="1" applyAlignment="1" applyProtection="1">
      <alignment horizontal="center" vertical="center" shrinkToFit="1"/>
      <protection hidden="1"/>
    </xf>
    <xf numFmtId="0" fontId="42" fillId="0" borderId="47" xfId="4" applyFont="1" applyBorder="1" applyAlignment="1" applyProtection="1">
      <alignment horizontal="center" vertical="center" shrinkToFit="1"/>
      <protection hidden="1"/>
    </xf>
    <xf numFmtId="0" fontId="42" fillId="0" borderId="48" xfId="4" applyFont="1" applyBorder="1" applyAlignment="1" applyProtection="1">
      <alignment horizontal="center" vertical="center" shrinkToFit="1"/>
      <protection hidden="1"/>
    </xf>
    <xf numFmtId="0" fontId="41" fillId="0" borderId="60" xfId="4" applyFont="1" applyBorder="1" applyAlignment="1" applyProtection="1">
      <alignment horizontal="center" vertical="center" textRotation="255"/>
      <protection hidden="1"/>
    </xf>
    <xf numFmtId="0" fontId="41" fillId="0" borderId="57" xfId="4" applyFont="1" applyBorder="1" applyAlignment="1" applyProtection="1">
      <alignment horizontal="center" vertical="center" textRotation="255"/>
      <protection hidden="1"/>
    </xf>
    <xf numFmtId="0" fontId="41" fillId="0" borderId="58" xfId="4" applyFont="1" applyBorder="1" applyAlignment="1" applyProtection="1">
      <alignment horizontal="center" vertical="center" textRotation="255"/>
      <protection hidden="1"/>
    </xf>
    <xf numFmtId="0" fontId="40" fillId="0" borderId="11" xfId="4" applyFont="1" applyBorder="1" applyAlignment="1" applyProtection="1">
      <alignment horizontal="center" vertical="center"/>
      <protection hidden="1"/>
    </xf>
    <xf numFmtId="0" fontId="40" fillId="0" borderId="13" xfId="4" applyFont="1" applyBorder="1" applyAlignment="1" applyProtection="1">
      <alignment horizontal="center" vertical="center"/>
      <protection hidden="1"/>
    </xf>
    <xf numFmtId="191" fontId="40" fillId="0" borderId="11" xfId="4" applyNumberFormat="1" applyFont="1" applyBorder="1" applyAlignment="1" applyProtection="1">
      <alignment horizontal="center" vertical="center"/>
      <protection locked="0" hidden="1"/>
    </xf>
    <xf numFmtId="191" fontId="40" fillId="0" borderId="12" xfId="4" applyNumberFormat="1" applyFont="1" applyBorder="1" applyAlignment="1" applyProtection="1">
      <alignment horizontal="center" vertical="center"/>
      <protection locked="0" hidden="1"/>
    </xf>
    <xf numFmtId="191" fontId="40" fillId="0" borderId="13" xfId="4" applyNumberFormat="1" applyFont="1" applyBorder="1" applyAlignment="1" applyProtection="1">
      <alignment horizontal="center" vertical="center"/>
      <protection locked="0" hidden="1"/>
    </xf>
    <xf numFmtId="31" fontId="40" fillId="0" borderId="11" xfId="4" applyNumberFormat="1" applyFont="1" applyBorder="1" applyAlignment="1" applyProtection="1">
      <alignment horizontal="center" vertical="center"/>
      <protection locked="0" hidden="1"/>
    </xf>
    <xf numFmtId="31" fontId="40" fillId="0" borderId="12" xfId="4" applyNumberFormat="1" applyFont="1" applyBorder="1" applyAlignment="1" applyProtection="1">
      <alignment horizontal="center" vertical="center"/>
      <protection locked="0" hidden="1"/>
    </xf>
    <xf numFmtId="31" fontId="40" fillId="0" borderId="13" xfId="4" applyNumberFormat="1" applyFont="1" applyBorder="1" applyAlignment="1" applyProtection="1">
      <alignment horizontal="center" vertical="center"/>
      <protection locked="0" hidden="1"/>
    </xf>
    <xf numFmtId="0" fontId="11" fillId="0" borderId="4" xfId="4" applyFont="1" applyBorder="1" applyAlignment="1" applyProtection="1">
      <alignment horizontal="center"/>
      <protection locked="0" hidden="1"/>
    </xf>
    <xf numFmtId="0" fontId="11" fillId="0" borderId="6" xfId="4" applyFont="1" applyBorder="1" applyAlignment="1" applyProtection="1">
      <alignment horizontal="center"/>
      <protection locked="0" hidden="1"/>
    </xf>
    <xf numFmtId="0" fontId="11" fillId="0" borderId="10" xfId="4" applyFont="1" applyBorder="1" applyAlignment="1" applyProtection="1">
      <alignment horizontal="center"/>
      <protection locked="0" hidden="1"/>
    </xf>
    <xf numFmtId="0" fontId="11" fillId="0" borderId="7" xfId="4" applyFont="1" applyBorder="1" applyAlignment="1" applyProtection="1">
      <alignment horizontal="center"/>
      <protection locked="0" hidden="1"/>
    </xf>
    <xf numFmtId="0" fontId="11" fillId="0" borderId="8" xfId="4" applyFont="1" applyBorder="1" applyAlignment="1" applyProtection="1">
      <alignment horizontal="center"/>
      <protection locked="0" hidden="1"/>
    </xf>
    <xf numFmtId="0" fontId="11" fillId="0" borderId="9" xfId="4" applyFont="1" applyBorder="1" applyAlignment="1" applyProtection="1">
      <alignment horizontal="center"/>
      <protection locked="0" hidden="1"/>
    </xf>
    <xf numFmtId="0" fontId="41" fillId="0" borderId="41" xfId="4" applyFont="1" applyBorder="1" applyAlignment="1" applyProtection="1">
      <alignment horizontal="center" shrinkToFit="1"/>
      <protection locked="0" hidden="1"/>
    </xf>
    <xf numFmtId="0" fontId="41" fillId="0" borderId="56" xfId="4" applyFont="1" applyBorder="1" applyAlignment="1" applyProtection="1">
      <alignment horizontal="center" shrinkToFit="1"/>
      <protection locked="0" hidden="1"/>
    </xf>
    <xf numFmtId="0" fontId="41" fillId="0" borderId="53" xfId="4" applyFont="1" applyBorder="1" applyAlignment="1" applyProtection="1">
      <alignment horizontal="center" shrinkToFit="1"/>
      <protection locked="0" hidden="1"/>
    </xf>
    <xf numFmtId="0" fontId="52" fillId="0" borderId="6" xfId="4" applyFont="1" applyBorder="1" applyAlignment="1" applyProtection="1">
      <alignment horizontal="right" vertical="center"/>
      <protection hidden="1"/>
    </xf>
    <xf numFmtId="0" fontId="52" fillId="0" borderId="9" xfId="4" applyFont="1" applyBorder="1" applyAlignment="1" applyProtection="1">
      <alignment horizontal="right" vertical="center"/>
      <protection hidden="1"/>
    </xf>
    <xf numFmtId="176" fontId="60" fillId="0" borderId="68" xfId="4" applyNumberFormat="1" applyFont="1" applyBorder="1" applyAlignment="1" applyProtection="1">
      <alignment horizontal="right" vertical="top" shrinkToFit="1"/>
      <protection locked="0" hidden="1"/>
    </xf>
    <xf numFmtId="176" fontId="60" fillId="0" borderId="62" xfId="4" applyNumberFormat="1" applyFont="1" applyBorder="1" applyAlignment="1" applyProtection="1">
      <alignment horizontal="right" vertical="top" shrinkToFit="1"/>
      <protection locked="0" hidden="1"/>
    </xf>
    <xf numFmtId="0" fontId="40" fillId="13" borderId="72" xfId="4" applyFont="1" applyFill="1" applyBorder="1" applyAlignment="1" applyProtection="1">
      <alignment horizontal="center" vertical="center" textRotation="255" wrapText="1"/>
      <protection hidden="1"/>
    </xf>
    <xf numFmtId="0" fontId="40" fillId="13" borderId="56" xfId="4" applyFont="1" applyFill="1" applyBorder="1" applyAlignment="1" applyProtection="1">
      <alignment horizontal="center" vertical="center" textRotation="255" wrapText="1"/>
      <protection hidden="1"/>
    </xf>
    <xf numFmtId="0" fontId="40" fillId="13" borderId="53" xfId="4" applyFont="1" applyFill="1" applyBorder="1" applyAlignment="1" applyProtection="1">
      <alignment horizontal="center" vertical="center" textRotation="255" wrapText="1"/>
      <protection hidden="1"/>
    </xf>
    <xf numFmtId="38" fontId="52" fillId="0" borderId="4" xfId="3" applyFont="1" applyBorder="1" applyAlignment="1" applyProtection="1">
      <alignment horizontal="right" vertical="center"/>
      <protection locked="0" hidden="1"/>
    </xf>
    <xf numFmtId="38" fontId="52" fillId="0" borderId="5" xfId="3" applyFont="1" applyBorder="1" applyAlignment="1" applyProtection="1">
      <alignment horizontal="right" vertical="center"/>
      <protection locked="0" hidden="1"/>
    </xf>
    <xf numFmtId="38" fontId="52" fillId="0" borderId="8" xfId="3" applyFont="1" applyBorder="1" applyAlignment="1" applyProtection="1">
      <alignment horizontal="right" vertical="center"/>
      <protection locked="0" hidden="1"/>
    </xf>
    <xf numFmtId="38" fontId="52" fillId="0" borderId="3" xfId="3" applyFont="1" applyBorder="1" applyAlignment="1" applyProtection="1">
      <alignment horizontal="right" vertical="center"/>
      <protection locked="0" hidden="1"/>
    </xf>
    <xf numFmtId="0" fontId="41" fillId="0" borderId="12" xfId="4" applyFont="1" applyBorder="1" applyAlignment="1" applyProtection="1">
      <alignment horizontal="center" vertical="center"/>
      <protection hidden="1"/>
    </xf>
    <xf numFmtId="0" fontId="41" fillId="0" borderId="13" xfId="4" applyFont="1" applyBorder="1" applyAlignment="1" applyProtection="1">
      <alignment horizontal="center" vertical="center"/>
      <protection hidden="1"/>
    </xf>
    <xf numFmtId="0" fontId="40" fillId="0" borderId="5" xfId="4" applyFont="1" applyBorder="1" applyAlignment="1" applyProtection="1">
      <alignment horizontal="left" vertical="center" wrapText="1"/>
      <protection hidden="1"/>
    </xf>
    <xf numFmtId="0" fontId="40" fillId="0" borderId="3" xfId="4" applyFont="1" applyBorder="1" applyAlignment="1" applyProtection="1">
      <alignment horizontal="left" vertical="center" wrapText="1"/>
      <protection hidden="1"/>
    </xf>
    <xf numFmtId="0" fontId="40" fillId="0" borderId="5" xfId="4" applyFont="1" applyBorder="1" applyAlignment="1" applyProtection="1">
      <alignment horizontal="center"/>
      <protection locked="0" hidden="1"/>
    </xf>
    <xf numFmtId="0" fontId="40" fillId="0" borderId="3" xfId="4" applyFont="1" applyBorder="1" applyAlignment="1" applyProtection="1">
      <alignment horizontal="center"/>
      <protection locked="0" hidden="1"/>
    </xf>
    <xf numFmtId="31" fontId="40" fillId="12" borderId="38" xfId="4" applyNumberFormat="1" applyFont="1" applyFill="1" applyBorder="1" applyAlignment="1" applyProtection="1">
      <alignment horizontal="center" vertical="center"/>
      <protection locked="0" hidden="1"/>
    </xf>
    <xf numFmtId="31" fontId="40" fillId="12" borderId="42" xfId="4" applyNumberFormat="1" applyFont="1" applyFill="1" applyBorder="1" applyAlignment="1" applyProtection="1">
      <alignment horizontal="center" vertical="center"/>
      <protection locked="0" hidden="1"/>
    </xf>
    <xf numFmtId="31" fontId="40" fillId="12" borderId="43" xfId="4" applyNumberFormat="1" applyFont="1" applyFill="1" applyBorder="1" applyAlignment="1" applyProtection="1">
      <alignment horizontal="center" vertical="center"/>
      <protection locked="0" hidden="1"/>
    </xf>
    <xf numFmtId="0" fontId="40" fillId="12" borderId="38" xfId="4" applyFont="1" applyFill="1" applyBorder="1" applyAlignment="1" applyProtection="1">
      <alignment horizontal="center" vertical="center"/>
      <protection locked="0" hidden="1"/>
    </xf>
    <xf numFmtId="0" fontId="40" fillId="12" borderId="55" xfId="4" applyFont="1" applyFill="1" applyBorder="1" applyAlignment="1" applyProtection="1">
      <alignment horizontal="center" vertical="center"/>
      <protection locked="0" hidden="1"/>
    </xf>
    <xf numFmtId="0" fontId="41" fillId="0" borderId="0" xfId="4" applyFont="1" applyAlignment="1" applyProtection="1">
      <alignment horizontal="right" vertical="top"/>
      <protection hidden="1"/>
    </xf>
    <xf numFmtId="0" fontId="50" fillId="0" borderId="5" xfId="4" applyFont="1" applyBorder="1" applyAlignment="1" applyProtection="1">
      <alignment horizontal="center"/>
      <protection hidden="1"/>
    </xf>
    <xf numFmtId="0" fontId="40" fillId="13" borderId="65" xfId="4" applyFont="1" applyFill="1" applyBorder="1" applyAlignment="1" applyProtection="1">
      <alignment horizontal="center" vertical="center"/>
      <protection hidden="1"/>
    </xf>
    <xf numFmtId="0" fontId="40" fillId="13" borderId="66" xfId="4" applyFont="1" applyFill="1" applyBorder="1" applyAlignment="1" applyProtection="1">
      <alignment horizontal="center" vertical="center"/>
      <protection hidden="1"/>
    </xf>
    <xf numFmtId="0" fontId="40" fillId="0" borderId="14" xfId="4" applyFont="1" applyBorder="1" applyAlignment="1" applyProtection="1">
      <alignment horizontal="left" vertical="center" wrapText="1"/>
      <protection locked="0" hidden="1"/>
    </xf>
    <xf numFmtId="185" fontId="40" fillId="0" borderId="77" xfId="5" applyNumberFormat="1" applyFont="1" applyBorder="1" applyAlignment="1" applyProtection="1">
      <alignment horizontal="left" vertical="center" wrapText="1"/>
      <protection locked="0" hidden="1"/>
    </xf>
    <xf numFmtId="185" fontId="40" fillId="0" borderId="11" xfId="4" applyNumberFormat="1" applyFont="1" applyBorder="1" applyAlignment="1" applyProtection="1">
      <alignment horizontal="left" vertical="center" wrapText="1"/>
      <protection locked="0" hidden="1"/>
    </xf>
    <xf numFmtId="185" fontId="40" fillId="0" borderId="12" xfId="4" applyNumberFormat="1" applyFont="1" applyBorder="1" applyAlignment="1" applyProtection="1">
      <alignment horizontal="left" vertical="center" wrapText="1"/>
      <protection locked="0" hidden="1"/>
    </xf>
    <xf numFmtId="185" fontId="40" fillId="0" borderId="13" xfId="4" applyNumberFormat="1" applyFont="1" applyBorder="1" applyAlignment="1" applyProtection="1">
      <alignment horizontal="left" vertical="center" wrapText="1"/>
      <protection locked="0" hidden="1"/>
    </xf>
    <xf numFmtId="0" fontId="40" fillId="13" borderId="70" xfId="4" applyFont="1" applyFill="1" applyBorder="1" applyAlignment="1" applyProtection="1">
      <alignment horizontal="center" vertical="center" wrapText="1"/>
      <protection hidden="1"/>
    </xf>
    <xf numFmtId="0" fontId="40" fillId="13" borderId="39" xfId="4" applyFont="1" applyFill="1" applyBorder="1" applyAlignment="1" applyProtection="1">
      <alignment horizontal="center" vertical="center" wrapText="1"/>
      <protection hidden="1"/>
    </xf>
    <xf numFmtId="0" fontId="40" fillId="13" borderId="40" xfId="4" applyFont="1" applyFill="1" applyBorder="1" applyAlignment="1" applyProtection="1">
      <alignment horizontal="center" vertical="center" wrapText="1"/>
      <protection hidden="1"/>
    </xf>
    <xf numFmtId="0" fontId="40" fillId="13" borderId="54" xfId="4" applyFont="1" applyFill="1" applyBorder="1" applyAlignment="1" applyProtection="1">
      <alignment horizontal="center" vertical="center"/>
      <protection hidden="1"/>
    </xf>
    <xf numFmtId="0" fontId="40" fillId="13" borderId="42" xfId="4" applyFont="1" applyFill="1" applyBorder="1" applyAlignment="1" applyProtection="1">
      <alignment horizontal="center" vertical="center"/>
      <protection hidden="1"/>
    </xf>
    <xf numFmtId="0" fontId="40" fillId="13" borderId="43" xfId="4" applyFont="1" applyFill="1" applyBorder="1" applyAlignment="1" applyProtection="1">
      <alignment horizontal="center" vertical="center"/>
      <protection hidden="1"/>
    </xf>
    <xf numFmtId="0" fontId="41" fillId="0" borderId="0" xfId="4" applyFont="1" applyAlignment="1" applyProtection="1">
      <alignment horizontal="center"/>
      <protection locked="0" hidden="1"/>
    </xf>
    <xf numFmtId="0" fontId="41" fillId="0" borderId="3" xfId="4" applyFont="1" applyBorder="1" applyAlignment="1" applyProtection="1">
      <alignment horizontal="center"/>
      <protection locked="0" hidden="1"/>
    </xf>
    <xf numFmtId="0" fontId="41" fillId="0" borderId="38" xfId="4" applyFont="1" applyBorder="1" applyAlignment="1" applyProtection="1">
      <alignment shrinkToFit="1"/>
      <protection hidden="1"/>
    </xf>
    <xf numFmtId="0" fontId="41" fillId="0" borderId="43" xfId="4" applyFont="1" applyBorder="1" applyAlignment="1" applyProtection="1">
      <alignment shrinkToFit="1"/>
      <protection hidden="1"/>
    </xf>
    <xf numFmtId="0" fontId="41" fillId="0" borderId="11" xfId="4" applyFont="1" applyBorder="1" applyAlignment="1" applyProtection="1">
      <alignment shrinkToFit="1"/>
      <protection hidden="1"/>
    </xf>
    <xf numFmtId="0" fontId="41" fillId="0" borderId="13" xfId="4" applyFont="1" applyBorder="1" applyAlignment="1" applyProtection="1">
      <alignment shrinkToFit="1"/>
      <protection hidden="1"/>
    </xf>
    <xf numFmtId="0" fontId="41" fillId="0" borderId="46" xfId="4" applyFont="1" applyBorder="1" applyAlignment="1" applyProtection="1">
      <alignment horizontal="center" vertical="center"/>
      <protection hidden="1"/>
    </xf>
    <xf numFmtId="0" fontId="41" fillId="0" borderId="47" xfId="4" applyFont="1" applyBorder="1" applyAlignment="1" applyProtection="1">
      <alignment horizontal="center" vertical="center"/>
      <protection hidden="1"/>
    </xf>
    <xf numFmtId="0" fontId="41" fillId="0" borderId="48" xfId="4" applyFont="1" applyBorder="1" applyAlignment="1" applyProtection="1">
      <alignment horizontal="center" vertical="center"/>
      <protection hidden="1"/>
    </xf>
    <xf numFmtId="0" fontId="41" fillId="0" borderId="11" xfId="4" applyFont="1" applyBorder="1" applyAlignment="1" applyProtection="1">
      <alignment horizontal="center" vertical="center"/>
      <protection hidden="1"/>
    </xf>
    <xf numFmtId="0" fontId="41" fillId="0" borderId="30" xfId="4" applyFont="1" applyBorder="1" applyAlignment="1" applyProtection="1">
      <alignment shrinkToFit="1"/>
      <protection hidden="1"/>
    </xf>
    <xf numFmtId="0" fontId="41" fillId="0" borderId="40" xfId="4" applyFont="1" applyBorder="1" applyAlignment="1" applyProtection="1">
      <alignment shrinkToFit="1"/>
      <protection hidden="1"/>
    </xf>
    <xf numFmtId="0" fontId="50" fillId="0" borderId="0" xfId="4" applyFont="1" applyAlignment="1" applyProtection="1">
      <alignment horizontal="center" vertical="top"/>
      <protection hidden="1"/>
    </xf>
    <xf numFmtId="0" fontId="41" fillId="0" borderId="0" xfId="4" applyFont="1" applyAlignment="1" applyProtection="1">
      <alignment horizontal="left" vertical="center" shrinkToFit="1"/>
      <protection hidden="1"/>
    </xf>
    <xf numFmtId="0" fontId="41" fillId="13" borderId="65" xfId="4" applyFont="1" applyFill="1" applyBorder="1" applyAlignment="1" applyProtection="1">
      <alignment horizontal="center" vertical="center" shrinkToFit="1"/>
      <protection hidden="1"/>
    </xf>
    <xf numFmtId="0" fontId="41" fillId="13" borderId="66" xfId="4" applyFont="1" applyFill="1" applyBorder="1" applyAlignment="1" applyProtection="1">
      <alignment horizontal="center" vertical="center" shrinkToFit="1"/>
      <protection hidden="1"/>
    </xf>
    <xf numFmtId="176" fontId="41" fillId="0" borderId="14" xfId="4" applyNumberFormat="1" applyFont="1" applyBorder="1" applyAlignment="1" applyProtection="1">
      <alignment horizontal="right" vertical="center" shrinkToFit="1"/>
      <protection hidden="1"/>
    </xf>
    <xf numFmtId="0" fontId="41" fillId="13" borderId="11" xfId="4" applyFont="1" applyFill="1" applyBorder="1" applyAlignment="1" applyProtection="1">
      <alignment horizontal="center" vertical="center" shrinkToFit="1"/>
      <protection hidden="1"/>
    </xf>
    <xf numFmtId="0" fontId="41" fillId="13" borderId="13" xfId="4" applyFont="1" applyFill="1" applyBorder="1" applyAlignment="1" applyProtection="1">
      <alignment horizontal="center" vertical="center" shrinkToFit="1"/>
      <protection hidden="1"/>
    </xf>
    <xf numFmtId="31" fontId="41" fillId="12" borderId="38" xfId="4" applyNumberFormat="1" applyFont="1" applyFill="1" applyBorder="1" applyAlignment="1" applyProtection="1">
      <alignment horizontal="center" shrinkToFit="1"/>
      <protection locked="0" hidden="1"/>
    </xf>
    <xf numFmtId="31" fontId="41" fillId="12" borderId="42" xfId="4" applyNumberFormat="1" applyFont="1" applyFill="1" applyBorder="1" applyAlignment="1" applyProtection="1">
      <alignment horizontal="center" shrinkToFit="1"/>
      <protection locked="0" hidden="1"/>
    </xf>
    <xf numFmtId="31" fontId="41" fillId="12" borderId="43" xfId="4" applyNumberFormat="1" applyFont="1" applyFill="1" applyBorder="1" applyAlignment="1" applyProtection="1">
      <alignment horizontal="center" shrinkToFit="1"/>
      <protection locked="0" hidden="1"/>
    </xf>
    <xf numFmtId="0" fontId="41" fillId="12" borderId="38" xfId="4" applyFont="1" applyFill="1" applyBorder="1" applyAlignment="1" applyProtection="1">
      <alignment horizontal="center" shrinkToFit="1"/>
      <protection locked="0" hidden="1"/>
    </xf>
    <xf numFmtId="0" fontId="41" fillId="12" borderId="55" xfId="4" applyFont="1" applyFill="1" applyBorder="1" applyAlignment="1" applyProtection="1">
      <alignment horizontal="center" shrinkToFit="1"/>
      <protection locked="0" hidden="1"/>
    </xf>
    <xf numFmtId="180" fontId="41" fillId="12" borderId="30" xfId="4" applyNumberFormat="1" applyFont="1" applyFill="1" applyBorder="1" applyAlignment="1" applyProtection="1">
      <alignment horizontal="center" vertical="center" shrinkToFit="1"/>
      <protection locked="0" hidden="1"/>
    </xf>
    <xf numFmtId="180" fontId="41" fillId="12" borderId="39" xfId="4" applyNumberFormat="1" applyFont="1" applyFill="1" applyBorder="1" applyAlignment="1" applyProtection="1">
      <alignment horizontal="center" vertical="center" shrinkToFit="1"/>
      <protection locked="0" hidden="1"/>
    </xf>
    <xf numFmtId="184" fontId="41" fillId="0" borderId="11" xfId="4" applyNumberFormat="1" applyFont="1" applyBorder="1" applyAlignment="1" applyProtection="1">
      <alignment horizontal="left" vertical="center" shrinkToFit="1"/>
      <protection locked="0" hidden="1"/>
    </xf>
    <xf numFmtId="184" fontId="41" fillId="0" borderId="13" xfId="4" applyNumberFormat="1" applyFont="1" applyBorder="1" applyAlignment="1" applyProtection="1">
      <alignment horizontal="left" vertical="center" shrinkToFit="1"/>
      <protection locked="0" hidden="1"/>
    </xf>
    <xf numFmtId="180" fontId="41" fillId="12" borderId="31" xfId="4" applyNumberFormat="1" applyFont="1" applyFill="1" applyBorder="1" applyAlignment="1" applyProtection="1">
      <alignment horizontal="center" vertical="center" shrinkToFit="1"/>
      <protection locked="0" hidden="1"/>
    </xf>
    <xf numFmtId="0" fontId="41" fillId="0" borderId="4" xfId="4" applyFont="1" applyBorder="1" applyAlignment="1" applyProtection="1">
      <alignment horizontal="left" vertical="center" shrinkToFit="1"/>
      <protection locked="0" hidden="1"/>
    </xf>
    <xf numFmtId="0" fontId="41" fillId="0" borderId="5" xfId="4" applyFont="1" applyBorder="1" applyAlignment="1" applyProtection="1">
      <alignment horizontal="left" vertical="center" shrinkToFit="1"/>
      <protection locked="0" hidden="1"/>
    </xf>
    <xf numFmtId="0" fontId="41" fillId="0" borderId="6" xfId="4" applyFont="1" applyBorder="1" applyAlignment="1" applyProtection="1">
      <alignment horizontal="left" vertical="center" shrinkToFit="1"/>
      <protection locked="0" hidden="1"/>
    </xf>
    <xf numFmtId="0" fontId="41" fillId="13" borderId="87" xfId="4" applyFont="1" applyFill="1" applyBorder="1" applyAlignment="1" applyProtection="1">
      <alignment horizontal="center" vertical="center" shrinkToFit="1"/>
      <protection hidden="1"/>
    </xf>
    <xf numFmtId="0" fontId="41" fillId="13" borderId="89" xfId="4" applyFont="1" applyFill="1" applyBorder="1" applyAlignment="1" applyProtection="1">
      <alignment horizontal="center" vertical="center" shrinkToFit="1"/>
      <protection hidden="1"/>
    </xf>
    <xf numFmtId="0" fontId="41" fillId="13" borderId="8" xfId="4" applyFont="1" applyFill="1" applyBorder="1" applyAlignment="1" applyProtection="1">
      <alignment horizontal="center" vertical="center" shrinkToFit="1"/>
      <protection hidden="1"/>
    </xf>
    <xf numFmtId="0" fontId="41" fillId="13" borderId="9" xfId="4" applyFont="1" applyFill="1" applyBorder="1" applyAlignment="1" applyProtection="1">
      <alignment horizontal="center" vertical="center" shrinkToFit="1"/>
      <protection hidden="1"/>
    </xf>
    <xf numFmtId="0" fontId="41" fillId="13" borderId="4" xfId="4" applyFont="1" applyFill="1" applyBorder="1" applyAlignment="1" applyProtection="1">
      <alignment horizontal="center" vertical="center" shrinkToFit="1"/>
      <protection hidden="1"/>
    </xf>
    <xf numFmtId="0" fontId="41" fillId="13" borderId="6" xfId="4" applyFont="1" applyFill="1" applyBorder="1" applyAlignment="1" applyProtection="1">
      <alignment horizontal="center" vertical="center" shrinkToFit="1"/>
      <protection hidden="1"/>
    </xf>
    <xf numFmtId="0" fontId="41" fillId="13" borderId="72" xfId="4" applyFont="1" applyFill="1" applyBorder="1" applyAlignment="1" applyProtection="1">
      <alignment horizontal="center" vertical="center" textRotation="255" shrinkToFit="1"/>
      <protection hidden="1"/>
    </xf>
    <xf numFmtId="0" fontId="41" fillId="13" borderId="56" xfId="4" applyFont="1" applyFill="1" applyBorder="1" applyAlignment="1" applyProtection="1">
      <alignment horizontal="center" vertical="center" textRotation="255" shrinkToFit="1"/>
      <protection hidden="1"/>
    </xf>
    <xf numFmtId="0" fontId="41" fillId="13" borderId="53" xfId="4" applyFont="1" applyFill="1" applyBorder="1" applyAlignment="1" applyProtection="1">
      <alignment horizontal="center" vertical="center" textRotation="255" shrinkToFit="1"/>
      <protection hidden="1"/>
    </xf>
    <xf numFmtId="0" fontId="41" fillId="13" borderId="41" xfId="4" applyFont="1" applyFill="1" applyBorder="1" applyAlignment="1" applyProtection="1">
      <alignment horizontal="center" vertical="center" textRotation="255" shrinkToFit="1"/>
      <protection hidden="1"/>
    </xf>
    <xf numFmtId="0" fontId="41" fillId="13" borderId="71" xfId="4" applyFont="1" applyFill="1" applyBorder="1" applyAlignment="1" applyProtection="1">
      <alignment horizontal="center" vertical="center" textRotation="255" shrinkToFit="1"/>
      <protection hidden="1"/>
    </xf>
    <xf numFmtId="185" fontId="41" fillId="0" borderId="87" xfId="4" applyNumberFormat="1" applyFont="1" applyBorder="1" applyAlignment="1" applyProtection="1">
      <alignment horizontal="left" vertical="center" shrinkToFit="1"/>
      <protection locked="0" hidden="1"/>
    </xf>
    <xf numFmtId="185" fontId="41" fillId="0" borderId="88" xfId="4" applyNumberFormat="1" applyFont="1" applyBorder="1" applyAlignment="1" applyProtection="1">
      <alignment horizontal="left" vertical="center" shrinkToFit="1"/>
      <protection locked="0" hidden="1"/>
    </xf>
    <xf numFmtId="185" fontId="41" fillId="0" borderId="89" xfId="4" applyNumberFormat="1" applyFont="1" applyBorder="1" applyAlignment="1" applyProtection="1">
      <alignment horizontal="left" vertical="center" shrinkToFit="1"/>
      <protection locked="0" hidden="1"/>
    </xf>
    <xf numFmtId="185" fontId="41" fillId="0" borderId="8" xfId="4" applyNumberFormat="1" applyFont="1" applyBorder="1" applyAlignment="1" applyProtection="1">
      <alignment horizontal="left" vertical="center" shrinkToFit="1"/>
      <protection locked="0" hidden="1"/>
    </xf>
    <xf numFmtId="185" fontId="41" fillId="0" borderId="3" xfId="4" applyNumberFormat="1" applyFont="1" applyBorder="1" applyAlignment="1" applyProtection="1">
      <alignment horizontal="left" vertical="center" shrinkToFit="1"/>
      <protection locked="0" hidden="1"/>
    </xf>
    <xf numFmtId="185" fontId="41" fillId="0" borderId="9" xfId="4" applyNumberFormat="1" applyFont="1" applyBorder="1" applyAlignment="1" applyProtection="1">
      <alignment horizontal="left" vertical="center" shrinkToFit="1"/>
      <protection locked="0" hidden="1"/>
    </xf>
    <xf numFmtId="185" fontId="41" fillId="0" borderId="4" xfId="4" applyNumberFormat="1" applyFont="1" applyBorder="1" applyAlignment="1" applyProtection="1">
      <alignment horizontal="left" vertical="center" shrinkToFit="1"/>
      <protection locked="0" hidden="1"/>
    </xf>
    <xf numFmtId="185" fontId="41" fillId="0" borderId="5" xfId="4" applyNumberFormat="1" applyFont="1" applyBorder="1" applyAlignment="1" applyProtection="1">
      <alignment horizontal="left" vertical="center" shrinkToFit="1"/>
      <protection locked="0" hidden="1"/>
    </xf>
    <xf numFmtId="185" fontId="41" fillId="0" borderId="6" xfId="4" applyNumberFormat="1" applyFont="1" applyBorder="1" applyAlignment="1" applyProtection="1">
      <alignment horizontal="left" vertical="center" shrinkToFit="1"/>
      <protection locked="0" hidden="1"/>
    </xf>
    <xf numFmtId="184" fontId="41" fillId="0" borderId="12" xfId="4" applyNumberFormat="1" applyFont="1" applyBorder="1" applyAlignment="1" applyProtection="1">
      <alignment horizontal="left" vertical="center" shrinkToFit="1"/>
      <protection locked="0" hidden="1"/>
    </xf>
    <xf numFmtId="185" fontId="41" fillId="0" borderId="65" xfId="5" applyNumberFormat="1" applyFont="1" applyBorder="1" applyAlignment="1" applyProtection="1">
      <alignment horizontal="left" vertical="center" shrinkToFit="1"/>
      <protection locked="0" hidden="1"/>
    </xf>
    <xf numFmtId="185" fontId="41" fillId="0" borderId="64" xfId="5" applyNumberFormat="1" applyFont="1" applyBorder="1" applyAlignment="1" applyProtection="1">
      <alignment horizontal="left" vertical="center" shrinkToFit="1"/>
      <protection locked="0" hidden="1"/>
    </xf>
    <xf numFmtId="185" fontId="41" fillId="0" borderId="66" xfId="5" applyNumberFormat="1" applyFont="1" applyBorder="1" applyAlignment="1" applyProtection="1">
      <alignment horizontal="left" vertical="center" shrinkToFit="1"/>
      <protection locked="0" hidden="1"/>
    </xf>
    <xf numFmtId="0" fontId="41" fillId="0" borderId="8" xfId="4" applyFont="1" applyBorder="1" applyAlignment="1" applyProtection="1">
      <alignment horizontal="left" vertical="center" shrinkToFit="1"/>
      <protection locked="0" hidden="1"/>
    </xf>
    <xf numFmtId="0" fontId="41" fillId="0" borderId="3" xfId="4" applyFont="1" applyBorder="1" applyAlignment="1" applyProtection="1">
      <alignment horizontal="left" vertical="center" shrinkToFit="1"/>
      <protection locked="0" hidden="1"/>
    </xf>
    <xf numFmtId="0" fontId="41" fillId="0" borderId="9" xfId="4" applyFont="1" applyBorder="1" applyAlignment="1" applyProtection="1">
      <alignment horizontal="left" vertical="center" shrinkToFit="1"/>
      <protection locked="0" hidden="1"/>
    </xf>
    <xf numFmtId="0" fontId="41" fillId="0" borderId="14" xfId="4" applyFont="1" applyBorder="1" applyAlignment="1" applyProtection="1">
      <alignment horizontal="center" vertical="center"/>
      <protection hidden="1"/>
    </xf>
    <xf numFmtId="40" fontId="41" fillId="0" borderId="14" xfId="3" applyNumberFormat="1" applyFont="1" applyBorder="1" applyAlignment="1" applyProtection="1">
      <alignment horizontal="center" vertical="center" shrinkToFit="1"/>
      <protection hidden="1"/>
    </xf>
    <xf numFmtId="176" fontId="41" fillId="0" borderId="10" xfId="4" applyNumberFormat="1" applyFont="1" applyBorder="1" applyAlignment="1" applyProtection="1">
      <alignment vertical="top" wrapText="1"/>
      <protection hidden="1"/>
    </xf>
    <xf numFmtId="176" fontId="41" fillId="0" borderId="0" xfId="4" applyNumberFormat="1" applyFont="1" applyAlignment="1" applyProtection="1">
      <alignment vertical="top" wrapText="1"/>
      <protection hidden="1"/>
    </xf>
    <xf numFmtId="3" fontId="40" fillId="0" borderId="4" xfId="4" applyNumberFormat="1" applyFont="1" applyBorder="1" applyAlignment="1" applyProtection="1">
      <alignment horizontal="right" vertical="center"/>
      <protection locked="0" hidden="1"/>
    </xf>
    <xf numFmtId="3" fontId="40" fillId="0" borderId="5" xfId="4" applyNumberFormat="1" applyFont="1" applyBorder="1" applyAlignment="1" applyProtection="1">
      <alignment horizontal="right" vertical="center"/>
      <protection locked="0" hidden="1"/>
    </xf>
    <xf numFmtId="3" fontId="40" fillId="0" borderId="8" xfId="4" applyNumberFormat="1" applyFont="1" applyBorder="1" applyAlignment="1" applyProtection="1">
      <alignment horizontal="right" vertical="center"/>
      <protection locked="0" hidden="1"/>
    </xf>
    <xf numFmtId="3" fontId="40" fillId="0" borderId="3" xfId="4" applyNumberFormat="1" applyFont="1" applyBorder="1" applyAlignment="1" applyProtection="1">
      <alignment horizontal="right" vertical="center"/>
      <protection locked="0" hidden="1"/>
    </xf>
    <xf numFmtId="0" fontId="41" fillId="0" borderId="11" xfId="4" applyFont="1" applyBorder="1" applyAlignment="1" applyProtection="1">
      <alignment horizontal="center" vertical="center" shrinkToFit="1"/>
      <protection hidden="1"/>
    </xf>
    <xf numFmtId="0" fontId="41" fillId="0" borderId="12" xfId="4" applyFont="1" applyBorder="1" applyAlignment="1" applyProtection="1">
      <alignment horizontal="center" vertical="center" shrinkToFit="1"/>
      <protection hidden="1"/>
    </xf>
    <xf numFmtId="186" fontId="40" fillId="0" borderId="6" xfId="4" applyNumberFormat="1" applyFont="1" applyBorder="1" applyAlignment="1" applyProtection="1">
      <alignment horizontal="right" vertical="center"/>
      <protection hidden="1"/>
    </xf>
    <xf numFmtId="186" fontId="40" fillId="0" borderId="9" xfId="4" applyNumberFormat="1" applyFont="1" applyBorder="1" applyAlignment="1" applyProtection="1">
      <alignment horizontal="right" vertical="center"/>
      <protection hidden="1"/>
    </xf>
    <xf numFmtId="31" fontId="41" fillId="0" borderId="11" xfId="4" applyNumberFormat="1" applyFont="1" applyBorder="1" applyAlignment="1" applyProtection="1">
      <alignment horizontal="center" vertical="center"/>
      <protection locked="0" hidden="1"/>
    </xf>
    <xf numFmtId="31" fontId="41" fillId="0" borderId="12" xfId="4" applyNumberFormat="1" applyFont="1" applyBorder="1" applyAlignment="1" applyProtection="1">
      <alignment horizontal="center" vertical="center"/>
      <protection locked="0" hidden="1"/>
    </xf>
    <xf numFmtId="31" fontId="41" fillId="0" borderId="13" xfId="4" applyNumberFormat="1" applyFont="1" applyBorder="1" applyAlignment="1" applyProtection="1">
      <alignment horizontal="center" vertical="center"/>
      <protection locked="0" hidden="1"/>
    </xf>
    <xf numFmtId="191" fontId="41" fillId="0" borderId="11" xfId="4" applyNumberFormat="1" applyFont="1" applyBorder="1" applyAlignment="1" applyProtection="1">
      <alignment horizontal="center" vertical="center"/>
      <protection locked="0" hidden="1"/>
    </xf>
    <xf numFmtId="191" fontId="41" fillId="0" borderId="12" xfId="4" applyNumberFormat="1" applyFont="1" applyBorder="1" applyAlignment="1" applyProtection="1">
      <alignment horizontal="center" vertical="center"/>
      <protection locked="0" hidden="1"/>
    </xf>
    <xf numFmtId="191" fontId="41" fillId="0" borderId="13" xfId="4" applyNumberFormat="1" applyFont="1" applyBorder="1" applyAlignment="1" applyProtection="1">
      <alignment horizontal="center" vertical="center"/>
      <protection locked="0" hidden="1"/>
    </xf>
    <xf numFmtId="0" fontId="41" fillId="0" borderId="14" xfId="4" applyFont="1" applyBorder="1" applyAlignment="1" applyProtection="1">
      <alignment horizontal="center" shrinkToFit="1"/>
      <protection locked="0" hidden="1"/>
    </xf>
    <xf numFmtId="0" fontId="11" fillId="0" borderId="14" xfId="4" applyFont="1" applyBorder="1" applyAlignment="1" applyProtection="1">
      <alignment horizontal="center"/>
      <protection locked="0" hidden="1"/>
    </xf>
    <xf numFmtId="0" fontId="41" fillId="0" borderId="4" xfId="4" applyFont="1" applyBorder="1" applyAlignment="1" applyProtection="1">
      <alignment horizontal="center" vertical="center"/>
      <protection hidden="1"/>
    </xf>
    <xf numFmtId="0" fontId="41" fillId="0" borderId="6" xfId="4" applyFont="1" applyBorder="1" applyAlignment="1" applyProtection="1">
      <alignment horizontal="center" vertical="center"/>
      <protection hidden="1"/>
    </xf>
    <xf numFmtId="0" fontId="41" fillId="0" borderId="8" xfId="4" applyFont="1" applyBorder="1" applyAlignment="1" applyProtection="1">
      <alignment horizontal="center" vertical="center"/>
      <protection hidden="1"/>
    </xf>
    <xf numFmtId="0" fontId="41" fillId="0" borderId="9" xfId="4" applyFont="1" applyBorder="1" applyAlignment="1" applyProtection="1">
      <alignment horizontal="center" vertical="center"/>
      <protection hidden="1"/>
    </xf>
    <xf numFmtId="0" fontId="41" fillId="13" borderId="70" xfId="4" applyFont="1" applyFill="1" applyBorder="1" applyAlignment="1" applyProtection="1">
      <alignment horizontal="center" vertical="center" shrinkToFit="1"/>
      <protection hidden="1"/>
    </xf>
    <xf numFmtId="0" fontId="41" fillId="13" borderId="39" xfId="4" applyFont="1" applyFill="1" applyBorder="1" applyAlignment="1" applyProtection="1">
      <alignment horizontal="center" vertical="center" shrinkToFit="1"/>
      <protection hidden="1"/>
    </xf>
    <xf numFmtId="0" fontId="41" fillId="13" borderId="40" xfId="4" applyFont="1" applyFill="1" applyBorder="1" applyAlignment="1" applyProtection="1">
      <alignment horizontal="center" vertical="center" shrinkToFit="1"/>
      <protection hidden="1"/>
    </xf>
    <xf numFmtId="0" fontId="27" fillId="13" borderId="54" xfId="4" applyFont="1" applyFill="1" applyBorder="1" applyAlignment="1" applyProtection="1">
      <alignment horizontal="center" vertical="center" shrinkToFit="1"/>
      <protection hidden="1"/>
    </xf>
    <xf numFmtId="0" fontId="27" fillId="13" borderId="42" xfId="4" applyFont="1" applyFill="1" applyBorder="1" applyAlignment="1" applyProtection="1">
      <alignment horizontal="center" vertical="center" shrinkToFit="1"/>
      <protection hidden="1"/>
    </xf>
    <xf numFmtId="0" fontId="27" fillId="13" borderId="43" xfId="4" applyFont="1" applyFill="1" applyBorder="1" applyAlignment="1" applyProtection="1">
      <alignment horizontal="center" vertical="center" shrinkToFit="1"/>
      <protection hidden="1"/>
    </xf>
    <xf numFmtId="0" fontId="41" fillId="0" borderId="14" xfId="4" applyFont="1" applyBorder="1" applyAlignment="1" applyProtection="1">
      <alignment horizontal="center" vertical="center" shrinkToFit="1"/>
      <protection hidden="1"/>
    </xf>
    <xf numFmtId="0" fontId="127" fillId="0" borderId="0" xfId="4" applyFont="1" applyAlignment="1" applyProtection="1">
      <alignment horizontal="center"/>
      <protection hidden="1"/>
    </xf>
    <xf numFmtId="183" fontId="41" fillId="13" borderId="11" xfId="4" applyNumberFormat="1" applyFont="1" applyFill="1" applyBorder="1" applyAlignment="1" applyProtection="1">
      <alignment horizontal="center" vertical="center" shrinkToFit="1"/>
      <protection hidden="1"/>
    </xf>
    <xf numFmtId="183" fontId="41" fillId="13" borderId="13" xfId="4" applyNumberFormat="1" applyFont="1" applyFill="1" applyBorder="1" applyAlignment="1" applyProtection="1">
      <alignment horizontal="center" vertical="center" shrinkToFit="1"/>
      <protection hidden="1"/>
    </xf>
    <xf numFmtId="183" fontId="41" fillId="0" borderId="12" xfId="4" applyNumberFormat="1" applyFont="1" applyBorder="1" applyAlignment="1" applyProtection="1">
      <alignment horizontal="center" vertical="center" shrinkToFit="1"/>
      <protection locked="0" hidden="1"/>
    </xf>
    <xf numFmtId="183" fontId="41" fillId="0" borderId="13" xfId="4" applyNumberFormat="1" applyFont="1" applyBorder="1" applyAlignment="1" applyProtection="1">
      <alignment horizontal="center" vertical="center" shrinkToFit="1"/>
      <protection locked="0" hidden="1"/>
    </xf>
    <xf numFmtId="185" fontId="11" fillId="13" borderId="14" xfId="0" applyNumberFormat="1" applyFont="1" applyFill="1" applyBorder="1" applyAlignment="1">
      <alignment horizontal="center" vertical="center" wrapText="1" shrinkToFit="1"/>
    </xf>
    <xf numFmtId="0" fontId="11" fillId="0" borderId="0" xfId="0" applyFont="1" applyAlignment="1" applyProtection="1">
      <alignment horizontal="center"/>
      <protection locked="0" hidden="1"/>
    </xf>
    <xf numFmtId="0" fontId="11" fillId="0" borderId="3" xfId="0" applyFont="1" applyBorder="1" applyAlignment="1" applyProtection="1">
      <alignment horizontal="center"/>
      <protection locked="0" hidden="1"/>
    </xf>
    <xf numFmtId="0" fontId="11" fillId="0" borderId="23" xfId="0" applyFont="1" applyBorder="1" applyAlignment="1">
      <alignment horizontal="center" vertical="center"/>
    </xf>
    <xf numFmtId="186" fontId="11" fillId="0" borderId="23" xfId="3" applyNumberFormat="1" applyFont="1" applyBorder="1" applyAlignment="1">
      <alignment horizontal="center" vertical="center" shrinkToFit="1"/>
    </xf>
    <xf numFmtId="0" fontId="25" fillId="0" borderId="0" xfId="0" applyFont="1" applyAlignment="1">
      <alignment horizontal="center" vertical="top"/>
    </xf>
    <xf numFmtId="0" fontId="154" fillId="0" borderId="0" xfId="0" applyFont="1" applyAlignment="1" applyProtection="1">
      <alignment horizontal="center" vertical="center" shrinkToFit="1"/>
      <protection hidden="1"/>
    </xf>
    <xf numFmtId="0" fontId="5" fillId="0" borderId="41" xfId="0" applyFont="1" applyBorder="1" applyAlignment="1" applyProtection="1">
      <alignment horizontal="center" vertical="center"/>
      <protection locked="0"/>
    </xf>
    <xf numFmtId="0" fontId="5" fillId="0" borderId="56" xfId="0" applyFont="1" applyBorder="1" applyAlignment="1" applyProtection="1">
      <alignment horizontal="center" vertical="center"/>
      <protection locked="0"/>
    </xf>
    <xf numFmtId="0" fontId="5" fillId="0" borderId="53" xfId="0" applyFont="1" applyBorder="1" applyAlignment="1" applyProtection="1">
      <alignment horizontal="center" vertical="center"/>
      <protection locked="0"/>
    </xf>
    <xf numFmtId="0" fontId="9" fillId="0" borderId="41" xfId="0" applyFont="1" applyBorder="1" applyAlignment="1" applyProtection="1">
      <alignment horizontal="center" vertical="center"/>
      <protection locked="0" hidden="1"/>
    </xf>
    <xf numFmtId="0" fontId="9" fillId="0" borderId="56" xfId="0" applyFont="1" applyBorder="1" applyAlignment="1" applyProtection="1">
      <alignment horizontal="center" vertical="center"/>
      <protection locked="0" hidden="1"/>
    </xf>
    <xf numFmtId="0" fontId="9" fillId="0" borderId="53" xfId="0" applyFont="1" applyBorder="1" applyAlignment="1" applyProtection="1">
      <alignment horizontal="center" vertical="center"/>
      <protection locked="0" hidden="1"/>
    </xf>
    <xf numFmtId="0" fontId="157" fillId="16" borderId="4" xfId="0" applyFont="1" applyFill="1" applyBorder="1" applyAlignment="1">
      <alignment horizontal="center" vertical="center" shrinkToFit="1"/>
    </xf>
    <xf numFmtId="0" fontId="157" fillId="16" borderId="5" xfId="0" applyFont="1" applyFill="1" applyBorder="1" applyAlignment="1">
      <alignment horizontal="center" vertical="center" shrinkToFit="1"/>
    </xf>
    <xf numFmtId="0" fontId="157" fillId="16" borderId="6" xfId="0" applyFont="1" applyFill="1" applyBorder="1" applyAlignment="1">
      <alignment horizontal="center" vertical="center" shrinkToFit="1"/>
    </xf>
    <xf numFmtId="0" fontId="157" fillId="16" borderId="33" xfId="0" applyFont="1" applyFill="1" applyBorder="1" applyAlignment="1">
      <alignment horizontal="center" vertical="center" shrinkToFit="1"/>
    </xf>
    <xf numFmtId="0" fontId="157" fillId="16" borderId="2" xfId="0" applyFont="1" applyFill="1" applyBorder="1" applyAlignment="1">
      <alignment horizontal="center" vertical="center" shrinkToFit="1"/>
    </xf>
    <xf numFmtId="0" fontId="157" fillId="16" borderId="52" xfId="0" applyFont="1" applyFill="1" applyBorder="1" applyAlignment="1">
      <alignment horizontal="center" vertical="center" shrinkToFit="1"/>
    </xf>
    <xf numFmtId="0" fontId="9" fillId="0" borderId="14" xfId="0" applyFont="1" applyBorder="1" applyAlignment="1">
      <alignment horizontal="center" vertical="center" shrinkToFit="1"/>
    </xf>
    <xf numFmtId="0" fontId="9" fillId="0" borderId="14" xfId="0" applyFont="1" applyBorder="1" applyAlignment="1">
      <alignment horizontal="center" vertical="center"/>
    </xf>
    <xf numFmtId="176" fontId="21" fillId="12" borderId="113" xfId="0" applyNumberFormat="1" applyFont="1" applyFill="1" applyBorder="1" applyAlignment="1" applyProtection="1">
      <alignment horizontal="right" vertical="center" shrinkToFit="1"/>
      <protection locked="0"/>
    </xf>
    <xf numFmtId="176" fontId="21" fillId="0" borderId="121" xfId="0" applyNumberFormat="1" applyFont="1" applyBorder="1" applyAlignment="1">
      <alignment horizontal="right" vertical="center" shrinkToFit="1"/>
    </xf>
    <xf numFmtId="176" fontId="21" fillId="0" borderId="122" xfId="0" applyNumberFormat="1" applyFont="1" applyBorder="1" applyAlignment="1">
      <alignment horizontal="right" vertical="center" shrinkToFit="1"/>
    </xf>
    <xf numFmtId="31" fontId="11" fillId="13" borderId="109" xfId="0" applyNumberFormat="1" applyFont="1" applyFill="1" applyBorder="1" applyAlignment="1">
      <alignment horizontal="center" vertical="center" shrinkToFit="1"/>
    </xf>
    <xf numFmtId="0" fontId="21" fillId="13" borderId="109" xfId="0" applyFont="1" applyFill="1" applyBorder="1" applyAlignment="1">
      <alignment horizontal="center" vertical="center" shrinkToFit="1"/>
    </xf>
    <xf numFmtId="31" fontId="11" fillId="12" borderId="109" xfId="0" applyNumberFormat="1" applyFont="1" applyFill="1" applyBorder="1" applyAlignment="1" applyProtection="1">
      <alignment horizontal="center" vertical="center" shrinkToFit="1"/>
      <protection locked="0"/>
    </xf>
    <xf numFmtId="31" fontId="11" fillId="12" borderId="149" xfId="0" applyNumberFormat="1" applyFont="1" applyFill="1" applyBorder="1" applyAlignment="1" applyProtection="1">
      <alignment horizontal="center" vertical="center" shrinkToFit="1"/>
      <protection locked="0"/>
    </xf>
    <xf numFmtId="0" fontId="11" fillId="13" borderId="110" xfId="0" applyFont="1" applyFill="1" applyBorder="1" applyAlignment="1">
      <alignment horizontal="center" vertical="center"/>
    </xf>
    <xf numFmtId="0" fontId="21" fillId="13" borderId="111" xfId="0" applyFont="1" applyFill="1" applyBorder="1" applyAlignment="1">
      <alignment horizontal="center" vertical="center"/>
    </xf>
    <xf numFmtId="0" fontId="11" fillId="12" borderId="110" xfId="0" applyFont="1" applyFill="1" applyBorder="1" applyAlignment="1" applyProtection="1">
      <alignment horizontal="center" vertical="center" shrinkToFit="1"/>
      <protection locked="0"/>
    </xf>
    <xf numFmtId="0" fontId="21" fillId="12" borderId="111" xfId="0" applyFont="1" applyFill="1" applyBorder="1" applyAlignment="1" applyProtection="1">
      <alignment horizontal="center" vertical="center" shrinkToFit="1"/>
      <protection locked="0"/>
    </xf>
    <xf numFmtId="31" fontId="21" fillId="12" borderId="111" xfId="0" applyNumberFormat="1" applyFont="1" applyFill="1" applyBorder="1" applyAlignment="1" applyProtection="1">
      <alignment horizontal="center" vertical="center" shrinkToFit="1"/>
      <protection locked="0"/>
    </xf>
    <xf numFmtId="31" fontId="21" fillId="12" borderId="116" xfId="0" applyNumberFormat="1" applyFont="1" applyFill="1" applyBorder="1" applyAlignment="1" applyProtection="1">
      <alignment horizontal="center" vertical="center" shrinkToFit="1"/>
      <protection locked="0"/>
    </xf>
    <xf numFmtId="31" fontId="21" fillId="12" borderId="115" xfId="0" applyNumberFormat="1" applyFont="1" applyFill="1" applyBorder="1" applyAlignment="1" applyProtection="1">
      <alignment horizontal="center" vertical="center" shrinkToFit="1"/>
      <protection locked="0"/>
    </xf>
    <xf numFmtId="0" fontId="11" fillId="0" borderId="111" xfId="0" applyFont="1" applyBorder="1" applyAlignment="1">
      <alignment horizontal="center" vertical="center" shrinkToFit="1"/>
    </xf>
    <xf numFmtId="0" fontId="11" fillId="0" borderId="150" xfId="0" applyFont="1" applyBorder="1" applyAlignment="1">
      <alignment horizontal="center" vertical="center" shrinkToFit="1"/>
    </xf>
    <xf numFmtId="0" fontId="11" fillId="12" borderId="112" xfId="0" applyFont="1" applyFill="1" applyBorder="1" applyAlignment="1" applyProtection="1">
      <alignment horizontal="center" vertical="center" shrinkToFit="1"/>
      <protection locked="0"/>
    </xf>
    <xf numFmtId="0" fontId="21" fillId="12" borderId="113" xfId="0" applyFont="1" applyFill="1" applyBorder="1" applyAlignment="1" applyProtection="1">
      <alignment horizontal="center" vertical="center" shrinkToFit="1"/>
      <protection locked="0"/>
    </xf>
    <xf numFmtId="0" fontId="11" fillId="13" borderId="270" xfId="0" applyFont="1" applyFill="1" applyBorder="1" applyAlignment="1">
      <alignment horizontal="center" vertical="center"/>
    </xf>
    <xf numFmtId="0" fontId="11" fillId="13" borderId="118" xfId="0" applyFont="1" applyFill="1" applyBorder="1" applyAlignment="1">
      <alignment horizontal="center" vertical="center"/>
    </xf>
    <xf numFmtId="0" fontId="11" fillId="13" borderId="290" xfId="0" applyFont="1" applyFill="1" applyBorder="1" applyAlignment="1">
      <alignment horizontal="center" vertical="center"/>
    </xf>
    <xf numFmtId="0" fontId="11" fillId="12" borderId="118" xfId="0" applyFont="1" applyFill="1" applyBorder="1" applyAlignment="1" applyProtection="1">
      <alignment horizontal="center" vertical="center" shrinkToFit="1"/>
      <protection locked="0"/>
    </xf>
    <xf numFmtId="0" fontId="11" fillId="12" borderId="136" xfId="0" applyFont="1" applyFill="1" applyBorder="1" applyAlignment="1" applyProtection="1">
      <alignment horizontal="center" vertical="center" shrinkToFit="1"/>
      <protection locked="0"/>
    </xf>
    <xf numFmtId="0" fontId="11" fillId="13" borderId="41" xfId="4" applyFont="1" applyFill="1" applyBorder="1" applyAlignment="1">
      <alignment horizontal="center" vertical="center" textRotation="255"/>
    </xf>
    <xf numFmtId="0" fontId="11" fillId="13" borderId="56" xfId="4" applyFont="1" applyFill="1" applyBorder="1" applyAlignment="1">
      <alignment horizontal="center" vertical="center" textRotation="255"/>
    </xf>
    <xf numFmtId="0" fontId="11" fillId="13" borderId="71" xfId="4" applyFont="1" applyFill="1" applyBorder="1" applyAlignment="1">
      <alignment horizontal="center" vertical="center" textRotation="255"/>
    </xf>
    <xf numFmtId="0" fontId="11" fillId="13" borderId="56" xfId="4" applyFont="1" applyFill="1" applyBorder="1" applyAlignment="1">
      <alignment horizontal="center" vertical="center" textRotation="255" wrapText="1"/>
    </xf>
    <xf numFmtId="0" fontId="11" fillId="13" borderId="53" xfId="4" applyFont="1" applyFill="1" applyBorder="1" applyAlignment="1">
      <alignment horizontal="center" vertical="center" textRotation="255" wrapText="1"/>
    </xf>
    <xf numFmtId="0" fontId="21" fillId="13" borderId="22" xfId="0" applyFont="1" applyFill="1" applyBorder="1" applyAlignment="1">
      <alignment horizontal="center" vertical="center"/>
    </xf>
    <xf numFmtId="0" fontId="21" fillId="13" borderId="23" xfId="0" applyFont="1" applyFill="1" applyBorder="1" applyAlignment="1">
      <alignment horizontal="center" vertical="center"/>
    </xf>
    <xf numFmtId="0" fontId="21" fillId="13" borderId="51" xfId="0" applyFont="1" applyFill="1" applyBorder="1" applyAlignment="1">
      <alignment horizontal="center" vertical="center"/>
    </xf>
    <xf numFmtId="0" fontId="21" fillId="13" borderId="1" xfId="0" applyFont="1" applyFill="1" applyBorder="1" applyAlignment="1">
      <alignment horizontal="center" vertical="center"/>
    </xf>
    <xf numFmtId="0" fontId="21" fillId="13" borderId="2" xfId="0" applyFont="1" applyFill="1" applyBorder="1" applyAlignment="1">
      <alignment horizontal="center" vertical="center"/>
    </xf>
    <xf numFmtId="0" fontId="21" fillId="13" borderId="52" xfId="0" applyFont="1" applyFill="1" applyBorder="1" applyAlignment="1">
      <alignment horizontal="center" vertical="center"/>
    </xf>
    <xf numFmtId="0" fontId="11" fillId="13" borderId="41" xfId="0" applyFont="1" applyFill="1" applyBorder="1" applyAlignment="1">
      <alignment horizontal="center" vertical="center" shrinkToFit="1"/>
    </xf>
    <xf numFmtId="184" fontId="11" fillId="0" borderId="41" xfId="0" applyNumberFormat="1" applyFont="1" applyBorder="1" applyAlignment="1" applyProtection="1">
      <alignment horizontal="left" vertical="center" shrinkToFit="1"/>
      <protection locked="0" hidden="1"/>
    </xf>
    <xf numFmtId="0" fontId="11" fillId="13" borderId="4" xfId="0" applyFont="1" applyFill="1" applyBorder="1" applyAlignment="1">
      <alignment horizontal="center" vertical="center" shrinkToFit="1"/>
    </xf>
    <xf numFmtId="0" fontId="11" fillId="13" borderId="5" xfId="0" applyFont="1" applyFill="1" applyBorder="1" applyAlignment="1">
      <alignment horizontal="center" vertical="center" shrinkToFit="1"/>
    </xf>
    <xf numFmtId="0" fontId="11" fillId="13" borderId="6" xfId="0" applyFont="1" applyFill="1" applyBorder="1" applyAlignment="1">
      <alignment horizontal="center" vertical="center" shrinkToFit="1"/>
    </xf>
    <xf numFmtId="0" fontId="11" fillId="13" borderId="8" xfId="0" applyFont="1" applyFill="1" applyBorder="1" applyAlignment="1">
      <alignment horizontal="center" vertical="center" shrinkToFit="1"/>
    </xf>
    <xf numFmtId="0" fontId="11" fillId="13" borderId="3" xfId="0" applyFont="1" applyFill="1" applyBorder="1" applyAlignment="1">
      <alignment horizontal="center" vertical="center" shrinkToFit="1"/>
    </xf>
    <xf numFmtId="0" fontId="11" fillId="13" borderId="9" xfId="0" applyFont="1" applyFill="1" applyBorder="1" applyAlignment="1">
      <alignment horizontal="center" vertical="center" shrinkToFit="1"/>
    </xf>
    <xf numFmtId="0" fontId="11" fillId="13" borderId="61" xfId="0" applyFont="1" applyFill="1" applyBorder="1" applyAlignment="1">
      <alignment horizontal="center" vertical="center" shrinkToFit="1"/>
    </xf>
    <xf numFmtId="0" fontId="11" fillId="13" borderId="14" xfId="0" applyFont="1" applyFill="1" applyBorder="1" applyAlignment="1">
      <alignment horizontal="center" vertical="center" shrinkToFit="1"/>
    </xf>
    <xf numFmtId="0" fontId="11" fillId="0" borderId="14" xfId="0" applyFont="1" applyBorder="1" applyAlignment="1" applyProtection="1">
      <alignment horizontal="left" vertical="center" shrinkToFit="1"/>
      <protection locked="0" hidden="1"/>
    </xf>
    <xf numFmtId="184" fontId="11" fillId="0" borderId="14" xfId="0" applyNumberFormat="1" applyFont="1" applyBorder="1" applyAlignment="1" applyProtection="1">
      <alignment horizontal="left" vertical="center" shrinkToFit="1"/>
      <protection locked="0" hidden="1"/>
    </xf>
    <xf numFmtId="0" fontId="11" fillId="13" borderId="11" xfId="0" applyFont="1" applyFill="1" applyBorder="1" applyAlignment="1">
      <alignment horizontal="center" vertical="center" shrinkToFit="1"/>
    </xf>
    <xf numFmtId="0" fontId="11" fillId="0" borderId="4" xfId="0" applyFont="1" applyBorder="1" applyAlignment="1" applyProtection="1">
      <alignment horizontal="left" vertical="center" shrinkToFit="1"/>
      <protection locked="0" hidden="1"/>
    </xf>
    <xf numFmtId="0" fontId="11" fillId="0" borderId="5" xfId="0" applyFont="1" applyBorder="1" applyAlignment="1" applyProtection="1">
      <alignment horizontal="left" vertical="center" shrinkToFit="1"/>
      <protection locked="0" hidden="1"/>
    </xf>
    <xf numFmtId="0" fontId="11" fillId="0" borderId="6" xfId="0" applyFont="1" applyBorder="1" applyAlignment="1" applyProtection="1">
      <alignment horizontal="left" vertical="center" shrinkToFit="1"/>
      <protection locked="0" hidden="1"/>
    </xf>
    <xf numFmtId="0" fontId="11" fillId="0" borderId="10" xfId="0" applyFont="1" applyBorder="1" applyAlignment="1" applyProtection="1">
      <alignment horizontal="left" vertical="center" shrinkToFit="1"/>
      <protection locked="0" hidden="1"/>
    </xf>
    <xf numFmtId="0" fontId="11" fillId="0" borderId="0" xfId="0" applyFont="1" applyAlignment="1" applyProtection="1">
      <alignment horizontal="left" vertical="center" shrinkToFit="1"/>
      <protection locked="0" hidden="1"/>
    </xf>
    <xf numFmtId="0" fontId="11" fillId="0" borderId="7" xfId="0" applyFont="1" applyBorder="1" applyAlignment="1" applyProtection="1">
      <alignment horizontal="left" vertical="center" shrinkToFit="1"/>
      <protection locked="0" hidden="1"/>
    </xf>
    <xf numFmtId="31" fontId="11" fillId="12" borderId="37" xfId="0" applyNumberFormat="1" applyFont="1" applyFill="1" applyBorder="1" applyAlignment="1" applyProtection="1">
      <alignment horizontal="center" vertical="center" shrinkToFit="1"/>
      <protection locked="0"/>
    </xf>
    <xf numFmtId="31" fontId="11" fillId="12" borderId="28" xfId="0" applyNumberFormat="1" applyFont="1" applyFill="1" applyBorder="1" applyAlignment="1" applyProtection="1">
      <alignment horizontal="center" vertical="center" shrinkToFit="1"/>
      <protection locked="0"/>
    </xf>
    <xf numFmtId="0" fontId="11" fillId="0" borderId="11" xfId="0" applyFont="1" applyBorder="1" applyAlignment="1">
      <alignment horizontal="center" vertical="center"/>
    </xf>
    <xf numFmtId="0" fontId="11" fillId="0" borderId="12" xfId="0" applyFont="1" applyBorder="1" applyAlignment="1">
      <alignment horizontal="center" vertical="center"/>
    </xf>
    <xf numFmtId="0" fontId="11" fillId="0" borderId="13" xfId="0" applyFont="1" applyBorder="1" applyAlignment="1">
      <alignment horizontal="center" vertical="center"/>
    </xf>
    <xf numFmtId="0" fontId="11" fillId="13" borderId="111" xfId="0" applyFont="1" applyFill="1" applyBorder="1" applyAlignment="1">
      <alignment horizontal="center" vertical="center"/>
    </xf>
    <xf numFmtId="176" fontId="21" fillId="12" borderId="111" xfId="0" applyNumberFormat="1" applyFont="1" applyFill="1" applyBorder="1" applyAlignment="1" applyProtection="1">
      <alignment horizontal="right" vertical="center" shrinkToFit="1"/>
      <protection locked="0"/>
    </xf>
    <xf numFmtId="176" fontId="21" fillId="0" borderId="111" xfId="0" applyNumberFormat="1" applyFont="1" applyBorder="1" applyAlignment="1">
      <alignment horizontal="right" vertical="center" shrinkToFit="1"/>
    </xf>
    <xf numFmtId="176" fontId="21" fillId="0" borderId="150" xfId="0" applyNumberFormat="1" applyFont="1" applyBorder="1" applyAlignment="1">
      <alignment horizontal="right" vertical="center" shrinkToFit="1"/>
    </xf>
    <xf numFmtId="31" fontId="21" fillId="12" borderId="113" xfId="0" applyNumberFormat="1" applyFont="1" applyFill="1" applyBorder="1" applyAlignment="1" applyProtection="1">
      <alignment horizontal="center" vertical="center" shrinkToFit="1"/>
      <protection locked="0"/>
    </xf>
    <xf numFmtId="31" fontId="21" fillId="12" borderId="121" xfId="0" applyNumberFormat="1" applyFont="1" applyFill="1" applyBorder="1" applyAlignment="1" applyProtection="1">
      <alignment horizontal="center" vertical="center" shrinkToFit="1"/>
      <protection locked="0"/>
    </xf>
    <xf numFmtId="31" fontId="21" fillId="12" borderId="135" xfId="0" applyNumberFormat="1" applyFont="1" applyFill="1" applyBorder="1" applyAlignment="1" applyProtection="1">
      <alignment horizontal="center" vertical="center" shrinkToFit="1"/>
      <protection locked="0"/>
    </xf>
    <xf numFmtId="183" fontId="11" fillId="13" borderId="14" xfId="4" applyNumberFormat="1" applyFont="1" applyFill="1" applyBorder="1" applyAlignment="1" applyProtection="1">
      <alignment horizontal="center" vertical="center" shrinkToFit="1"/>
      <protection hidden="1"/>
    </xf>
    <xf numFmtId="0" fontId="11" fillId="0" borderId="14" xfId="0" applyFont="1" applyBorder="1" applyAlignment="1" applyProtection="1">
      <alignment horizontal="center" vertical="center" shrinkToFit="1"/>
      <protection locked="0" hidden="1"/>
    </xf>
    <xf numFmtId="185" fontId="11" fillId="0" borderId="61" xfId="0" applyNumberFormat="1" applyFont="1" applyBorder="1" applyAlignment="1" applyProtection="1">
      <alignment horizontal="left" vertical="center" shrinkToFit="1"/>
      <protection locked="0" hidden="1"/>
    </xf>
    <xf numFmtId="185" fontId="11" fillId="0" borderId="14" xfId="0" applyNumberFormat="1" applyFont="1" applyBorder="1" applyAlignment="1" applyProtection="1">
      <alignment horizontal="left" vertical="center" shrinkToFit="1"/>
      <protection locked="0" hidden="1"/>
    </xf>
    <xf numFmtId="0" fontId="7" fillId="0" borderId="0" xfId="0" applyFont="1" applyAlignment="1">
      <alignment horizontal="left" vertical="top" wrapText="1"/>
    </xf>
    <xf numFmtId="0" fontId="5" fillId="0" borderId="6" xfId="0" applyFont="1" applyBorder="1" applyAlignment="1">
      <alignment horizontal="center" vertical="center"/>
    </xf>
    <xf numFmtId="0" fontId="5" fillId="0" borderId="9" xfId="0" applyFont="1" applyBorder="1" applyAlignment="1">
      <alignment horizontal="center" vertical="center"/>
    </xf>
    <xf numFmtId="0" fontId="11" fillId="13" borderId="14" xfId="0" applyFont="1" applyFill="1" applyBorder="1" applyAlignment="1">
      <alignment horizontal="center" vertical="center" wrapText="1" shrinkToFit="1"/>
    </xf>
    <xf numFmtId="0" fontId="11" fillId="13" borderId="14" xfId="4" applyFont="1" applyFill="1" applyBorder="1" applyAlignment="1">
      <alignment horizontal="center" vertical="center" shrinkToFit="1"/>
    </xf>
    <xf numFmtId="38" fontId="5" fillId="0" borderId="4" xfId="3" applyFont="1" applyFill="1" applyBorder="1" applyAlignment="1" applyProtection="1">
      <alignment vertical="center"/>
    </xf>
    <xf numFmtId="38" fontId="5" fillId="0" borderId="5" xfId="3" applyFont="1" applyFill="1" applyBorder="1" applyAlignment="1" applyProtection="1">
      <alignment vertical="center"/>
    </xf>
    <xf numFmtId="38" fontId="5" fillId="0" borderId="8" xfId="3" applyFont="1" applyFill="1" applyBorder="1" applyAlignment="1" applyProtection="1">
      <alignment vertical="center"/>
    </xf>
    <xf numFmtId="38" fontId="5" fillId="0" borderId="3" xfId="3" applyFont="1" applyFill="1" applyBorder="1" applyAlignment="1" applyProtection="1">
      <alignment vertical="center"/>
    </xf>
    <xf numFmtId="183" fontId="11" fillId="0" borderId="14" xfId="0" applyNumberFormat="1" applyFont="1" applyBorder="1" applyAlignment="1" applyProtection="1">
      <alignment horizontal="center" vertical="center" shrinkToFit="1"/>
      <protection locked="0" hidden="1"/>
    </xf>
    <xf numFmtId="0" fontId="5" fillId="0" borderId="10" xfId="0" applyFont="1" applyBorder="1" applyAlignment="1">
      <alignment horizontal="center" vertical="center"/>
    </xf>
    <xf numFmtId="0" fontId="5" fillId="0" borderId="7" xfId="0" applyFont="1" applyBorder="1" applyAlignment="1">
      <alignment horizontal="center" vertical="center"/>
    </xf>
    <xf numFmtId="0" fontId="128" fillId="0" borderId="0" xfId="0" applyFont="1" applyAlignment="1">
      <alignment horizontal="center" vertical="center"/>
    </xf>
    <xf numFmtId="0" fontId="11" fillId="0" borderId="0" xfId="4" applyFont="1" applyAlignment="1">
      <alignment horizontal="center" vertical="center"/>
    </xf>
    <xf numFmtId="0" fontId="11" fillId="12" borderId="37" xfId="0" applyFont="1" applyFill="1" applyBorder="1" applyAlignment="1" applyProtection="1">
      <alignment horizontal="center" vertical="center"/>
      <protection locked="0"/>
    </xf>
    <xf numFmtId="0" fontId="11" fillId="12" borderId="44" xfId="0" applyFont="1" applyFill="1" applyBorder="1" applyAlignment="1" applyProtection="1">
      <alignment horizontal="center" vertical="center"/>
      <protection locked="0"/>
    </xf>
    <xf numFmtId="0" fontId="11" fillId="12" borderId="28" xfId="0" applyFont="1" applyFill="1" applyBorder="1" applyAlignment="1" applyProtection="1">
      <alignment horizontal="center" vertical="center"/>
      <protection locked="0"/>
    </xf>
    <xf numFmtId="0" fontId="11" fillId="12" borderId="29" xfId="0" applyFont="1" applyFill="1" applyBorder="1" applyAlignment="1" applyProtection="1">
      <alignment horizontal="center" vertical="center"/>
      <protection locked="0"/>
    </xf>
    <xf numFmtId="0" fontId="11" fillId="13" borderId="67" xfId="0" applyFont="1" applyFill="1" applyBorder="1" applyAlignment="1">
      <alignment horizontal="center" vertical="center" shrinkToFit="1"/>
    </xf>
    <xf numFmtId="0" fontId="11" fillId="13" borderId="63" xfId="0" applyFont="1" applyFill="1" applyBorder="1" applyAlignment="1">
      <alignment horizontal="center" vertical="center" shrinkToFit="1"/>
    </xf>
    <xf numFmtId="0" fontId="11" fillId="0" borderId="23" xfId="0" applyFont="1" applyBorder="1" applyAlignment="1">
      <alignment horizontal="center" vertical="center" shrinkToFit="1"/>
    </xf>
    <xf numFmtId="31" fontId="11" fillId="13" borderId="117" xfId="0" applyNumberFormat="1" applyFont="1" applyFill="1" applyBorder="1" applyAlignment="1">
      <alignment horizontal="center" vertical="center" shrinkToFit="1"/>
    </xf>
    <xf numFmtId="31" fontId="11" fillId="13" borderId="118" xfId="0" applyNumberFormat="1" applyFont="1" applyFill="1" applyBorder="1" applyAlignment="1">
      <alignment horizontal="center" vertical="center" shrinkToFit="1"/>
    </xf>
    <xf numFmtId="31" fontId="11" fillId="13" borderId="136" xfId="0" applyNumberFormat="1" applyFont="1" applyFill="1" applyBorder="1" applyAlignment="1">
      <alignment horizontal="center" vertical="center" shrinkToFit="1"/>
    </xf>
    <xf numFmtId="31" fontId="11" fillId="12" borderId="117" xfId="0" applyNumberFormat="1" applyFont="1" applyFill="1" applyBorder="1" applyAlignment="1" applyProtection="1">
      <alignment horizontal="center" vertical="center" shrinkToFit="1"/>
      <protection locked="0"/>
    </xf>
    <xf numFmtId="31" fontId="11" fillId="12" borderId="118" xfId="0" applyNumberFormat="1" applyFont="1" applyFill="1" applyBorder="1" applyAlignment="1" applyProtection="1">
      <alignment horizontal="center" vertical="center" shrinkToFit="1"/>
      <protection locked="0"/>
    </xf>
    <xf numFmtId="31" fontId="11" fillId="12" borderId="269" xfId="0" applyNumberFormat="1" applyFont="1" applyFill="1" applyBorder="1" applyAlignment="1" applyProtection="1">
      <alignment horizontal="center" vertical="center" shrinkToFit="1"/>
      <protection locked="0"/>
    </xf>
    <xf numFmtId="0" fontId="11" fillId="13" borderId="273" xfId="0" applyFont="1" applyFill="1" applyBorder="1" applyAlignment="1">
      <alignment horizontal="center" vertical="center"/>
    </xf>
    <xf numFmtId="0" fontId="11" fillId="13" borderId="114" xfId="0" applyFont="1" applyFill="1" applyBorder="1" applyAlignment="1">
      <alignment horizontal="center" vertical="center"/>
    </xf>
    <xf numFmtId="0" fontId="11" fillId="13" borderId="115" xfId="0" applyFont="1" applyFill="1" applyBorder="1" applyAlignment="1">
      <alignment horizontal="center" vertical="center"/>
    </xf>
    <xf numFmtId="0" fontId="21" fillId="13" borderId="116" xfId="0" applyFont="1" applyFill="1" applyBorder="1" applyAlignment="1">
      <alignment horizontal="center" vertical="center"/>
    </xf>
    <xf numFmtId="0" fontId="21" fillId="13" borderId="114" xfId="0" applyFont="1" applyFill="1" applyBorder="1" applyAlignment="1">
      <alignment horizontal="center" vertical="center"/>
    </xf>
    <xf numFmtId="0" fontId="21" fillId="13" borderId="115" xfId="0" applyFont="1" applyFill="1" applyBorder="1" applyAlignment="1">
      <alignment horizontal="center" vertical="center"/>
    </xf>
    <xf numFmtId="0" fontId="11" fillId="12" borderId="273" xfId="0" applyFont="1" applyFill="1" applyBorder="1" applyAlignment="1" applyProtection="1">
      <alignment horizontal="center" vertical="center" shrinkToFit="1"/>
      <protection locked="0"/>
    </xf>
    <xf numFmtId="0" fontId="11" fillId="12" borderId="114" xfId="0" applyFont="1" applyFill="1" applyBorder="1" applyAlignment="1" applyProtection="1">
      <alignment horizontal="center" vertical="center" shrinkToFit="1"/>
      <protection locked="0"/>
    </xf>
    <xf numFmtId="0" fontId="11" fillId="12" borderId="115" xfId="0" applyFont="1" applyFill="1" applyBorder="1" applyAlignment="1" applyProtection="1">
      <alignment horizontal="center" vertical="center" shrinkToFit="1"/>
      <protection locked="0"/>
    </xf>
    <xf numFmtId="31" fontId="21" fillId="12" borderId="114" xfId="0" applyNumberFormat="1" applyFont="1" applyFill="1" applyBorder="1" applyAlignment="1" applyProtection="1">
      <alignment horizontal="center" vertical="center" shrinkToFit="1"/>
      <protection locked="0"/>
    </xf>
    <xf numFmtId="31" fontId="21" fillId="12" borderId="279" xfId="0" applyNumberFormat="1" applyFont="1" applyFill="1" applyBorder="1" applyAlignment="1" applyProtection="1">
      <alignment horizontal="center" vertical="center" shrinkToFit="1"/>
      <protection locked="0"/>
    </xf>
    <xf numFmtId="31" fontId="21" fillId="12" borderId="278" xfId="0" applyNumberFormat="1" applyFont="1" applyFill="1" applyBorder="1" applyAlignment="1" applyProtection="1">
      <alignment horizontal="center" vertical="center" shrinkToFit="1"/>
      <protection locked="0"/>
    </xf>
    <xf numFmtId="0" fontId="11" fillId="13" borderId="116" xfId="0" applyFont="1" applyFill="1" applyBorder="1" applyAlignment="1">
      <alignment horizontal="center" vertical="center"/>
    </xf>
    <xf numFmtId="0" fontId="11" fillId="0" borderId="116" xfId="0" applyFont="1" applyBorder="1" applyAlignment="1">
      <alignment horizontal="center" vertical="center" shrinkToFit="1"/>
    </xf>
    <xf numFmtId="0" fontId="11" fillId="0" borderId="114" xfId="0" applyFont="1" applyBorder="1" applyAlignment="1">
      <alignment horizontal="center" vertical="center" shrinkToFit="1"/>
    </xf>
    <xf numFmtId="0" fontId="11" fillId="0" borderId="275" xfId="0" applyFont="1" applyBorder="1" applyAlignment="1">
      <alignment horizontal="center" vertical="center" shrinkToFit="1"/>
    </xf>
    <xf numFmtId="176" fontId="21" fillId="12" borderId="116" xfId="0" applyNumberFormat="1" applyFont="1" applyFill="1" applyBorder="1" applyAlignment="1" applyProtection="1">
      <alignment horizontal="right" vertical="center" shrinkToFit="1"/>
      <protection locked="0"/>
    </xf>
    <xf numFmtId="176" fontId="21" fillId="12" borderId="114" xfId="0" applyNumberFormat="1" applyFont="1" applyFill="1" applyBorder="1" applyAlignment="1" applyProtection="1">
      <alignment horizontal="right" vertical="center" shrinkToFit="1"/>
      <protection locked="0"/>
    </xf>
    <xf numFmtId="176" fontId="21" fillId="12" borderId="115" xfId="0" applyNumberFormat="1" applyFont="1" applyFill="1" applyBorder="1" applyAlignment="1" applyProtection="1">
      <alignment horizontal="right" vertical="center" shrinkToFit="1"/>
      <protection locked="0"/>
    </xf>
    <xf numFmtId="176" fontId="21" fillId="0" borderId="116" xfId="0" applyNumberFormat="1" applyFont="1" applyBorder="1" applyAlignment="1">
      <alignment horizontal="right" vertical="center" shrinkToFit="1"/>
    </xf>
    <xf numFmtId="176" fontId="21" fillId="0" borderId="114" xfId="0" applyNumberFormat="1" applyFont="1" applyBorder="1" applyAlignment="1">
      <alignment horizontal="right" vertical="center" shrinkToFit="1"/>
    </xf>
    <xf numFmtId="176" fontId="21" fillId="0" borderId="275" xfId="0" applyNumberFormat="1" applyFont="1" applyBorder="1" applyAlignment="1">
      <alignment horizontal="right" vertical="center" shrinkToFit="1"/>
    </xf>
    <xf numFmtId="0" fontId="11" fillId="12" borderId="277" xfId="0" applyFont="1" applyFill="1" applyBorder="1" applyAlignment="1" applyProtection="1">
      <alignment horizontal="center" vertical="center" shrinkToFit="1"/>
      <protection locked="0"/>
    </xf>
    <xf numFmtId="0" fontId="11" fillId="12" borderId="122" xfId="0" applyFont="1" applyFill="1" applyBorder="1" applyAlignment="1" applyProtection="1">
      <alignment horizontal="center" vertical="center" shrinkToFit="1"/>
      <protection locked="0"/>
    </xf>
    <xf numFmtId="0" fontId="11" fillId="12" borderId="135" xfId="0" applyFont="1" applyFill="1" applyBorder="1" applyAlignment="1" applyProtection="1">
      <alignment horizontal="center" vertical="center" shrinkToFit="1"/>
      <protection locked="0"/>
    </xf>
    <xf numFmtId="31" fontId="21" fillId="12" borderId="122" xfId="0" applyNumberFormat="1" applyFont="1" applyFill="1" applyBorder="1" applyAlignment="1" applyProtection="1">
      <alignment horizontal="center" vertical="center" shrinkToFit="1"/>
      <protection locked="0"/>
    </xf>
    <xf numFmtId="31" fontId="21" fillId="12" borderId="281" xfId="0" applyNumberFormat="1" applyFont="1" applyFill="1" applyBorder="1" applyAlignment="1" applyProtection="1">
      <alignment horizontal="center" vertical="center" shrinkToFit="1"/>
      <protection locked="0"/>
    </xf>
    <xf numFmtId="31" fontId="21" fillId="12" borderId="280" xfId="0" applyNumberFormat="1" applyFont="1" applyFill="1" applyBorder="1" applyAlignment="1" applyProtection="1">
      <alignment horizontal="center" vertical="center" shrinkToFit="1"/>
      <protection locked="0"/>
    </xf>
    <xf numFmtId="176" fontId="21" fillId="12" borderId="121" xfId="0" applyNumberFormat="1" applyFont="1" applyFill="1" applyBorder="1" applyAlignment="1" applyProtection="1">
      <alignment horizontal="right" vertical="center" shrinkToFit="1"/>
      <protection locked="0"/>
    </xf>
    <xf numFmtId="176" fontId="21" fillId="12" borderId="122" xfId="0" applyNumberFormat="1" applyFont="1" applyFill="1" applyBorder="1" applyAlignment="1" applyProtection="1">
      <alignment horizontal="right" vertical="center" shrinkToFit="1"/>
      <protection locked="0"/>
    </xf>
    <xf numFmtId="176" fontId="21" fillId="12" borderId="135" xfId="0" applyNumberFormat="1" applyFont="1" applyFill="1" applyBorder="1" applyAlignment="1" applyProtection="1">
      <alignment horizontal="right" vertical="center" shrinkToFit="1"/>
      <protection locked="0"/>
    </xf>
    <xf numFmtId="31" fontId="11" fillId="12" borderId="136" xfId="0" applyNumberFormat="1" applyFont="1" applyFill="1" applyBorder="1" applyAlignment="1" applyProtection="1">
      <alignment horizontal="center" vertical="center" shrinkToFit="1"/>
      <protection locked="0"/>
    </xf>
    <xf numFmtId="0" fontId="21" fillId="0" borderId="4" xfId="0" applyFont="1" applyBorder="1" applyAlignment="1">
      <alignment horizontal="center" vertical="center"/>
    </xf>
    <xf numFmtId="0" fontId="21" fillId="0" borderId="5" xfId="0" applyFont="1" applyBorder="1" applyAlignment="1">
      <alignment horizontal="center" vertical="center"/>
    </xf>
    <xf numFmtId="0" fontId="21" fillId="0" borderId="6" xfId="0" applyFont="1" applyBorder="1" applyAlignment="1">
      <alignment horizontal="center" vertical="center"/>
    </xf>
    <xf numFmtId="0" fontId="21" fillId="0" borderId="8" xfId="0" applyFont="1" applyBorder="1" applyAlignment="1">
      <alignment horizontal="center" vertical="center"/>
    </xf>
    <xf numFmtId="0" fontId="21" fillId="0" borderId="3" xfId="0" applyFont="1" applyBorder="1" applyAlignment="1">
      <alignment horizontal="center" vertical="center"/>
    </xf>
    <xf numFmtId="0" fontId="21" fillId="0" borderId="9" xfId="0" applyFont="1" applyBorder="1" applyAlignment="1">
      <alignment horizontal="center" vertical="center"/>
    </xf>
    <xf numFmtId="180" fontId="21" fillId="0" borderId="4" xfId="0" applyNumberFormat="1" applyFont="1" applyBorder="1" applyAlignment="1" applyProtection="1">
      <alignment horizontal="center" vertical="center"/>
      <protection locked="0"/>
    </xf>
    <xf numFmtId="180" fontId="21" fillId="0" borderId="5" xfId="0" applyNumberFormat="1" applyFont="1" applyBorder="1" applyAlignment="1" applyProtection="1">
      <alignment horizontal="center" vertical="center"/>
      <protection locked="0"/>
    </xf>
    <xf numFmtId="180" fontId="21" fillId="0" borderId="6" xfId="0" applyNumberFormat="1" applyFont="1" applyBorder="1" applyAlignment="1" applyProtection="1">
      <alignment horizontal="center" vertical="center"/>
      <protection locked="0"/>
    </xf>
    <xf numFmtId="180" fontId="21" fillId="0" borderId="8" xfId="0" applyNumberFormat="1" applyFont="1" applyBorder="1" applyAlignment="1" applyProtection="1">
      <alignment horizontal="center" vertical="center"/>
      <protection locked="0"/>
    </xf>
    <xf numFmtId="180" fontId="21" fillId="0" borderId="3" xfId="0" applyNumberFormat="1" applyFont="1" applyBorder="1" applyAlignment="1" applyProtection="1">
      <alignment horizontal="center" vertical="center"/>
      <protection locked="0"/>
    </xf>
    <xf numFmtId="180" fontId="21" fillId="0" borderId="9" xfId="0" applyNumberFormat="1" applyFont="1" applyBorder="1" applyAlignment="1" applyProtection="1">
      <alignment horizontal="center" vertical="center"/>
      <protection locked="0"/>
    </xf>
    <xf numFmtId="191" fontId="21" fillId="0" borderId="4" xfId="0" applyNumberFormat="1" applyFont="1" applyBorder="1" applyAlignment="1" applyProtection="1">
      <alignment horizontal="center" vertical="center"/>
      <protection locked="0"/>
    </xf>
    <xf numFmtId="191" fontId="21" fillId="0" borderId="5" xfId="0" applyNumberFormat="1" applyFont="1" applyBorder="1" applyAlignment="1" applyProtection="1">
      <alignment horizontal="center" vertical="center"/>
      <protection locked="0"/>
    </xf>
    <xf numFmtId="191" fontId="21" fillId="0" borderId="6" xfId="0" applyNumberFormat="1" applyFont="1" applyBorder="1" applyAlignment="1" applyProtection="1">
      <alignment horizontal="center" vertical="center"/>
      <protection locked="0"/>
    </xf>
    <xf numFmtId="191" fontId="21" fillId="0" borderId="8" xfId="0" applyNumberFormat="1" applyFont="1" applyBorder="1" applyAlignment="1" applyProtection="1">
      <alignment horizontal="center" vertical="center"/>
      <protection locked="0"/>
    </xf>
    <xf numFmtId="191" fontId="21" fillId="0" borderId="3" xfId="0" applyNumberFormat="1" applyFont="1" applyBorder="1" applyAlignment="1" applyProtection="1">
      <alignment horizontal="center" vertical="center"/>
      <protection locked="0"/>
    </xf>
    <xf numFmtId="191" fontId="21" fillId="0" borderId="9" xfId="0" applyNumberFormat="1" applyFont="1" applyBorder="1" applyAlignment="1" applyProtection="1">
      <alignment horizontal="center" vertical="center"/>
      <protection locked="0"/>
    </xf>
    <xf numFmtId="38" fontId="13" fillId="0" borderId="4" xfId="3" applyFont="1" applyBorder="1" applyAlignment="1" applyProtection="1">
      <alignment horizontal="center" vertical="center"/>
      <protection locked="0"/>
    </xf>
    <xf numFmtId="38" fontId="13" fillId="0" borderId="5" xfId="3" applyFont="1" applyBorder="1" applyAlignment="1" applyProtection="1">
      <alignment horizontal="center" vertical="center"/>
      <protection locked="0"/>
    </xf>
    <xf numFmtId="38" fontId="13" fillId="0" borderId="8" xfId="3" applyFont="1" applyBorder="1" applyAlignment="1" applyProtection="1">
      <alignment horizontal="center" vertical="center"/>
      <protection locked="0"/>
    </xf>
    <xf numFmtId="38" fontId="13" fillId="0" borderId="3" xfId="3" applyFont="1" applyBorder="1" applyAlignment="1" applyProtection="1">
      <alignment horizontal="center" vertical="center"/>
      <protection locked="0"/>
    </xf>
    <xf numFmtId="0" fontId="7" fillId="0" borderId="6" xfId="0" applyFont="1" applyBorder="1" applyAlignment="1">
      <alignment horizontal="center" vertical="center" wrapText="1"/>
    </xf>
    <xf numFmtId="0" fontId="7" fillId="0" borderId="9" xfId="0" applyFont="1" applyBorder="1" applyAlignment="1">
      <alignment horizontal="center" vertical="center" wrapText="1"/>
    </xf>
    <xf numFmtId="49" fontId="154" fillId="0" borderId="0" xfId="0" applyNumberFormat="1" applyFont="1" applyAlignment="1" applyProtection="1">
      <alignment horizontal="center" vertical="center" shrinkToFit="1"/>
      <protection hidden="1"/>
    </xf>
    <xf numFmtId="0" fontId="67" fillId="13" borderId="4" xfId="0" applyFont="1" applyFill="1" applyBorder="1" applyAlignment="1" applyProtection="1">
      <alignment horizontal="center" vertical="center" shrinkToFit="1"/>
      <protection hidden="1"/>
    </xf>
    <xf numFmtId="0" fontId="67" fillId="13" borderId="5" xfId="0" applyFont="1" applyFill="1" applyBorder="1" applyAlignment="1" applyProtection="1">
      <alignment horizontal="center" vertical="center" shrinkToFit="1"/>
      <protection hidden="1"/>
    </xf>
    <xf numFmtId="0" fontId="67" fillId="13" borderId="6" xfId="0" applyFont="1" applyFill="1" applyBorder="1" applyAlignment="1" applyProtection="1">
      <alignment horizontal="center" vertical="center" shrinkToFit="1"/>
      <protection hidden="1"/>
    </xf>
    <xf numFmtId="0" fontId="67" fillId="13" borderId="33" xfId="0" applyFont="1" applyFill="1" applyBorder="1" applyAlignment="1" applyProtection="1">
      <alignment horizontal="center" vertical="center" shrinkToFit="1"/>
      <protection hidden="1"/>
    </xf>
    <xf numFmtId="0" fontId="67" fillId="13" borderId="2" xfId="0" applyFont="1" applyFill="1" applyBorder="1" applyAlignment="1" applyProtection="1">
      <alignment horizontal="center" vertical="center" shrinkToFit="1"/>
      <protection hidden="1"/>
    </xf>
    <xf numFmtId="0" fontId="67" fillId="13" borderId="52" xfId="0" applyFont="1" applyFill="1" applyBorder="1" applyAlignment="1" applyProtection="1">
      <alignment horizontal="center" vertical="center" shrinkToFit="1"/>
      <protection hidden="1"/>
    </xf>
    <xf numFmtId="0" fontId="21" fillId="13" borderId="11" xfId="0" applyFont="1" applyFill="1" applyBorder="1" applyAlignment="1" applyProtection="1">
      <alignment horizontal="center" vertical="center"/>
      <protection hidden="1"/>
    </xf>
    <xf numFmtId="0" fontId="21" fillId="13" borderId="12" xfId="0" applyFont="1" applyFill="1" applyBorder="1" applyAlignment="1" applyProtection="1">
      <alignment horizontal="center" vertical="center"/>
      <protection hidden="1"/>
    </xf>
    <xf numFmtId="0" fontId="21" fillId="13" borderId="13" xfId="0" applyFont="1" applyFill="1" applyBorder="1" applyAlignment="1" applyProtection="1">
      <alignment horizontal="center" vertical="center"/>
      <protection hidden="1"/>
    </xf>
    <xf numFmtId="0" fontId="21" fillId="12" borderId="4" xfId="0" applyFont="1" applyFill="1" applyBorder="1" applyAlignment="1" applyProtection="1">
      <alignment horizontal="center" vertical="center"/>
      <protection locked="0" hidden="1"/>
    </xf>
    <xf numFmtId="0" fontId="21" fillId="12" borderId="5" xfId="0" applyFont="1" applyFill="1" applyBorder="1" applyAlignment="1" applyProtection="1">
      <alignment horizontal="center" vertical="center"/>
      <protection locked="0" hidden="1"/>
    </xf>
    <xf numFmtId="0" fontId="21" fillId="12" borderId="6" xfId="0" applyFont="1" applyFill="1" applyBorder="1" applyAlignment="1" applyProtection="1">
      <alignment horizontal="center" vertical="center"/>
      <protection locked="0" hidden="1"/>
    </xf>
    <xf numFmtId="0" fontId="21" fillId="12" borderId="33" xfId="0" applyFont="1" applyFill="1" applyBorder="1" applyAlignment="1" applyProtection="1">
      <alignment horizontal="center" vertical="center"/>
      <protection locked="0" hidden="1"/>
    </xf>
    <xf numFmtId="0" fontId="21" fillId="12" borderId="2" xfId="0" applyFont="1" applyFill="1" applyBorder="1" applyAlignment="1" applyProtection="1">
      <alignment horizontal="center" vertical="center"/>
      <protection locked="0" hidden="1"/>
    </xf>
    <xf numFmtId="0" fontId="21" fillId="12" borderId="52" xfId="0" applyFont="1" applyFill="1" applyBorder="1" applyAlignment="1" applyProtection="1">
      <alignment horizontal="center" vertical="center"/>
      <protection locked="0" hidden="1"/>
    </xf>
    <xf numFmtId="0" fontId="21" fillId="13" borderId="32" xfId="0" applyFont="1" applyFill="1" applyBorder="1" applyAlignment="1" applyProtection="1">
      <alignment horizontal="center" vertical="center"/>
      <protection hidden="1"/>
    </xf>
    <xf numFmtId="0" fontId="21" fillId="13" borderId="23" xfId="0" applyFont="1" applyFill="1" applyBorder="1" applyAlignment="1" applyProtection="1">
      <alignment horizontal="center" vertical="center"/>
      <protection hidden="1"/>
    </xf>
    <xf numFmtId="0" fontId="21" fillId="13" borderId="24" xfId="0" applyFont="1" applyFill="1" applyBorder="1" applyAlignment="1" applyProtection="1">
      <alignment horizontal="center" vertical="center"/>
      <protection hidden="1"/>
    </xf>
    <xf numFmtId="0" fontId="21" fillId="13" borderId="8" xfId="0" applyFont="1" applyFill="1" applyBorder="1" applyAlignment="1" applyProtection="1">
      <alignment horizontal="center" vertical="center"/>
      <protection hidden="1"/>
    </xf>
    <xf numFmtId="0" fontId="21" fillId="13" borderId="3" xfId="0" applyFont="1" applyFill="1" applyBorder="1" applyAlignment="1" applyProtection="1">
      <alignment horizontal="center" vertical="center"/>
      <protection hidden="1"/>
    </xf>
    <xf numFmtId="0" fontId="21" fillId="13" borderId="16" xfId="0" applyFont="1" applyFill="1" applyBorder="1" applyAlignment="1" applyProtection="1">
      <alignment horizontal="center" vertical="center"/>
      <protection hidden="1"/>
    </xf>
    <xf numFmtId="0" fontId="21" fillId="12" borderId="4" xfId="0" applyFont="1" applyFill="1" applyBorder="1" applyAlignment="1" applyProtection="1">
      <alignment horizontal="center" vertical="center" shrinkToFit="1"/>
      <protection locked="0" hidden="1"/>
    </xf>
    <xf numFmtId="0" fontId="21" fillId="12" borderId="5" xfId="0" applyFont="1" applyFill="1" applyBorder="1" applyAlignment="1" applyProtection="1">
      <alignment horizontal="center" vertical="center" shrinkToFit="1"/>
      <protection locked="0" hidden="1"/>
    </xf>
    <xf numFmtId="0" fontId="21" fillId="12" borderId="15" xfId="0" applyFont="1" applyFill="1" applyBorder="1" applyAlignment="1" applyProtection="1">
      <alignment horizontal="center" vertical="center" shrinkToFit="1"/>
      <protection locked="0" hidden="1"/>
    </xf>
    <xf numFmtId="0" fontId="21" fillId="12" borderId="33" xfId="0" applyFont="1" applyFill="1" applyBorder="1" applyAlignment="1" applyProtection="1">
      <alignment horizontal="center" vertical="center" shrinkToFit="1"/>
      <protection locked="0" hidden="1"/>
    </xf>
    <xf numFmtId="0" fontId="21" fillId="12" borderId="2" xfId="0" applyFont="1" applyFill="1" applyBorder="1" applyAlignment="1" applyProtection="1">
      <alignment horizontal="center" vertical="center" shrinkToFit="1"/>
      <protection locked="0" hidden="1"/>
    </xf>
    <xf numFmtId="0" fontId="21" fillId="12" borderId="34" xfId="0" applyFont="1" applyFill="1" applyBorder="1" applyAlignment="1" applyProtection="1">
      <alignment horizontal="center" vertical="center" shrinkToFit="1"/>
      <protection locked="0" hidden="1"/>
    </xf>
    <xf numFmtId="0" fontId="11" fillId="13" borderId="14" xfId="4" applyFont="1" applyFill="1" applyBorder="1" applyAlignment="1" applyProtection="1">
      <alignment horizontal="center" vertical="center" shrinkToFit="1"/>
      <protection hidden="1"/>
    </xf>
    <xf numFmtId="0" fontId="21" fillId="13" borderId="22" xfId="0" applyFont="1" applyFill="1" applyBorder="1" applyAlignment="1" applyProtection="1">
      <alignment horizontal="center" vertical="center" shrinkToFit="1"/>
      <protection hidden="1"/>
    </xf>
    <xf numFmtId="0" fontId="21" fillId="13" borderId="23" xfId="0" applyFont="1" applyFill="1" applyBorder="1" applyAlignment="1" applyProtection="1">
      <alignment horizontal="center" vertical="center" shrinkToFit="1"/>
      <protection hidden="1"/>
    </xf>
    <xf numFmtId="0" fontId="21" fillId="13" borderId="51" xfId="0" applyFont="1" applyFill="1" applyBorder="1" applyAlignment="1" applyProtection="1">
      <alignment horizontal="center" vertical="center" shrinkToFit="1"/>
      <protection hidden="1"/>
    </xf>
    <xf numFmtId="0" fontId="21" fillId="13" borderId="20" xfId="0" applyFont="1" applyFill="1" applyBorder="1" applyAlignment="1" applyProtection="1">
      <alignment horizontal="center" vertical="center" shrinkToFit="1"/>
      <protection hidden="1"/>
    </xf>
    <xf numFmtId="0" fontId="21" fillId="13" borderId="3" xfId="0" applyFont="1" applyFill="1" applyBorder="1" applyAlignment="1" applyProtection="1">
      <alignment horizontal="center" vertical="center" shrinkToFit="1"/>
      <protection hidden="1"/>
    </xf>
    <xf numFmtId="0" fontId="21" fillId="13" borderId="9" xfId="0" applyFont="1" applyFill="1" applyBorder="1" applyAlignment="1" applyProtection="1">
      <alignment horizontal="center" vertical="center" shrinkToFit="1"/>
      <protection hidden="1"/>
    </xf>
    <xf numFmtId="31" fontId="21" fillId="12" borderId="19" xfId="0" applyNumberFormat="1" applyFont="1" applyFill="1" applyBorder="1" applyAlignment="1" applyProtection="1">
      <alignment horizontal="center" vertical="center" shrinkToFit="1"/>
      <protection locked="0" hidden="1"/>
    </xf>
    <xf numFmtId="31" fontId="21" fillId="12" borderId="5" xfId="0" applyNumberFormat="1" applyFont="1" applyFill="1" applyBorder="1" applyAlignment="1" applyProtection="1">
      <alignment horizontal="center" vertical="center" shrinkToFit="1"/>
      <protection locked="0" hidden="1"/>
    </xf>
    <xf numFmtId="31" fontId="21" fillId="12" borderId="6" xfId="0" applyNumberFormat="1" applyFont="1" applyFill="1" applyBorder="1" applyAlignment="1" applyProtection="1">
      <alignment horizontal="center" vertical="center" shrinkToFit="1"/>
      <protection locked="0" hidden="1"/>
    </xf>
    <xf numFmtId="31" fontId="21" fillId="12" borderId="1" xfId="0" applyNumberFormat="1" applyFont="1" applyFill="1" applyBorder="1" applyAlignment="1" applyProtection="1">
      <alignment horizontal="center" vertical="center" shrinkToFit="1"/>
      <protection locked="0" hidden="1"/>
    </xf>
    <xf numFmtId="31" fontId="21" fillId="12" borderId="2" xfId="0" applyNumberFormat="1" applyFont="1" applyFill="1" applyBorder="1" applyAlignment="1" applyProtection="1">
      <alignment horizontal="center" vertical="center" shrinkToFit="1"/>
      <protection locked="0" hidden="1"/>
    </xf>
    <xf numFmtId="31" fontId="21" fillId="12" borderId="52" xfId="0" applyNumberFormat="1" applyFont="1" applyFill="1" applyBorder="1" applyAlignment="1" applyProtection="1">
      <alignment horizontal="center" vertical="center" shrinkToFit="1"/>
      <protection locked="0" hidden="1"/>
    </xf>
    <xf numFmtId="0" fontId="21" fillId="13" borderId="32" xfId="0" applyFont="1" applyFill="1" applyBorder="1" applyAlignment="1" applyProtection="1">
      <alignment horizontal="center" vertical="center" wrapText="1"/>
      <protection hidden="1"/>
    </xf>
    <xf numFmtId="0" fontId="21" fillId="13" borderId="23" xfId="0" applyFont="1" applyFill="1" applyBorder="1" applyAlignment="1" applyProtection="1">
      <alignment horizontal="center" vertical="center" wrapText="1"/>
      <protection hidden="1"/>
    </xf>
    <xf numFmtId="0" fontId="21" fillId="13" borderId="51" xfId="0" applyFont="1" applyFill="1" applyBorder="1" applyAlignment="1" applyProtection="1">
      <alignment horizontal="center" vertical="center" wrapText="1"/>
      <protection hidden="1"/>
    </xf>
    <xf numFmtId="0" fontId="21" fillId="13" borderId="8" xfId="0" applyFont="1" applyFill="1" applyBorder="1" applyAlignment="1" applyProtection="1">
      <alignment horizontal="center" vertical="center" wrapText="1"/>
      <protection hidden="1"/>
    </xf>
    <xf numFmtId="0" fontId="21" fillId="13" borderId="3" xfId="0" applyFont="1" applyFill="1" applyBorder="1" applyAlignment="1" applyProtection="1">
      <alignment horizontal="center" vertical="center" wrapText="1"/>
      <protection hidden="1"/>
    </xf>
    <xf numFmtId="0" fontId="21" fillId="13" borderId="9" xfId="0" applyFont="1" applyFill="1" applyBorder="1" applyAlignment="1" applyProtection="1">
      <alignment horizontal="center" vertical="center" wrapText="1"/>
      <protection hidden="1"/>
    </xf>
    <xf numFmtId="0" fontId="21" fillId="12" borderId="4" xfId="3" applyNumberFormat="1" applyFont="1" applyFill="1" applyBorder="1" applyAlignment="1" applyProtection="1">
      <alignment horizontal="center" vertical="center" shrinkToFit="1"/>
      <protection locked="0" hidden="1"/>
    </xf>
    <xf numFmtId="0" fontId="21" fillId="12" borderId="5" xfId="3" applyNumberFormat="1" applyFont="1" applyFill="1" applyBorder="1" applyAlignment="1" applyProtection="1">
      <alignment horizontal="center" vertical="center" shrinkToFit="1"/>
      <protection locked="0" hidden="1"/>
    </xf>
    <xf numFmtId="0" fontId="21" fillId="12" borderId="6" xfId="3" applyNumberFormat="1" applyFont="1" applyFill="1" applyBorder="1" applyAlignment="1" applyProtection="1">
      <alignment horizontal="center" vertical="center" shrinkToFit="1"/>
      <protection locked="0" hidden="1"/>
    </xf>
    <xf numFmtId="0" fontId="21" fillId="12" borderId="33" xfId="3" applyNumberFormat="1" applyFont="1" applyFill="1" applyBorder="1" applyAlignment="1" applyProtection="1">
      <alignment horizontal="center" vertical="center" shrinkToFit="1"/>
      <protection locked="0" hidden="1"/>
    </xf>
    <xf numFmtId="0" fontId="21" fillId="12" borderId="2" xfId="3" applyNumberFormat="1" applyFont="1" applyFill="1" applyBorder="1" applyAlignment="1" applyProtection="1">
      <alignment horizontal="center" vertical="center" shrinkToFit="1"/>
      <protection locked="0" hidden="1"/>
    </xf>
    <xf numFmtId="0" fontId="21" fillId="12" borderId="52" xfId="3" applyNumberFormat="1" applyFont="1" applyFill="1" applyBorder="1" applyAlignment="1" applyProtection="1">
      <alignment horizontal="center" vertical="center" shrinkToFit="1"/>
      <protection locked="0" hidden="1"/>
    </xf>
    <xf numFmtId="0" fontId="21" fillId="13" borderId="38" xfId="0" applyFont="1" applyFill="1" applyBorder="1" applyAlignment="1" applyProtection="1">
      <alignment horizontal="center" vertical="center"/>
      <protection hidden="1"/>
    </xf>
    <xf numFmtId="0" fontId="21" fillId="13" borderId="42" xfId="0" applyFont="1" applyFill="1" applyBorder="1" applyAlignment="1" applyProtection="1">
      <alignment horizontal="center" vertical="center"/>
      <protection hidden="1"/>
    </xf>
    <xf numFmtId="0" fontId="21" fillId="13" borderId="43" xfId="0" applyFont="1" applyFill="1" applyBorder="1" applyAlignment="1" applyProtection="1">
      <alignment horizontal="center" vertical="center"/>
      <protection hidden="1"/>
    </xf>
    <xf numFmtId="0" fontId="25" fillId="0" borderId="0" xfId="0" applyFont="1" applyAlignment="1" applyProtection="1">
      <alignment horizontal="center" vertical="top"/>
      <protection hidden="1"/>
    </xf>
    <xf numFmtId="0" fontId="11" fillId="13" borderId="56" xfId="4" applyFont="1" applyFill="1" applyBorder="1" applyAlignment="1" applyProtection="1">
      <alignment horizontal="center" vertical="center" textRotation="255" wrapText="1"/>
      <protection hidden="1"/>
    </xf>
    <xf numFmtId="0" fontId="11" fillId="13" borderId="53" xfId="4" applyFont="1" applyFill="1" applyBorder="1" applyAlignment="1" applyProtection="1">
      <alignment horizontal="center" vertical="center" textRotation="255" wrapText="1"/>
      <protection hidden="1"/>
    </xf>
    <xf numFmtId="0" fontId="21" fillId="13" borderId="22" xfId="0" applyFont="1" applyFill="1" applyBorder="1" applyAlignment="1" applyProtection="1">
      <alignment horizontal="center" vertical="center"/>
      <protection hidden="1"/>
    </xf>
    <xf numFmtId="0" fontId="21" fillId="13" borderId="51" xfId="0" applyFont="1" applyFill="1" applyBorder="1" applyAlignment="1" applyProtection="1">
      <alignment horizontal="center" vertical="center"/>
      <protection hidden="1"/>
    </xf>
    <xf numFmtId="0" fontId="21" fillId="13" borderId="1" xfId="0" applyFont="1" applyFill="1" applyBorder="1" applyAlignment="1" applyProtection="1">
      <alignment horizontal="center" vertical="center"/>
      <protection hidden="1"/>
    </xf>
    <xf numFmtId="0" fontId="21" fillId="13" borderId="2" xfId="0" applyFont="1" applyFill="1" applyBorder="1" applyAlignment="1" applyProtection="1">
      <alignment horizontal="center" vertical="center"/>
      <protection hidden="1"/>
    </xf>
    <xf numFmtId="0" fontId="21" fillId="13" borderId="52" xfId="0" applyFont="1" applyFill="1" applyBorder="1" applyAlignment="1" applyProtection="1">
      <alignment horizontal="center" vertical="center"/>
      <protection hidden="1"/>
    </xf>
    <xf numFmtId="31" fontId="11" fillId="12" borderId="32" xfId="0" applyNumberFormat="1" applyFont="1" applyFill="1" applyBorder="1" applyAlignment="1" applyProtection="1">
      <alignment horizontal="center" vertical="center" shrinkToFit="1"/>
      <protection locked="0" hidden="1"/>
    </xf>
    <xf numFmtId="31" fontId="11" fillId="12" borderId="23" xfId="0" applyNumberFormat="1" applyFont="1" applyFill="1" applyBorder="1" applyAlignment="1" applyProtection="1">
      <alignment horizontal="center" vertical="center" shrinkToFit="1"/>
      <protection locked="0" hidden="1"/>
    </xf>
    <xf numFmtId="31" fontId="11" fillId="12" borderId="51" xfId="0" applyNumberFormat="1" applyFont="1" applyFill="1" applyBorder="1" applyAlignment="1" applyProtection="1">
      <alignment horizontal="center" vertical="center" shrinkToFit="1"/>
      <protection locked="0" hidden="1"/>
    </xf>
    <xf numFmtId="31" fontId="11" fillId="12" borderId="33" xfId="0" applyNumberFormat="1" applyFont="1" applyFill="1" applyBorder="1" applyAlignment="1" applyProtection="1">
      <alignment horizontal="center" vertical="center" shrinkToFit="1"/>
      <protection locked="0" hidden="1"/>
    </xf>
    <xf numFmtId="31" fontId="11" fillId="12" borderId="2" xfId="0" applyNumberFormat="1" applyFont="1" applyFill="1" applyBorder="1" applyAlignment="1" applyProtection="1">
      <alignment horizontal="center" vertical="center" shrinkToFit="1"/>
      <protection locked="0" hidden="1"/>
    </xf>
    <xf numFmtId="31" fontId="11" fillId="12" borderId="52" xfId="0" applyNumberFormat="1" applyFont="1" applyFill="1" applyBorder="1" applyAlignment="1" applyProtection="1">
      <alignment horizontal="center" vertical="center" shrinkToFit="1"/>
      <protection locked="0" hidden="1"/>
    </xf>
    <xf numFmtId="0" fontId="7" fillId="0" borderId="6" xfId="0" applyFont="1" applyBorder="1" applyAlignment="1" applyProtection="1">
      <alignment horizontal="center" vertical="center" wrapText="1"/>
      <protection hidden="1"/>
    </xf>
    <xf numFmtId="0" fontId="7" fillId="0" borderId="9" xfId="0" applyFont="1" applyBorder="1" applyAlignment="1" applyProtection="1">
      <alignment horizontal="center" vertical="center" wrapText="1"/>
      <protection hidden="1"/>
    </xf>
    <xf numFmtId="0" fontId="11" fillId="0" borderId="11" xfId="0" applyFont="1" applyBorder="1" applyAlignment="1" applyProtection="1">
      <alignment horizontal="center" vertical="center" shrinkToFit="1"/>
      <protection locked="0" hidden="1"/>
    </xf>
    <xf numFmtId="0" fontId="11" fillId="0" borderId="12" xfId="0" applyFont="1" applyBorder="1" applyAlignment="1" applyProtection="1">
      <alignment horizontal="center" vertical="center" shrinkToFit="1"/>
      <protection locked="0" hidden="1"/>
    </xf>
    <xf numFmtId="0" fontId="7" fillId="0" borderId="4" xfId="0" applyFont="1" applyBorder="1" applyAlignment="1" applyProtection="1">
      <alignment horizontal="center" vertical="center"/>
      <protection locked="0" hidden="1"/>
    </xf>
    <xf numFmtId="0" fontId="7" fillId="0" borderId="5" xfId="0" applyFont="1" applyBorder="1" applyAlignment="1" applyProtection="1">
      <alignment horizontal="center" vertical="center"/>
      <protection locked="0" hidden="1"/>
    </xf>
    <xf numFmtId="0" fontId="7" fillId="0" borderId="6" xfId="0" applyFont="1" applyBorder="1" applyAlignment="1" applyProtection="1">
      <alignment horizontal="center" vertical="center"/>
      <protection locked="0" hidden="1"/>
    </xf>
    <xf numFmtId="0" fontId="7" fillId="0" borderId="10" xfId="0" applyFont="1" applyBorder="1" applyAlignment="1" applyProtection="1">
      <alignment horizontal="center" vertical="center"/>
      <protection locked="0" hidden="1"/>
    </xf>
    <xf numFmtId="0" fontId="7" fillId="0" borderId="0" xfId="0" applyFont="1" applyAlignment="1" applyProtection="1">
      <alignment horizontal="center" vertical="center"/>
      <protection locked="0" hidden="1"/>
    </xf>
    <xf numFmtId="0" fontId="7" fillId="0" borderId="7" xfId="0" applyFont="1" applyBorder="1" applyAlignment="1" applyProtection="1">
      <alignment horizontal="center" vertical="center"/>
      <protection locked="0" hidden="1"/>
    </xf>
    <xf numFmtId="0" fontId="7" fillId="0" borderId="8" xfId="0" applyFont="1" applyBorder="1" applyAlignment="1" applyProtection="1">
      <alignment horizontal="center" vertical="center"/>
      <protection locked="0" hidden="1"/>
    </xf>
    <xf numFmtId="0" fontId="7" fillId="0" borderId="3" xfId="0" applyFont="1" applyBorder="1" applyAlignment="1" applyProtection="1">
      <alignment horizontal="center" vertical="center"/>
      <protection locked="0" hidden="1"/>
    </xf>
    <xf numFmtId="0" fontId="7" fillId="0" borderId="9" xfId="0" applyFont="1" applyBorder="1" applyAlignment="1" applyProtection="1">
      <alignment horizontal="center" vertical="center"/>
      <protection locked="0" hidden="1"/>
    </xf>
    <xf numFmtId="0" fontId="11" fillId="0" borderId="13" xfId="0" applyFont="1" applyBorder="1" applyAlignment="1" applyProtection="1">
      <alignment horizontal="center" vertical="center" shrinkToFit="1"/>
      <protection locked="0" hidden="1"/>
    </xf>
    <xf numFmtId="183" fontId="11" fillId="13" borderId="11" xfId="4" applyNumberFormat="1" applyFont="1" applyFill="1" applyBorder="1" applyAlignment="1" applyProtection="1">
      <alignment horizontal="center" vertical="center" shrinkToFit="1"/>
      <protection hidden="1"/>
    </xf>
    <xf numFmtId="183" fontId="11" fillId="13" borderId="13" xfId="4" applyNumberFormat="1" applyFont="1" applyFill="1" applyBorder="1" applyAlignment="1" applyProtection="1">
      <alignment horizontal="center" vertical="center" shrinkToFit="1"/>
      <protection hidden="1"/>
    </xf>
    <xf numFmtId="183" fontId="11" fillId="13" borderId="12" xfId="4" applyNumberFormat="1" applyFont="1" applyFill="1" applyBorder="1" applyAlignment="1" applyProtection="1">
      <alignment horizontal="center" vertical="center" shrinkToFit="1"/>
      <protection hidden="1"/>
    </xf>
    <xf numFmtId="0" fontId="11" fillId="13" borderId="14" xfId="0" applyFont="1" applyFill="1" applyBorder="1" applyAlignment="1" applyProtection="1">
      <alignment horizontal="center" vertical="center" wrapText="1" shrinkToFit="1"/>
      <protection hidden="1"/>
    </xf>
    <xf numFmtId="183" fontId="11" fillId="0" borderId="11" xfId="0" applyNumberFormat="1" applyFont="1" applyBorder="1" applyAlignment="1" applyProtection="1">
      <alignment horizontal="center" vertical="center" shrinkToFit="1"/>
      <protection locked="0" hidden="1"/>
    </xf>
    <xf numFmtId="183" fontId="11" fillId="0" borderId="12" xfId="0" applyNumberFormat="1" applyFont="1" applyBorder="1" applyAlignment="1" applyProtection="1">
      <alignment horizontal="center" vertical="center" shrinkToFit="1"/>
      <protection locked="0" hidden="1"/>
    </xf>
    <xf numFmtId="183" fontId="11" fillId="0" borderId="13" xfId="0" applyNumberFormat="1" applyFont="1" applyBorder="1" applyAlignment="1" applyProtection="1">
      <alignment horizontal="center" vertical="center" shrinkToFit="1"/>
      <protection locked="0" hidden="1"/>
    </xf>
    <xf numFmtId="185" fontId="11" fillId="13" borderId="14" xfId="0" applyNumberFormat="1" applyFont="1" applyFill="1" applyBorder="1" applyAlignment="1" applyProtection="1">
      <alignment horizontal="center" vertical="center" wrapText="1" shrinkToFit="1"/>
      <protection hidden="1"/>
    </xf>
    <xf numFmtId="185" fontId="11" fillId="0" borderId="4" xfId="0" applyNumberFormat="1" applyFont="1" applyBorder="1" applyAlignment="1" applyProtection="1">
      <alignment horizontal="left" vertical="center" shrinkToFit="1"/>
      <protection locked="0" hidden="1"/>
    </xf>
    <xf numFmtId="185" fontId="11" fillId="0" borderId="5" xfId="0" applyNumberFormat="1" applyFont="1" applyBorder="1" applyAlignment="1" applyProtection="1">
      <alignment horizontal="left" vertical="center" shrinkToFit="1"/>
      <protection locked="0" hidden="1"/>
    </xf>
    <xf numFmtId="185" fontId="11" fillId="0" borderId="6" xfId="0" applyNumberFormat="1" applyFont="1" applyBorder="1" applyAlignment="1" applyProtection="1">
      <alignment horizontal="left" vertical="center" shrinkToFit="1"/>
      <protection locked="0" hidden="1"/>
    </xf>
    <xf numFmtId="185" fontId="11" fillId="0" borderId="8" xfId="0" applyNumberFormat="1" applyFont="1" applyBorder="1" applyAlignment="1" applyProtection="1">
      <alignment horizontal="left" vertical="center" shrinkToFit="1"/>
      <protection locked="0" hidden="1"/>
    </xf>
    <xf numFmtId="185" fontId="11" fillId="0" borderId="3" xfId="0" applyNumberFormat="1" applyFont="1" applyBorder="1" applyAlignment="1" applyProtection="1">
      <alignment horizontal="left" vertical="center" shrinkToFit="1"/>
      <protection locked="0" hidden="1"/>
    </xf>
    <xf numFmtId="185" fontId="11" fillId="0" borderId="9" xfId="0" applyNumberFormat="1" applyFont="1" applyBorder="1" applyAlignment="1" applyProtection="1">
      <alignment horizontal="left" vertical="center" shrinkToFit="1"/>
      <protection locked="0" hidden="1"/>
    </xf>
    <xf numFmtId="185" fontId="11" fillId="0" borderId="87" xfId="0" applyNumberFormat="1" applyFont="1" applyBorder="1" applyAlignment="1" applyProtection="1">
      <alignment horizontal="left" vertical="center" shrinkToFit="1"/>
      <protection locked="0" hidden="1"/>
    </xf>
    <xf numFmtId="185" fontId="11" fillId="0" borderId="88" xfId="0" applyNumberFormat="1" applyFont="1" applyBorder="1" applyAlignment="1" applyProtection="1">
      <alignment horizontal="left" vertical="center" shrinkToFit="1"/>
      <protection locked="0" hidden="1"/>
    </xf>
    <xf numFmtId="185" fontId="11" fillId="0" borderId="89" xfId="0" applyNumberFormat="1" applyFont="1" applyBorder="1" applyAlignment="1" applyProtection="1">
      <alignment horizontal="left" vertical="center" shrinkToFit="1"/>
      <protection locked="0" hidden="1"/>
    </xf>
    <xf numFmtId="184" fontId="11" fillId="0" borderId="11" xfId="0" applyNumberFormat="1" applyFont="1" applyBorder="1" applyAlignment="1" applyProtection="1">
      <alignment horizontal="left" vertical="center" shrinkToFit="1"/>
      <protection locked="0" hidden="1"/>
    </xf>
    <xf numFmtId="184" fontId="11" fillId="0" borderId="12" xfId="0" applyNumberFormat="1" applyFont="1" applyBorder="1" applyAlignment="1" applyProtection="1">
      <alignment horizontal="left" vertical="center" shrinkToFit="1"/>
      <protection locked="0" hidden="1"/>
    </xf>
    <xf numFmtId="184" fontId="11" fillId="0" borderId="13" xfId="0" applyNumberFormat="1" applyFont="1" applyBorder="1" applyAlignment="1" applyProtection="1">
      <alignment horizontal="left" vertical="center" shrinkToFit="1"/>
      <protection locked="0" hidden="1"/>
    </xf>
    <xf numFmtId="0" fontId="11" fillId="0" borderId="0" xfId="4" applyFont="1" applyAlignment="1" applyProtection="1">
      <alignment horizontal="center" vertical="center"/>
      <protection hidden="1"/>
    </xf>
    <xf numFmtId="0" fontId="11" fillId="13" borderId="14" xfId="0" applyFont="1" applyFill="1" applyBorder="1" applyAlignment="1" applyProtection="1">
      <alignment horizontal="center" vertical="center" shrinkToFit="1"/>
      <protection hidden="1"/>
    </xf>
    <xf numFmtId="0" fontId="11" fillId="13" borderId="11" xfId="0" applyFont="1" applyFill="1" applyBorder="1" applyAlignment="1" applyProtection="1">
      <alignment horizontal="center" vertical="center" shrinkToFit="1"/>
      <protection hidden="1"/>
    </xf>
    <xf numFmtId="0" fontId="11" fillId="0" borderId="8" xfId="0" applyFont="1" applyBorder="1" applyAlignment="1" applyProtection="1">
      <alignment horizontal="left" vertical="center" shrinkToFit="1"/>
      <protection locked="0" hidden="1"/>
    </xf>
    <xf numFmtId="0" fontId="11" fillId="0" borderId="3" xfId="0" applyFont="1" applyBorder="1" applyAlignment="1" applyProtection="1">
      <alignment horizontal="left" vertical="center" shrinkToFit="1"/>
      <protection locked="0" hidden="1"/>
    </xf>
    <xf numFmtId="0" fontId="11" fillId="0" borderId="9" xfId="0" applyFont="1" applyBorder="1" applyAlignment="1" applyProtection="1">
      <alignment horizontal="left" vertical="center" shrinkToFit="1"/>
      <protection locked="0" hidden="1"/>
    </xf>
    <xf numFmtId="0" fontId="11" fillId="13" borderId="4" xfId="0" applyFont="1" applyFill="1" applyBorder="1" applyAlignment="1" applyProtection="1">
      <alignment horizontal="center" vertical="center" shrinkToFit="1"/>
      <protection hidden="1"/>
    </xf>
    <xf numFmtId="0" fontId="11" fillId="13" borderId="5" xfId="0" applyFont="1" applyFill="1" applyBorder="1" applyAlignment="1" applyProtection="1">
      <alignment horizontal="center" vertical="center" shrinkToFit="1"/>
      <protection hidden="1"/>
    </xf>
    <xf numFmtId="0" fontId="11" fillId="13" borderId="6" xfId="0" applyFont="1" applyFill="1" applyBorder="1" applyAlignment="1" applyProtection="1">
      <alignment horizontal="center" vertical="center" shrinkToFit="1"/>
      <protection hidden="1"/>
    </xf>
    <xf numFmtId="0" fontId="11" fillId="13" borderId="8" xfId="0" applyFont="1" applyFill="1" applyBorder="1" applyAlignment="1" applyProtection="1">
      <alignment horizontal="center" vertical="center" shrinkToFit="1"/>
      <protection hidden="1"/>
    </xf>
    <xf numFmtId="0" fontId="11" fillId="13" borderId="3" xfId="0" applyFont="1" applyFill="1" applyBorder="1" applyAlignment="1" applyProtection="1">
      <alignment horizontal="center" vertical="center" shrinkToFit="1"/>
      <protection hidden="1"/>
    </xf>
    <xf numFmtId="0" fontId="11" fillId="13" borderId="9" xfId="0" applyFont="1" applyFill="1" applyBorder="1" applyAlignment="1" applyProtection="1">
      <alignment horizontal="center" vertical="center" shrinkToFit="1"/>
      <protection hidden="1"/>
    </xf>
    <xf numFmtId="0" fontId="11" fillId="12" borderId="37" xfId="0" applyFont="1" applyFill="1" applyBorder="1" applyAlignment="1" applyProtection="1">
      <alignment horizontal="center" vertical="center"/>
      <protection locked="0" hidden="1"/>
    </xf>
    <xf numFmtId="0" fontId="11" fillId="12" borderId="44" xfId="0" applyFont="1" applyFill="1" applyBorder="1" applyAlignment="1" applyProtection="1">
      <alignment horizontal="center" vertical="center"/>
      <protection locked="0" hidden="1"/>
    </xf>
    <xf numFmtId="0" fontId="11" fillId="12" borderId="28" xfId="0" applyFont="1" applyFill="1" applyBorder="1" applyAlignment="1" applyProtection="1">
      <alignment horizontal="center" vertical="center"/>
      <protection locked="0" hidden="1"/>
    </xf>
    <xf numFmtId="0" fontId="11" fillId="12" borderId="29" xfId="0" applyFont="1" applyFill="1" applyBorder="1" applyAlignment="1" applyProtection="1">
      <alignment horizontal="center" vertical="center"/>
      <protection locked="0" hidden="1"/>
    </xf>
    <xf numFmtId="0" fontId="11" fillId="13" borderId="67" xfId="0" applyFont="1" applyFill="1" applyBorder="1" applyAlignment="1" applyProtection="1">
      <alignment horizontal="center" vertical="center" shrinkToFit="1"/>
      <protection hidden="1"/>
    </xf>
    <xf numFmtId="0" fontId="11" fillId="13" borderId="63" xfId="0" applyFont="1" applyFill="1" applyBorder="1" applyAlignment="1" applyProtection="1">
      <alignment horizontal="center" vertical="center" shrinkToFit="1"/>
      <protection hidden="1"/>
    </xf>
    <xf numFmtId="0" fontId="11" fillId="13" borderId="41" xfId="4" applyFont="1" applyFill="1" applyBorder="1" applyAlignment="1" applyProtection="1">
      <alignment horizontal="center" vertical="center" textRotation="255"/>
      <protection hidden="1"/>
    </xf>
    <xf numFmtId="0" fontId="11" fillId="13" borderId="56" xfId="4" applyFont="1" applyFill="1" applyBorder="1" applyAlignment="1" applyProtection="1">
      <alignment horizontal="center" vertical="center" textRotation="255"/>
      <protection hidden="1"/>
    </xf>
    <xf numFmtId="0" fontId="11" fillId="13" borderId="71" xfId="4" applyFont="1" applyFill="1" applyBorder="1" applyAlignment="1" applyProtection="1">
      <alignment horizontal="center" vertical="center" textRotation="255"/>
      <protection hidden="1"/>
    </xf>
    <xf numFmtId="0" fontId="11" fillId="0" borderId="11" xfId="0" applyFont="1" applyBorder="1" applyAlignment="1" applyProtection="1">
      <alignment horizontal="left" vertical="center" shrinkToFit="1"/>
      <protection locked="0" hidden="1"/>
    </xf>
    <xf numFmtId="0" fontId="11" fillId="0" borderId="12" xfId="0" applyFont="1" applyBorder="1" applyAlignment="1" applyProtection="1">
      <alignment horizontal="left" vertical="center" shrinkToFit="1"/>
      <protection locked="0" hidden="1"/>
    </xf>
    <xf numFmtId="0" fontId="11" fillId="0" borderId="13" xfId="0" applyFont="1" applyBorder="1" applyAlignment="1" applyProtection="1">
      <alignment horizontal="left" vertical="center" shrinkToFit="1"/>
      <protection locked="0" hidden="1"/>
    </xf>
    <xf numFmtId="0" fontId="11" fillId="13" borderId="12" xfId="0" applyFont="1" applyFill="1" applyBorder="1" applyAlignment="1" applyProtection="1">
      <alignment horizontal="center" vertical="center" shrinkToFit="1"/>
      <protection hidden="1"/>
    </xf>
    <xf numFmtId="0" fontId="11" fillId="13" borderId="13" xfId="0" applyFont="1" applyFill="1" applyBorder="1" applyAlignment="1" applyProtection="1">
      <alignment horizontal="center" vertical="center" shrinkToFit="1"/>
      <protection hidden="1"/>
    </xf>
    <xf numFmtId="0" fontId="11" fillId="13" borderId="77" xfId="0" applyFont="1" applyFill="1" applyBorder="1" applyAlignment="1" applyProtection="1">
      <alignment horizontal="center" vertical="center" shrinkToFit="1"/>
      <protection hidden="1"/>
    </xf>
    <xf numFmtId="184" fontId="11" fillId="0" borderId="65" xfId="0" applyNumberFormat="1" applyFont="1" applyBorder="1" applyAlignment="1" applyProtection="1">
      <alignment horizontal="left" vertical="center" shrinkToFit="1"/>
      <protection locked="0" hidden="1"/>
    </xf>
    <xf numFmtId="184" fontId="11" fillId="0" borderId="64" xfId="0" applyNumberFormat="1" applyFont="1" applyBorder="1" applyAlignment="1" applyProtection="1">
      <alignment horizontal="left" vertical="center" shrinkToFit="1"/>
      <protection locked="0" hidden="1"/>
    </xf>
    <xf numFmtId="184" fontId="11" fillId="0" borderId="66" xfId="0" applyNumberFormat="1" applyFont="1" applyBorder="1" applyAlignment="1" applyProtection="1">
      <alignment horizontal="left" vertical="center" shrinkToFit="1"/>
      <protection locked="0" hidden="1"/>
    </xf>
    <xf numFmtId="0" fontId="11" fillId="13" borderId="147" xfId="0" applyFont="1" applyFill="1" applyBorder="1" applyAlignment="1" applyProtection="1">
      <alignment horizontal="center" vertical="center" shrinkToFit="1"/>
      <protection hidden="1"/>
    </xf>
    <xf numFmtId="0" fontId="11" fillId="13" borderId="61" xfId="0" applyFont="1" applyFill="1" applyBorder="1" applyAlignment="1" applyProtection="1">
      <alignment horizontal="center" vertical="center" shrinkToFit="1"/>
      <protection hidden="1"/>
    </xf>
    <xf numFmtId="0" fontId="11" fillId="0" borderId="7" xfId="0" applyFont="1" applyBorder="1" applyAlignment="1" applyProtection="1">
      <alignment horizontal="center" vertical="center"/>
      <protection hidden="1"/>
    </xf>
    <xf numFmtId="0" fontId="11" fillId="0" borderId="9" xfId="0" applyFont="1" applyBorder="1" applyAlignment="1" applyProtection="1">
      <alignment horizontal="center" vertical="center"/>
      <protection hidden="1"/>
    </xf>
    <xf numFmtId="38" fontId="11" fillId="0" borderId="53" xfId="3" applyFont="1" applyBorder="1" applyAlignment="1" applyProtection="1">
      <alignment horizontal="right" vertical="center" shrinkToFit="1"/>
      <protection hidden="1"/>
    </xf>
    <xf numFmtId="38" fontId="11" fillId="0" borderId="8" xfId="3" applyFont="1" applyBorder="1" applyAlignment="1" applyProtection="1">
      <alignment horizontal="right" vertical="center" shrinkToFit="1"/>
      <protection hidden="1"/>
    </xf>
    <xf numFmtId="38" fontId="11" fillId="0" borderId="14" xfId="3" applyFont="1" applyBorder="1" applyAlignment="1" applyProtection="1">
      <alignment horizontal="right" vertical="center" shrinkToFit="1"/>
      <protection hidden="1"/>
    </xf>
    <xf numFmtId="38" fontId="11" fillId="0" borderId="11" xfId="3" applyFont="1" applyBorder="1" applyAlignment="1" applyProtection="1">
      <alignment horizontal="right" vertical="center" shrinkToFit="1"/>
      <protection hidden="1"/>
    </xf>
    <xf numFmtId="0" fontId="21" fillId="0" borderId="4" xfId="0" applyFont="1" applyBorder="1" applyAlignment="1" applyProtection="1">
      <alignment horizontal="center" vertical="center" wrapText="1"/>
      <protection hidden="1"/>
    </xf>
    <xf numFmtId="0" fontId="21" fillId="0" borderId="5" xfId="0" applyFont="1" applyBorder="1" applyAlignment="1" applyProtection="1">
      <alignment horizontal="center" vertical="center" wrapText="1"/>
      <protection hidden="1"/>
    </xf>
    <xf numFmtId="0" fontId="21" fillId="0" borderId="6" xfId="0" applyFont="1" applyBorder="1" applyAlignment="1" applyProtection="1">
      <alignment horizontal="center" vertical="center" wrapText="1"/>
      <protection hidden="1"/>
    </xf>
    <xf numFmtId="0" fontId="21" fillId="0" borderId="8" xfId="0" applyFont="1" applyBorder="1" applyAlignment="1" applyProtection="1">
      <alignment horizontal="center" vertical="center" wrapText="1"/>
      <protection hidden="1"/>
    </xf>
    <xf numFmtId="0" fontId="21" fillId="0" borderId="3" xfId="0" applyFont="1" applyBorder="1" applyAlignment="1" applyProtection="1">
      <alignment horizontal="center" vertical="center" wrapText="1"/>
      <protection hidden="1"/>
    </xf>
    <xf numFmtId="0" fontId="21" fillId="0" borderId="9" xfId="0" applyFont="1" applyBorder="1" applyAlignment="1" applyProtection="1">
      <alignment horizontal="center" vertical="center" wrapText="1"/>
      <protection hidden="1"/>
    </xf>
    <xf numFmtId="0" fontId="14" fillId="0" borderId="4" xfId="0" applyFont="1" applyBorder="1" applyAlignment="1" applyProtection="1">
      <alignment horizontal="center" vertical="center" wrapText="1"/>
      <protection hidden="1"/>
    </xf>
    <xf numFmtId="0" fontId="14" fillId="0" borderId="5" xfId="0" applyFont="1" applyBorder="1" applyAlignment="1" applyProtection="1">
      <alignment horizontal="center" vertical="center"/>
      <protection hidden="1"/>
    </xf>
    <xf numFmtId="0" fontId="14" fillId="0" borderId="6" xfId="0" applyFont="1" applyBorder="1" applyAlignment="1" applyProtection="1">
      <alignment horizontal="center" vertical="center"/>
      <protection hidden="1"/>
    </xf>
    <xf numFmtId="0" fontId="14" fillId="0" borderId="8" xfId="0" applyFont="1" applyBorder="1" applyAlignment="1" applyProtection="1">
      <alignment horizontal="center" vertical="center"/>
      <protection hidden="1"/>
    </xf>
    <xf numFmtId="0" fontId="14" fillId="0" borderId="3" xfId="0" applyFont="1" applyBorder="1" applyAlignment="1" applyProtection="1">
      <alignment horizontal="center" vertical="center"/>
      <protection hidden="1"/>
    </xf>
    <xf numFmtId="0" fontId="14" fillId="0" borderId="9" xfId="0" applyFont="1" applyBorder="1" applyAlignment="1" applyProtection="1">
      <alignment horizontal="center" vertical="center"/>
      <protection hidden="1"/>
    </xf>
    <xf numFmtId="0" fontId="11" fillId="0" borderId="56" xfId="0" applyFont="1" applyBorder="1" applyAlignment="1" applyProtection="1">
      <alignment horizontal="center" vertical="center"/>
      <protection hidden="1"/>
    </xf>
    <xf numFmtId="38" fontId="11" fillId="0" borderId="10" xfId="3" applyFont="1" applyBorder="1" applyAlignment="1" applyProtection="1">
      <alignment horizontal="right" vertical="center" shrinkToFit="1"/>
      <protection hidden="1"/>
    </xf>
    <xf numFmtId="38" fontId="11" fillId="0" borderId="0" xfId="3" applyFont="1" applyBorder="1" applyAlignment="1" applyProtection="1">
      <alignment horizontal="right" vertical="center" shrinkToFit="1"/>
      <protection hidden="1"/>
    </xf>
    <xf numFmtId="38" fontId="11" fillId="0" borderId="3" xfId="3" applyFont="1" applyBorder="1" applyAlignment="1" applyProtection="1">
      <alignment horizontal="right" vertical="center" shrinkToFit="1"/>
      <protection hidden="1"/>
    </xf>
    <xf numFmtId="31" fontId="21" fillId="0" borderId="14" xfId="0" applyNumberFormat="1" applyFont="1" applyBorder="1" applyAlignment="1" applyProtection="1">
      <alignment horizontal="center" vertical="center"/>
      <protection locked="0" hidden="1"/>
    </xf>
    <xf numFmtId="0" fontId="21" fillId="0" borderId="4" xfId="0" applyFont="1" applyBorder="1" applyAlignment="1" applyProtection="1">
      <alignment horizontal="center" vertical="center"/>
      <protection hidden="1"/>
    </xf>
    <xf numFmtId="0" fontId="21" fillId="0" borderId="5" xfId="0" applyFont="1" applyBorder="1" applyAlignment="1" applyProtection="1">
      <alignment horizontal="center" vertical="center"/>
      <protection hidden="1"/>
    </xf>
    <xf numFmtId="0" fontId="21" fillId="0" borderId="6" xfId="0" applyFont="1" applyBorder="1" applyAlignment="1" applyProtection="1">
      <alignment horizontal="center" vertical="center"/>
      <protection hidden="1"/>
    </xf>
    <xf numFmtId="0" fontId="21" fillId="0" borderId="8" xfId="0" applyFont="1" applyBorder="1" applyAlignment="1" applyProtection="1">
      <alignment horizontal="center" vertical="center"/>
      <protection hidden="1"/>
    </xf>
    <xf numFmtId="0" fontId="21" fillId="0" borderId="3" xfId="0" applyFont="1" applyBorder="1" applyAlignment="1" applyProtection="1">
      <alignment horizontal="center" vertical="center"/>
      <protection hidden="1"/>
    </xf>
    <xf numFmtId="0" fontId="21" fillId="0" borderId="9" xfId="0" applyFont="1" applyBorder="1" applyAlignment="1" applyProtection="1">
      <alignment horizontal="center" vertical="center"/>
      <protection hidden="1"/>
    </xf>
    <xf numFmtId="191" fontId="72" fillId="0" borderId="4" xfId="0" applyNumberFormat="1" applyFont="1" applyBorder="1" applyAlignment="1" applyProtection="1">
      <alignment horizontal="center" vertical="center"/>
      <protection locked="0" hidden="1"/>
    </xf>
    <xf numFmtId="191" fontId="72" fillId="0" borderId="5" xfId="0" applyNumberFormat="1" applyFont="1" applyBorder="1" applyAlignment="1" applyProtection="1">
      <alignment horizontal="center" vertical="center"/>
      <protection locked="0" hidden="1"/>
    </xf>
    <xf numFmtId="191" fontId="72" fillId="0" borderId="6" xfId="0" applyNumberFormat="1" applyFont="1" applyBorder="1" applyAlignment="1" applyProtection="1">
      <alignment horizontal="center" vertical="center"/>
      <protection locked="0" hidden="1"/>
    </xf>
    <xf numFmtId="191" fontId="72" fillId="0" borderId="8" xfId="0" applyNumberFormat="1" applyFont="1" applyBorder="1" applyAlignment="1" applyProtection="1">
      <alignment horizontal="center" vertical="center"/>
      <protection locked="0" hidden="1"/>
    </xf>
    <xf numFmtId="191" fontId="72" fillId="0" borderId="3" xfId="0" applyNumberFormat="1" applyFont="1" applyBorder="1" applyAlignment="1" applyProtection="1">
      <alignment horizontal="center" vertical="center"/>
      <protection locked="0" hidden="1"/>
    </xf>
    <xf numFmtId="191" fontId="72" fillId="0" borderId="9" xfId="0" applyNumberFormat="1" applyFont="1" applyBorder="1" applyAlignment="1" applyProtection="1">
      <alignment horizontal="center" vertical="center"/>
      <protection locked="0" hidden="1"/>
    </xf>
    <xf numFmtId="0" fontId="11" fillId="0" borderId="0" xfId="0" applyFont="1" applyAlignment="1" applyProtection="1">
      <alignment horizontal="center" wrapText="1"/>
      <protection locked="0" hidden="1"/>
    </xf>
    <xf numFmtId="0" fontId="11" fillId="0" borderId="3" xfId="0" applyFont="1" applyBorder="1" applyAlignment="1" applyProtection="1">
      <alignment horizontal="center" wrapText="1"/>
      <protection locked="0" hidden="1"/>
    </xf>
    <xf numFmtId="0" fontId="9" fillId="0" borderId="11" xfId="0" applyFont="1" applyBorder="1" applyAlignment="1" applyProtection="1">
      <alignment horizontal="center" vertical="center" shrinkToFit="1"/>
      <protection hidden="1"/>
    </xf>
    <xf numFmtId="0" fontId="9" fillId="0" borderId="12" xfId="0" applyFont="1" applyBorder="1" applyAlignment="1" applyProtection="1">
      <alignment horizontal="center" vertical="center" shrinkToFit="1"/>
      <protection hidden="1"/>
    </xf>
    <xf numFmtId="0" fontId="9" fillId="0" borderId="13" xfId="0" applyFont="1" applyBorder="1" applyAlignment="1" applyProtection="1">
      <alignment horizontal="center" vertical="center" shrinkToFit="1"/>
      <protection hidden="1"/>
    </xf>
    <xf numFmtId="0" fontId="21" fillId="0" borderId="14" xfId="0" applyFont="1" applyBorder="1" applyAlignment="1" applyProtection="1">
      <alignment horizontal="center" vertical="center"/>
      <protection hidden="1"/>
    </xf>
    <xf numFmtId="0" fontId="7" fillId="0" borderId="14" xfId="0" applyFont="1" applyBorder="1" applyAlignment="1" applyProtection="1">
      <alignment horizontal="center" vertical="center"/>
      <protection locked="0" hidden="1"/>
    </xf>
    <xf numFmtId="0" fontId="9" fillId="0" borderId="14" xfId="0" applyFont="1" applyBorder="1" applyAlignment="1" applyProtection="1">
      <alignment horizontal="center" vertical="center"/>
      <protection hidden="1"/>
    </xf>
    <xf numFmtId="38" fontId="5" fillId="0" borderId="4" xfId="0" applyNumberFormat="1" applyFont="1" applyBorder="1" applyAlignment="1" applyProtection="1">
      <alignment horizontal="right" vertical="center" wrapText="1"/>
      <protection locked="0" hidden="1"/>
    </xf>
    <xf numFmtId="0" fontId="5" fillId="0" borderId="5" xfId="0" applyFont="1" applyBorder="1" applyAlignment="1" applyProtection="1">
      <alignment horizontal="right" vertical="center" wrapText="1"/>
      <protection locked="0" hidden="1"/>
    </xf>
    <xf numFmtId="0" fontId="5" fillId="0" borderId="8" xfId="0" applyFont="1" applyBorder="1" applyAlignment="1" applyProtection="1">
      <alignment horizontal="right" vertical="center" wrapText="1"/>
      <protection locked="0" hidden="1"/>
    </xf>
    <xf numFmtId="0" fontId="5" fillId="0" borderId="3" xfId="0" applyFont="1" applyBorder="1" applyAlignment="1" applyProtection="1">
      <alignment horizontal="right" vertical="center" wrapText="1"/>
      <protection locked="0" hidden="1"/>
    </xf>
    <xf numFmtId="0" fontId="21" fillId="0" borderId="13" xfId="0" applyFont="1" applyBorder="1" applyAlignment="1" applyProtection="1">
      <alignment horizontal="center" vertical="center"/>
      <protection hidden="1"/>
    </xf>
    <xf numFmtId="0" fontId="26" fillId="0" borderId="0" xfId="4" applyFont="1" applyAlignment="1" applyProtection="1">
      <alignment horizontal="right" vertical="center"/>
      <protection hidden="1"/>
    </xf>
    <xf numFmtId="0" fontId="7" fillId="0" borderId="0" xfId="0" applyFont="1" applyAlignment="1" applyProtection="1">
      <alignment vertical="center" wrapText="1"/>
      <protection hidden="1"/>
    </xf>
    <xf numFmtId="0" fontId="21" fillId="0" borderId="4" xfId="0" applyFont="1" applyBorder="1" applyAlignment="1" applyProtection="1">
      <alignment horizontal="right" vertical="center" shrinkToFit="1"/>
      <protection hidden="1"/>
    </xf>
    <xf numFmtId="0" fontId="21" fillId="0" borderId="5" xfId="0" applyFont="1" applyBorder="1" applyAlignment="1" applyProtection="1">
      <alignment horizontal="right" vertical="center" shrinkToFit="1"/>
      <protection hidden="1"/>
    </xf>
    <xf numFmtId="0" fontId="21" fillId="0" borderId="6" xfId="0" applyFont="1" applyBorder="1" applyAlignment="1" applyProtection="1">
      <alignment horizontal="right" vertical="center" shrinkToFit="1"/>
      <protection hidden="1"/>
    </xf>
    <xf numFmtId="0" fontId="21" fillId="0" borderId="8" xfId="0" applyFont="1" applyBorder="1" applyAlignment="1" applyProtection="1">
      <alignment horizontal="right" vertical="center" shrinkToFit="1"/>
      <protection hidden="1"/>
    </xf>
    <xf numFmtId="0" fontId="21" fillId="0" borderId="3" xfId="0" applyFont="1" applyBorder="1" applyAlignment="1" applyProtection="1">
      <alignment horizontal="right" vertical="center" shrinkToFit="1"/>
      <protection hidden="1"/>
    </xf>
    <xf numFmtId="0" fontId="21" fillId="0" borderId="9" xfId="0" applyFont="1" applyBorder="1" applyAlignment="1" applyProtection="1">
      <alignment horizontal="right" vertical="center" shrinkToFit="1"/>
      <protection hidden="1"/>
    </xf>
    <xf numFmtId="176" fontId="21" fillId="0" borderId="4" xfId="3" applyNumberFormat="1" applyFont="1" applyBorder="1" applyAlignment="1" applyProtection="1">
      <alignment horizontal="right" vertical="center" shrinkToFit="1"/>
      <protection hidden="1"/>
    </xf>
    <xf numFmtId="176" fontId="21" fillId="0" borderId="5" xfId="3" applyNumberFormat="1" applyFont="1" applyBorder="1" applyAlignment="1" applyProtection="1">
      <alignment horizontal="right" vertical="center" shrinkToFit="1"/>
      <protection hidden="1"/>
    </xf>
    <xf numFmtId="176" fontId="21" fillId="0" borderId="8" xfId="3" applyNumberFormat="1" applyFont="1" applyBorder="1" applyAlignment="1" applyProtection="1">
      <alignment horizontal="right" vertical="center" shrinkToFit="1"/>
      <protection hidden="1"/>
    </xf>
    <xf numFmtId="176" fontId="21" fillId="0" borderId="3" xfId="3" applyNumberFormat="1" applyFont="1" applyBorder="1" applyAlignment="1" applyProtection="1">
      <alignment horizontal="right" vertical="center" shrinkToFit="1"/>
      <protection hidden="1"/>
    </xf>
    <xf numFmtId="0" fontId="11" fillId="0" borderId="13" xfId="0" applyFont="1" applyBorder="1" applyAlignment="1" applyProtection="1">
      <alignment horizontal="center" vertical="center"/>
      <protection hidden="1"/>
    </xf>
    <xf numFmtId="0" fontId="21" fillId="0" borderId="56" xfId="0" applyFont="1" applyBorder="1" applyAlignment="1" applyProtection="1">
      <alignment horizontal="center" vertical="center"/>
      <protection hidden="1"/>
    </xf>
    <xf numFmtId="0" fontId="21" fillId="0" borderId="0" xfId="0" applyFont="1" applyAlignment="1" applyProtection="1">
      <alignment horizontal="center" vertical="center"/>
      <protection hidden="1"/>
    </xf>
    <xf numFmtId="38" fontId="11" fillId="0" borderId="4" xfId="3" applyFont="1" applyBorder="1" applyAlignment="1" applyProtection="1">
      <alignment horizontal="right" vertical="center" shrinkToFit="1"/>
      <protection hidden="1"/>
    </xf>
    <xf numFmtId="38" fontId="11" fillId="0" borderId="5" xfId="3" applyFont="1" applyBorder="1" applyAlignment="1" applyProtection="1">
      <alignment horizontal="right" vertical="center" shrinkToFit="1"/>
      <protection hidden="1"/>
    </xf>
    <xf numFmtId="0" fontId="5" fillId="3" borderId="259" xfId="0" applyFont="1" applyFill="1" applyBorder="1" applyAlignment="1" applyProtection="1">
      <alignment horizontal="center" vertical="center"/>
      <protection locked="0" hidden="1"/>
    </xf>
    <xf numFmtId="0" fontId="5" fillId="3" borderId="260" xfId="0" applyFont="1" applyFill="1" applyBorder="1" applyAlignment="1" applyProtection="1">
      <alignment horizontal="center" vertical="center"/>
      <protection locked="0" hidden="1"/>
    </xf>
    <xf numFmtId="0" fontId="5" fillId="3" borderId="261" xfId="0" applyFont="1" applyFill="1" applyBorder="1" applyAlignment="1" applyProtection="1">
      <alignment horizontal="center" vertical="center"/>
      <protection locked="0" hidden="1"/>
    </xf>
    <xf numFmtId="0" fontId="5" fillId="3" borderId="262" xfId="0" applyFont="1" applyFill="1" applyBorder="1" applyAlignment="1" applyProtection="1">
      <alignment horizontal="center" vertical="center"/>
      <protection locked="0" hidden="1"/>
    </xf>
    <xf numFmtId="0" fontId="5" fillId="3" borderId="263" xfId="0" applyFont="1" applyFill="1" applyBorder="1" applyAlignment="1" applyProtection="1">
      <alignment horizontal="center" vertical="center"/>
      <protection locked="0" hidden="1"/>
    </xf>
    <xf numFmtId="0" fontId="5" fillId="3" borderId="264" xfId="0" applyFont="1" applyFill="1" applyBorder="1" applyAlignment="1" applyProtection="1">
      <alignment horizontal="center" vertical="center"/>
      <protection locked="0" hidden="1"/>
    </xf>
    <xf numFmtId="0" fontId="25" fillId="0" borderId="0" xfId="0" applyFont="1" applyAlignment="1" applyProtection="1">
      <alignment horizontal="center" vertical="center"/>
      <protection hidden="1"/>
    </xf>
    <xf numFmtId="0" fontId="21" fillId="0" borderId="41" xfId="0" applyFont="1" applyBorder="1" applyAlignment="1" applyProtection="1">
      <alignment horizontal="center" vertical="center"/>
      <protection hidden="1"/>
    </xf>
    <xf numFmtId="0" fontId="21" fillId="0" borderId="4" xfId="0" applyFont="1" applyBorder="1" applyAlignment="1" applyProtection="1">
      <alignment horizontal="center" vertical="center" shrinkToFit="1"/>
      <protection hidden="1"/>
    </xf>
    <xf numFmtId="0" fontId="21" fillId="0" borderId="5" xfId="0" applyFont="1" applyBorder="1" applyAlignment="1" applyProtection="1">
      <alignment horizontal="center" vertical="center" shrinkToFit="1"/>
      <protection hidden="1"/>
    </xf>
    <xf numFmtId="0" fontId="21" fillId="0" borderId="6" xfId="0" applyFont="1" applyBorder="1" applyAlignment="1" applyProtection="1">
      <alignment horizontal="center" vertical="center" shrinkToFit="1"/>
      <protection hidden="1"/>
    </xf>
    <xf numFmtId="0" fontId="21" fillId="0" borderId="8" xfId="0" applyFont="1" applyBorder="1" applyAlignment="1" applyProtection="1">
      <alignment horizontal="center" vertical="center" shrinkToFit="1"/>
      <protection hidden="1"/>
    </xf>
    <xf numFmtId="0" fontId="21" fillId="0" borderId="3" xfId="0" applyFont="1" applyBorder="1" applyAlignment="1" applyProtection="1">
      <alignment horizontal="center" vertical="center" shrinkToFit="1"/>
      <protection hidden="1"/>
    </xf>
    <xf numFmtId="0" fontId="21" fillId="0" borderId="9" xfId="0" applyFont="1" applyBorder="1" applyAlignment="1" applyProtection="1">
      <alignment horizontal="center" vertical="center" shrinkToFit="1"/>
      <protection hidden="1"/>
    </xf>
    <xf numFmtId="38" fontId="21" fillId="0" borderId="4" xfId="3" applyFont="1" applyFill="1" applyBorder="1" applyAlignment="1" applyProtection="1">
      <alignment horizontal="right" vertical="center" wrapText="1"/>
      <protection hidden="1"/>
    </xf>
    <xf numFmtId="38" fontId="21" fillId="0" borderId="5" xfId="3" applyFont="1" applyFill="1" applyBorder="1" applyAlignment="1" applyProtection="1">
      <alignment horizontal="right" vertical="center" wrapText="1"/>
      <protection hidden="1"/>
    </xf>
    <xf numFmtId="38" fontId="21" fillId="0" borderId="6" xfId="3" applyFont="1" applyFill="1" applyBorder="1" applyAlignment="1" applyProtection="1">
      <alignment horizontal="right" vertical="center" wrapText="1"/>
      <protection hidden="1"/>
    </xf>
    <xf numFmtId="38" fontId="21" fillId="0" borderId="8" xfId="3" applyFont="1" applyFill="1" applyBorder="1" applyAlignment="1" applyProtection="1">
      <alignment horizontal="right" vertical="center" wrapText="1"/>
      <protection hidden="1"/>
    </xf>
    <xf numFmtId="38" fontId="21" fillId="0" borderId="3" xfId="3" applyFont="1" applyFill="1" applyBorder="1" applyAlignment="1" applyProtection="1">
      <alignment horizontal="right" vertical="center" wrapText="1"/>
      <protection hidden="1"/>
    </xf>
    <xf numFmtId="38" fontId="21" fillId="0" borderId="9" xfId="3" applyFont="1" applyFill="1" applyBorder="1" applyAlignment="1" applyProtection="1">
      <alignment horizontal="right" vertical="center" wrapText="1"/>
      <protection hidden="1"/>
    </xf>
    <xf numFmtId="38" fontId="21" fillId="0" borderId="13" xfId="3" applyFont="1" applyBorder="1" applyAlignment="1" applyProtection="1">
      <alignment horizontal="center" vertical="center"/>
      <protection hidden="1"/>
    </xf>
    <xf numFmtId="38" fontId="21" fillId="0" borderId="6" xfId="3" applyFont="1" applyBorder="1" applyAlignment="1" applyProtection="1">
      <alignment horizontal="center" vertical="center"/>
      <protection hidden="1"/>
    </xf>
    <xf numFmtId="38" fontId="21" fillId="0" borderId="9" xfId="3" applyFont="1" applyBorder="1" applyAlignment="1" applyProtection="1">
      <alignment horizontal="center" vertical="center"/>
      <protection hidden="1"/>
    </xf>
    <xf numFmtId="38" fontId="21" fillId="0" borderId="11" xfId="3" applyFont="1" applyBorder="1" applyAlignment="1" applyProtection="1">
      <alignment horizontal="right" vertical="center"/>
      <protection hidden="1"/>
    </xf>
    <xf numFmtId="38" fontId="21" fillId="0" borderId="12" xfId="3" applyFont="1" applyBorder="1" applyAlignment="1" applyProtection="1">
      <alignment horizontal="right" vertical="center"/>
      <protection hidden="1"/>
    </xf>
    <xf numFmtId="0" fontId="21" fillId="0" borderId="7" xfId="0" applyFont="1" applyBorder="1" applyAlignment="1" applyProtection="1">
      <alignment horizontal="center" vertical="center"/>
      <protection hidden="1"/>
    </xf>
    <xf numFmtId="0" fontId="21" fillId="0" borderId="14" xfId="0" applyFont="1" applyBorder="1" applyAlignment="1" applyProtection="1">
      <alignment horizontal="right" vertical="center" wrapText="1"/>
      <protection hidden="1"/>
    </xf>
    <xf numFmtId="38" fontId="21" fillId="0" borderId="14" xfId="3" applyFont="1" applyFill="1" applyBorder="1" applyAlignment="1" applyProtection="1">
      <alignment horizontal="right" vertical="center" wrapText="1"/>
      <protection hidden="1"/>
    </xf>
    <xf numFmtId="38" fontId="11" fillId="0" borderId="12" xfId="3" applyFont="1" applyBorder="1" applyAlignment="1" applyProtection="1">
      <alignment horizontal="right" vertical="center" shrinkToFit="1"/>
      <protection hidden="1"/>
    </xf>
    <xf numFmtId="0" fontId="9" fillId="0" borderId="14" xfId="0" applyFont="1" applyBorder="1" applyAlignment="1" applyProtection="1">
      <alignment horizontal="center" vertical="center"/>
      <protection locked="0" hidden="1"/>
    </xf>
    <xf numFmtId="191" fontId="72" fillId="0" borderId="14" xfId="0" applyNumberFormat="1" applyFont="1" applyBorder="1" applyAlignment="1" applyProtection="1">
      <alignment horizontal="center" vertical="center"/>
      <protection locked="0" hidden="1"/>
    </xf>
    <xf numFmtId="0" fontId="11" fillId="0" borderId="6" xfId="0" applyFont="1" applyBorder="1" applyAlignment="1" applyProtection="1">
      <alignment horizontal="center" vertical="center"/>
      <protection hidden="1"/>
    </xf>
    <xf numFmtId="38" fontId="11" fillId="0" borderId="11" xfId="0" applyNumberFormat="1" applyFont="1" applyBorder="1" applyAlignment="1" applyProtection="1">
      <alignment horizontal="right" vertical="center"/>
      <protection hidden="1"/>
    </xf>
    <xf numFmtId="38" fontId="11" fillId="0" borderId="12" xfId="0" applyNumberFormat="1" applyFont="1" applyBorder="1" applyAlignment="1" applyProtection="1">
      <alignment horizontal="right" vertical="center"/>
      <protection hidden="1"/>
    </xf>
    <xf numFmtId="38" fontId="21" fillId="0" borderId="7" xfId="3" applyFont="1" applyBorder="1" applyAlignment="1" applyProtection="1">
      <alignment horizontal="center" vertical="center"/>
      <protection hidden="1"/>
    </xf>
    <xf numFmtId="38" fontId="21" fillId="0" borderId="4" xfId="3" applyFont="1" applyBorder="1" applyAlignment="1" applyProtection="1">
      <alignment horizontal="right" vertical="center"/>
      <protection hidden="1"/>
    </xf>
    <xf numFmtId="38" fontId="21" fillId="0" borderId="5" xfId="3" applyFont="1" applyBorder="1" applyAlignment="1" applyProtection="1">
      <alignment horizontal="right" vertical="center"/>
      <protection hidden="1"/>
    </xf>
    <xf numFmtId="38" fontId="21" fillId="0" borderId="6" xfId="3" applyFont="1" applyBorder="1" applyAlignment="1" applyProtection="1">
      <alignment horizontal="right" vertical="center"/>
      <protection hidden="1"/>
    </xf>
    <xf numFmtId="38" fontId="21" fillId="0" borderId="8" xfId="3" applyFont="1" applyBorder="1" applyAlignment="1" applyProtection="1">
      <alignment horizontal="right" vertical="center"/>
      <protection hidden="1"/>
    </xf>
    <xf numFmtId="38" fontId="21" fillId="0" borderId="3" xfId="3" applyFont="1" applyBorder="1" applyAlignment="1" applyProtection="1">
      <alignment horizontal="right" vertical="center"/>
      <protection hidden="1"/>
    </xf>
    <xf numFmtId="38" fontId="21" fillId="0" borderId="9" xfId="3" applyFont="1" applyBorder="1" applyAlignment="1" applyProtection="1">
      <alignment horizontal="right" vertical="center"/>
      <protection hidden="1"/>
    </xf>
    <xf numFmtId="179" fontId="11" fillId="12" borderId="32" xfId="0" applyNumberFormat="1" applyFont="1" applyFill="1" applyBorder="1" applyAlignment="1" applyProtection="1">
      <alignment horizontal="center" vertical="center" shrinkToFit="1"/>
      <protection locked="0" hidden="1"/>
    </xf>
    <xf numFmtId="179" fontId="11" fillId="12" borderId="23" xfId="0" applyNumberFormat="1" applyFont="1" applyFill="1" applyBorder="1" applyAlignment="1" applyProtection="1">
      <alignment horizontal="center" vertical="center" shrinkToFit="1"/>
      <protection locked="0" hidden="1"/>
    </xf>
    <xf numFmtId="179" fontId="11" fillId="12" borderId="51" xfId="0" applyNumberFormat="1" applyFont="1" applyFill="1" applyBorder="1" applyAlignment="1" applyProtection="1">
      <alignment horizontal="center" vertical="center" shrinkToFit="1"/>
      <protection locked="0" hidden="1"/>
    </xf>
    <xf numFmtId="179" fontId="11" fillId="12" borderId="33" xfId="0" applyNumberFormat="1" applyFont="1" applyFill="1" applyBorder="1" applyAlignment="1" applyProtection="1">
      <alignment horizontal="center" vertical="center" shrinkToFit="1"/>
      <protection locked="0" hidden="1"/>
    </xf>
    <xf numFmtId="179" fontId="11" fillId="12" borderId="2" xfId="0" applyNumberFormat="1" applyFont="1" applyFill="1" applyBorder="1" applyAlignment="1" applyProtection="1">
      <alignment horizontal="center" vertical="center" shrinkToFit="1"/>
      <protection locked="0" hidden="1"/>
    </xf>
    <xf numFmtId="179" fontId="11" fillId="12" borderId="52" xfId="0" applyNumberFormat="1" applyFont="1" applyFill="1" applyBorder="1" applyAlignment="1" applyProtection="1">
      <alignment horizontal="center" vertical="center" shrinkToFit="1"/>
      <protection locked="0" hidden="1"/>
    </xf>
    <xf numFmtId="0" fontId="11" fillId="12" borderId="38" xfId="0" applyFont="1" applyFill="1" applyBorder="1" applyAlignment="1" applyProtection="1">
      <alignment horizontal="center" vertical="center"/>
      <protection locked="0" hidden="1"/>
    </xf>
    <xf numFmtId="0" fontId="11" fillId="12" borderId="30" xfId="0" applyFont="1" applyFill="1" applyBorder="1" applyAlignment="1" applyProtection="1">
      <alignment horizontal="center" vertical="center"/>
      <protection locked="0" hidden="1"/>
    </xf>
    <xf numFmtId="0" fontId="11" fillId="0" borderId="10" xfId="0" applyFont="1" applyBorder="1" applyAlignment="1" applyProtection="1">
      <alignment horizontal="center" vertical="center"/>
      <protection hidden="1"/>
    </xf>
    <xf numFmtId="0" fontId="11" fillId="0" borderId="4" xfId="0" applyFont="1" applyBorder="1" applyAlignment="1" applyProtection="1">
      <alignment horizontal="center" vertical="center"/>
      <protection hidden="1"/>
    </xf>
    <xf numFmtId="0" fontId="11" fillId="0" borderId="5" xfId="0" applyFont="1" applyBorder="1" applyAlignment="1" applyProtection="1">
      <alignment horizontal="center" vertical="center"/>
      <protection hidden="1"/>
    </xf>
    <xf numFmtId="0" fontId="11" fillId="0" borderId="8" xfId="0" applyFont="1" applyBorder="1" applyAlignment="1" applyProtection="1">
      <alignment horizontal="center" vertical="center"/>
      <protection hidden="1"/>
    </xf>
    <xf numFmtId="0" fontId="11" fillId="0" borderId="3" xfId="0" applyFont="1" applyBorder="1" applyAlignment="1" applyProtection="1">
      <alignment horizontal="center" vertical="center"/>
      <protection hidden="1"/>
    </xf>
    <xf numFmtId="38" fontId="21" fillId="0" borderId="4" xfId="0" applyNumberFormat="1" applyFont="1" applyBorder="1" applyAlignment="1" applyProtection="1">
      <alignment horizontal="right" vertical="center"/>
      <protection hidden="1"/>
    </xf>
    <xf numFmtId="0" fontId="21" fillId="0" borderId="5" xfId="0" applyFont="1" applyBorder="1" applyAlignment="1" applyProtection="1">
      <alignment horizontal="right" vertical="center"/>
      <protection hidden="1"/>
    </xf>
    <xf numFmtId="0" fontId="21" fillId="0" borderId="6" xfId="0" applyFont="1" applyBorder="1" applyAlignment="1" applyProtection="1">
      <alignment horizontal="right" vertical="center"/>
      <protection hidden="1"/>
    </xf>
    <xf numFmtId="0" fontId="21" fillId="0" borderId="8" xfId="0" applyFont="1" applyBorder="1" applyAlignment="1" applyProtection="1">
      <alignment horizontal="right" vertical="center"/>
      <protection hidden="1"/>
    </xf>
    <xf numFmtId="0" fontId="21" fillId="0" borderId="3" xfId="0" applyFont="1" applyBorder="1" applyAlignment="1" applyProtection="1">
      <alignment horizontal="right" vertical="center"/>
      <protection hidden="1"/>
    </xf>
    <xf numFmtId="0" fontId="21" fillId="0" borderId="9" xfId="0" applyFont="1" applyBorder="1" applyAlignment="1" applyProtection="1">
      <alignment horizontal="right" vertical="center"/>
      <protection hidden="1"/>
    </xf>
    <xf numFmtId="38" fontId="5" fillId="0" borderId="5" xfId="0" applyNumberFormat="1" applyFont="1" applyBorder="1" applyAlignment="1" applyProtection="1">
      <alignment horizontal="right" vertical="center" wrapText="1"/>
      <protection locked="0" hidden="1"/>
    </xf>
    <xf numFmtId="38" fontId="5" fillId="0" borderId="8" xfId="0" applyNumberFormat="1" applyFont="1" applyBorder="1" applyAlignment="1" applyProtection="1">
      <alignment horizontal="right" vertical="center" wrapText="1"/>
      <protection locked="0" hidden="1"/>
    </xf>
    <xf numFmtId="38" fontId="5" fillId="0" borderId="3" xfId="0" applyNumberFormat="1" applyFont="1" applyBorder="1" applyAlignment="1" applyProtection="1">
      <alignment horizontal="right" vertical="center" wrapText="1"/>
      <protection locked="0" hidden="1"/>
    </xf>
    <xf numFmtId="38" fontId="5" fillId="0" borderId="6" xfId="0" applyNumberFormat="1" applyFont="1" applyBorder="1" applyAlignment="1" applyProtection="1">
      <alignment horizontal="left" vertical="center" wrapText="1"/>
      <protection hidden="1"/>
    </xf>
    <xf numFmtId="38" fontId="5" fillId="0" borderId="9" xfId="0" applyNumberFormat="1" applyFont="1" applyBorder="1" applyAlignment="1" applyProtection="1">
      <alignment horizontal="left" vertical="center" wrapText="1"/>
      <protection hidden="1"/>
    </xf>
    <xf numFmtId="0" fontId="21" fillId="0" borderId="11" xfId="0" applyFont="1" applyBorder="1" applyAlignment="1" applyProtection="1">
      <alignment horizontal="center" vertical="center"/>
      <protection hidden="1"/>
    </xf>
    <xf numFmtId="0" fontId="21" fillId="0" borderId="12" xfId="0" applyFont="1" applyBorder="1" applyAlignment="1" applyProtection="1">
      <alignment horizontal="center" vertical="center"/>
      <protection hidden="1"/>
    </xf>
    <xf numFmtId="194" fontId="21" fillId="12" borderId="4" xfId="3" applyNumberFormat="1" applyFont="1" applyFill="1" applyBorder="1" applyAlignment="1" applyProtection="1">
      <alignment horizontal="center" vertical="center" shrinkToFit="1"/>
      <protection locked="0" hidden="1"/>
    </xf>
    <xf numFmtId="194" fontId="21" fillId="12" borderId="5" xfId="3" applyNumberFormat="1" applyFont="1" applyFill="1" applyBorder="1" applyAlignment="1" applyProtection="1">
      <alignment horizontal="center" vertical="center" shrinkToFit="1"/>
      <protection locked="0" hidden="1"/>
    </xf>
    <xf numFmtId="194" fontId="21" fillId="12" borderId="15" xfId="3" applyNumberFormat="1" applyFont="1" applyFill="1" applyBorder="1" applyAlignment="1" applyProtection="1">
      <alignment horizontal="center" vertical="center" shrinkToFit="1"/>
      <protection locked="0" hidden="1"/>
    </xf>
    <xf numFmtId="194" fontId="21" fillId="12" borderId="33" xfId="3" applyNumberFormat="1" applyFont="1" applyFill="1" applyBorder="1" applyAlignment="1" applyProtection="1">
      <alignment horizontal="center" vertical="center" shrinkToFit="1"/>
      <protection locked="0" hidden="1"/>
    </xf>
    <xf numFmtId="194" fontId="21" fillId="12" borderId="2" xfId="3" applyNumberFormat="1" applyFont="1" applyFill="1" applyBorder="1" applyAlignment="1" applyProtection="1">
      <alignment horizontal="center" vertical="center" shrinkToFit="1"/>
      <protection locked="0" hidden="1"/>
    </xf>
    <xf numFmtId="194" fontId="21" fillId="12" borderId="34" xfId="3" applyNumberFormat="1" applyFont="1" applyFill="1" applyBorder="1" applyAlignment="1" applyProtection="1">
      <alignment horizontal="center" vertical="center" shrinkToFit="1"/>
      <protection locked="0" hidden="1"/>
    </xf>
    <xf numFmtId="180" fontId="11" fillId="12" borderId="19" xfId="0" applyNumberFormat="1" applyFont="1" applyFill="1" applyBorder="1" applyAlignment="1" applyProtection="1">
      <alignment horizontal="center" vertical="center" shrinkToFit="1"/>
      <protection locked="0" hidden="1"/>
    </xf>
    <xf numFmtId="180" fontId="11" fillId="12" borderId="5" xfId="0" applyNumberFormat="1" applyFont="1" applyFill="1" applyBorder="1" applyAlignment="1" applyProtection="1">
      <alignment horizontal="center" vertical="center" shrinkToFit="1"/>
      <protection locked="0" hidden="1"/>
    </xf>
    <xf numFmtId="180" fontId="11" fillId="12" borderId="6" xfId="0" applyNumberFormat="1" applyFont="1" applyFill="1" applyBorder="1" applyAlignment="1" applyProtection="1">
      <alignment horizontal="center" vertical="center" shrinkToFit="1"/>
      <protection locked="0" hidden="1"/>
    </xf>
    <xf numFmtId="180" fontId="11" fillId="12" borderId="1" xfId="0" applyNumberFormat="1" applyFont="1" applyFill="1" applyBorder="1" applyAlignment="1" applyProtection="1">
      <alignment horizontal="center" vertical="center" shrinkToFit="1"/>
      <protection locked="0" hidden="1"/>
    </xf>
    <xf numFmtId="180" fontId="11" fillId="12" borderId="2" xfId="0" applyNumberFormat="1" applyFont="1" applyFill="1" applyBorder="1" applyAlignment="1" applyProtection="1">
      <alignment horizontal="center" vertical="center" shrinkToFit="1"/>
      <protection locked="0" hidden="1"/>
    </xf>
    <xf numFmtId="180" fontId="11" fillId="12" borderId="52" xfId="0" applyNumberFormat="1" applyFont="1" applyFill="1" applyBorder="1" applyAlignment="1" applyProtection="1">
      <alignment horizontal="center" vertical="center" shrinkToFit="1"/>
      <protection locked="0" hidden="1"/>
    </xf>
    <xf numFmtId="0" fontId="21" fillId="13" borderId="32" xfId="0" applyFont="1" applyFill="1" applyBorder="1" applyAlignment="1" applyProtection="1">
      <alignment horizontal="center" vertical="center" wrapText="1" shrinkToFit="1"/>
      <protection hidden="1"/>
    </xf>
    <xf numFmtId="0" fontId="21" fillId="13" borderId="23" xfId="0" applyFont="1" applyFill="1" applyBorder="1" applyAlignment="1" applyProtection="1">
      <alignment horizontal="center" vertical="center" wrapText="1" shrinkToFit="1"/>
      <protection hidden="1"/>
    </xf>
    <xf numFmtId="0" fontId="21" fillId="13" borderId="51" xfId="0" applyFont="1" applyFill="1" applyBorder="1" applyAlignment="1" applyProtection="1">
      <alignment horizontal="center" vertical="center" wrapText="1" shrinkToFit="1"/>
      <protection hidden="1"/>
    </xf>
    <xf numFmtId="0" fontId="21" fillId="13" borderId="8" xfId="0" applyFont="1" applyFill="1" applyBorder="1" applyAlignment="1" applyProtection="1">
      <alignment horizontal="center" vertical="center" wrapText="1" shrinkToFit="1"/>
      <protection hidden="1"/>
    </xf>
    <xf numFmtId="0" fontId="21" fillId="13" borderId="3" xfId="0" applyFont="1" applyFill="1" applyBorder="1" applyAlignment="1" applyProtection="1">
      <alignment horizontal="center" vertical="center" wrapText="1" shrinkToFit="1"/>
      <protection hidden="1"/>
    </xf>
    <xf numFmtId="0" fontId="21" fillId="13" borderId="9" xfId="0" applyFont="1" applyFill="1" applyBorder="1" applyAlignment="1" applyProtection="1">
      <alignment horizontal="center" vertical="center" wrapText="1" shrinkToFit="1"/>
      <protection hidden="1"/>
    </xf>
    <xf numFmtId="0" fontId="11" fillId="12" borderId="4" xfId="3" applyNumberFormat="1" applyFont="1" applyFill="1" applyBorder="1" applyAlignment="1" applyProtection="1">
      <alignment horizontal="center" vertical="center"/>
      <protection locked="0" hidden="1"/>
    </xf>
    <xf numFmtId="0" fontId="11" fillId="12" borderId="5" xfId="3" applyNumberFormat="1" applyFont="1" applyFill="1" applyBorder="1" applyAlignment="1" applyProtection="1">
      <alignment horizontal="center" vertical="center"/>
      <protection locked="0" hidden="1"/>
    </xf>
    <xf numFmtId="0" fontId="11" fillId="12" borderId="6" xfId="3" applyNumberFormat="1" applyFont="1" applyFill="1" applyBorder="1" applyAlignment="1" applyProtection="1">
      <alignment horizontal="center" vertical="center"/>
      <protection locked="0" hidden="1"/>
    </xf>
    <xf numFmtId="0" fontId="11" fillId="12" borderId="33" xfId="3" applyNumberFormat="1" applyFont="1" applyFill="1" applyBorder="1" applyAlignment="1" applyProtection="1">
      <alignment horizontal="center" vertical="center"/>
      <protection locked="0" hidden="1"/>
    </xf>
    <xf numFmtId="0" fontId="11" fillId="12" borderId="2" xfId="3" applyNumberFormat="1" applyFont="1" applyFill="1" applyBorder="1" applyAlignment="1" applyProtection="1">
      <alignment horizontal="center" vertical="center"/>
      <protection locked="0" hidden="1"/>
    </xf>
    <xf numFmtId="0" fontId="11" fillId="12" borderId="52" xfId="3" applyNumberFormat="1" applyFont="1" applyFill="1" applyBorder="1" applyAlignment="1" applyProtection="1">
      <alignment horizontal="center" vertical="center"/>
      <protection locked="0" hidden="1"/>
    </xf>
    <xf numFmtId="0" fontId="21" fillId="13" borderId="38" xfId="0" applyFont="1" applyFill="1" applyBorder="1" applyAlignment="1" applyProtection="1">
      <alignment horizontal="center" vertical="center" shrinkToFit="1"/>
      <protection hidden="1"/>
    </xf>
    <xf numFmtId="0" fontId="21" fillId="13" borderId="42" xfId="0" applyFont="1" applyFill="1" applyBorder="1" applyAlignment="1" applyProtection="1">
      <alignment horizontal="center" vertical="center" shrinkToFit="1"/>
      <protection hidden="1"/>
    </xf>
    <xf numFmtId="0" fontId="21" fillId="13" borderId="43" xfId="0" applyFont="1" applyFill="1" applyBorder="1" applyAlignment="1" applyProtection="1">
      <alignment horizontal="center" vertical="center" shrinkToFit="1"/>
      <protection hidden="1"/>
    </xf>
    <xf numFmtId="194" fontId="21" fillId="12" borderId="4" xfId="3" applyNumberFormat="1" applyFont="1" applyFill="1" applyBorder="1" applyAlignment="1" applyProtection="1">
      <alignment horizontal="center" vertical="center"/>
      <protection locked="0" hidden="1"/>
    </xf>
    <xf numFmtId="194" fontId="21" fillId="12" borderId="5" xfId="3" applyNumberFormat="1" applyFont="1" applyFill="1" applyBorder="1" applyAlignment="1" applyProtection="1">
      <alignment horizontal="center" vertical="center"/>
      <protection locked="0" hidden="1"/>
    </xf>
    <xf numFmtId="194" fontId="21" fillId="12" borderId="6" xfId="3" applyNumberFormat="1" applyFont="1" applyFill="1" applyBorder="1" applyAlignment="1" applyProtection="1">
      <alignment horizontal="center" vertical="center"/>
      <protection locked="0" hidden="1"/>
    </xf>
    <xf numFmtId="194" fontId="21" fillId="12" borderId="33" xfId="3" applyNumberFormat="1" applyFont="1" applyFill="1" applyBorder="1" applyAlignment="1" applyProtection="1">
      <alignment horizontal="center" vertical="center"/>
      <protection locked="0" hidden="1"/>
    </xf>
    <xf numFmtId="194" fontId="21" fillId="12" borderId="2" xfId="3" applyNumberFormat="1" applyFont="1" applyFill="1" applyBorder="1" applyAlignment="1" applyProtection="1">
      <alignment horizontal="center" vertical="center"/>
      <protection locked="0" hidden="1"/>
    </xf>
    <xf numFmtId="194" fontId="21" fillId="12" borderId="52" xfId="3" applyNumberFormat="1" applyFont="1" applyFill="1" applyBorder="1" applyAlignment="1" applyProtection="1">
      <alignment horizontal="center" vertical="center"/>
      <protection locked="0" hidden="1"/>
    </xf>
    <xf numFmtId="177" fontId="21" fillId="12" borderId="4" xfId="0" applyNumberFormat="1" applyFont="1" applyFill="1" applyBorder="1" applyAlignment="1" applyProtection="1">
      <alignment horizontal="center" vertical="center" shrinkToFit="1"/>
      <protection locked="0" hidden="1"/>
    </xf>
    <xf numFmtId="177" fontId="21" fillId="12" borderId="5" xfId="0" applyNumberFormat="1" applyFont="1" applyFill="1" applyBorder="1" applyAlignment="1" applyProtection="1">
      <alignment horizontal="center" vertical="center" shrinkToFit="1"/>
      <protection locked="0" hidden="1"/>
    </xf>
    <xf numFmtId="177" fontId="21" fillId="12" borderId="6" xfId="0" applyNumberFormat="1" applyFont="1" applyFill="1" applyBorder="1" applyAlignment="1" applyProtection="1">
      <alignment horizontal="center" vertical="center" shrinkToFit="1"/>
      <protection locked="0" hidden="1"/>
    </xf>
    <xf numFmtId="177" fontId="21" fillId="12" borderId="33" xfId="0" applyNumberFormat="1" applyFont="1" applyFill="1" applyBorder="1" applyAlignment="1" applyProtection="1">
      <alignment horizontal="center" vertical="center" shrinkToFit="1"/>
      <protection locked="0" hidden="1"/>
    </xf>
    <xf numFmtId="177" fontId="21" fillId="12" borderId="2" xfId="0" applyNumberFormat="1" applyFont="1" applyFill="1" applyBorder="1" applyAlignment="1" applyProtection="1">
      <alignment horizontal="center" vertical="center" shrinkToFit="1"/>
      <protection locked="0" hidden="1"/>
    </xf>
    <xf numFmtId="177" fontId="21" fillId="12" borderId="52" xfId="0" applyNumberFormat="1" applyFont="1" applyFill="1" applyBorder="1" applyAlignment="1" applyProtection="1">
      <alignment horizontal="center" vertical="center" shrinkToFit="1"/>
      <protection locked="0" hidden="1"/>
    </xf>
    <xf numFmtId="0" fontId="67" fillId="0" borderId="23" xfId="0" applyFont="1" applyBorder="1" applyAlignment="1" applyProtection="1">
      <alignment horizontal="center" vertical="center"/>
      <protection hidden="1"/>
    </xf>
    <xf numFmtId="186" fontId="67" fillId="0" borderId="23" xfId="3" applyNumberFormat="1" applyFont="1" applyBorder="1" applyAlignment="1" applyProtection="1">
      <alignment horizontal="center" vertical="center" shrinkToFit="1"/>
      <protection hidden="1"/>
    </xf>
    <xf numFmtId="0" fontId="63" fillId="0" borderId="0" xfId="0" applyFont="1" applyAlignment="1" applyProtection="1">
      <alignment horizontal="right" vertical="center" shrinkToFit="1"/>
      <protection hidden="1"/>
    </xf>
    <xf numFmtId="0" fontId="67" fillId="13" borderId="116" xfId="0" applyFont="1" applyFill="1" applyBorder="1" applyAlignment="1" applyProtection="1">
      <alignment horizontal="center" shrinkToFit="1"/>
      <protection hidden="1"/>
    </xf>
    <xf numFmtId="0" fontId="67" fillId="13" borderId="114" xfId="0" applyFont="1" applyFill="1" applyBorder="1" applyAlignment="1" applyProtection="1">
      <alignment horizontal="center" shrinkToFit="1"/>
      <protection hidden="1"/>
    </xf>
    <xf numFmtId="0" fontId="67" fillId="13" borderId="115" xfId="0" applyFont="1" applyFill="1" applyBorder="1" applyAlignment="1" applyProtection="1">
      <alignment horizontal="center" shrinkToFit="1"/>
      <protection hidden="1"/>
    </xf>
    <xf numFmtId="0" fontId="67" fillId="12" borderId="116" xfId="0" applyFont="1" applyFill="1" applyBorder="1" applyAlignment="1" applyProtection="1">
      <alignment horizontal="right" shrinkToFit="1"/>
      <protection locked="0" hidden="1"/>
    </xf>
    <xf numFmtId="0" fontId="67" fillId="12" borderId="272" xfId="0" applyFont="1" applyFill="1" applyBorder="1" applyAlignment="1" applyProtection="1">
      <alignment horizontal="right" shrinkToFit="1"/>
      <protection locked="0" hidden="1"/>
    </xf>
    <xf numFmtId="0" fontId="67" fillId="12" borderId="271" xfId="0" applyFont="1" applyFill="1" applyBorder="1" applyAlignment="1" applyProtection="1">
      <alignment horizontal="center" shrinkToFit="1"/>
      <protection hidden="1"/>
    </xf>
    <xf numFmtId="0" fontId="67" fillId="12" borderId="115" xfId="0" applyFont="1" applyFill="1" applyBorder="1" applyAlignment="1" applyProtection="1">
      <alignment horizontal="center" shrinkToFit="1"/>
      <protection hidden="1"/>
    </xf>
    <xf numFmtId="0" fontId="67" fillId="13" borderId="274" xfId="0" applyFont="1" applyFill="1" applyBorder="1" applyAlignment="1" applyProtection="1">
      <alignment horizontal="center" shrinkToFit="1"/>
      <protection hidden="1"/>
    </xf>
    <xf numFmtId="0" fontId="67" fillId="13" borderId="277" xfId="0" applyFont="1" applyFill="1" applyBorder="1" applyAlignment="1" applyProtection="1">
      <alignment horizontal="center" shrinkToFit="1"/>
      <protection hidden="1"/>
    </xf>
    <xf numFmtId="0" fontId="67" fillId="13" borderId="122" xfId="0" applyFont="1" applyFill="1" applyBorder="1" applyAlignment="1" applyProtection="1">
      <alignment horizontal="center" shrinkToFit="1"/>
      <protection hidden="1"/>
    </xf>
    <xf numFmtId="0" fontId="67" fillId="13" borderId="135" xfId="0" applyFont="1" applyFill="1" applyBorder="1" applyAlignment="1" applyProtection="1">
      <alignment horizontal="center" shrinkToFit="1"/>
      <protection hidden="1"/>
    </xf>
    <xf numFmtId="0" fontId="74" fillId="12" borderId="121" xfId="2" applyFont="1" applyFill="1" applyBorder="1" applyAlignment="1" applyProtection="1">
      <alignment horizontal="left" shrinkToFit="1"/>
      <protection locked="0" hidden="1"/>
    </xf>
    <xf numFmtId="0" fontId="74" fillId="12" borderId="122" xfId="2" applyFont="1" applyFill="1" applyBorder="1" applyAlignment="1" applyProtection="1">
      <alignment horizontal="left" shrinkToFit="1"/>
      <protection locked="0" hidden="1"/>
    </xf>
    <xf numFmtId="0" fontId="74" fillId="12" borderId="135" xfId="2" applyFont="1" applyFill="1" applyBorder="1" applyAlignment="1" applyProtection="1">
      <alignment horizontal="left" shrinkToFit="1"/>
      <protection locked="0" hidden="1"/>
    </xf>
    <xf numFmtId="0" fontId="70" fillId="13" borderId="121" xfId="0" applyFont="1" applyFill="1" applyBorder="1" applyAlignment="1" applyProtection="1">
      <alignment horizontal="center" shrinkToFit="1"/>
      <protection hidden="1"/>
    </xf>
    <xf numFmtId="0" fontId="70" fillId="13" borderId="122" xfId="0" applyFont="1" applyFill="1" applyBorder="1" applyAlignment="1" applyProtection="1">
      <alignment horizontal="center" shrinkToFit="1"/>
      <protection hidden="1"/>
    </xf>
    <xf numFmtId="0" fontId="70" fillId="13" borderId="135" xfId="0" applyFont="1" applyFill="1" applyBorder="1" applyAlignment="1" applyProtection="1">
      <alignment horizontal="center" shrinkToFit="1"/>
      <protection hidden="1"/>
    </xf>
    <xf numFmtId="0" fontId="75" fillId="13" borderId="121" xfId="0" applyFont="1" applyFill="1" applyBorder="1" applyAlignment="1" applyProtection="1">
      <alignment horizontal="right" shrinkToFit="1"/>
      <protection locked="0"/>
    </xf>
    <xf numFmtId="0" fontId="75" fillId="13" borderId="134" xfId="0" applyFont="1" applyFill="1" applyBorder="1" applyAlignment="1" applyProtection="1">
      <alignment horizontal="right" shrinkToFit="1"/>
      <protection locked="0"/>
    </xf>
    <xf numFmtId="0" fontId="70" fillId="13" borderId="276" xfId="0" applyFont="1" applyFill="1" applyBorder="1" applyAlignment="1" applyProtection="1">
      <alignment horizontal="center" shrinkToFit="1"/>
      <protection hidden="1"/>
    </xf>
    <xf numFmtId="0" fontId="67" fillId="13" borderId="121" xfId="0" applyFont="1" applyFill="1" applyBorder="1" applyAlignment="1" applyProtection="1">
      <alignment horizontal="center" shrinkToFit="1"/>
      <protection hidden="1"/>
    </xf>
    <xf numFmtId="176" fontId="151" fillId="13" borderId="121" xfId="0" applyNumberFormat="1" applyFont="1" applyFill="1" applyBorder="1" applyAlignment="1" applyProtection="1">
      <alignment horizontal="center" shrinkToFit="1"/>
      <protection hidden="1"/>
    </xf>
    <xf numFmtId="176" fontId="151" fillId="13" borderId="122" xfId="0" applyNumberFormat="1" applyFont="1" applyFill="1" applyBorder="1" applyAlignment="1" applyProtection="1">
      <alignment horizontal="center" shrinkToFit="1"/>
      <protection hidden="1"/>
    </xf>
    <xf numFmtId="176" fontId="151" fillId="13" borderId="134" xfId="0" applyNumberFormat="1" applyFont="1" applyFill="1" applyBorder="1" applyAlignment="1" applyProtection="1">
      <alignment horizontal="center" shrinkToFit="1"/>
      <protection hidden="1"/>
    </xf>
    <xf numFmtId="0" fontId="67" fillId="13" borderId="270" xfId="0" applyFont="1" applyFill="1" applyBorder="1" applyAlignment="1" applyProtection="1">
      <alignment horizontal="center" shrinkToFit="1"/>
      <protection hidden="1"/>
    </xf>
    <xf numFmtId="0" fontId="67" fillId="13" borderId="118" xfId="0" applyFont="1" applyFill="1" applyBorder="1" applyAlignment="1" applyProtection="1">
      <alignment horizontal="center" shrinkToFit="1"/>
      <protection hidden="1"/>
    </xf>
    <xf numFmtId="0" fontId="67" fillId="13" borderId="136" xfId="0" applyFont="1" applyFill="1" applyBorder="1" applyAlignment="1" applyProtection="1">
      <alignment horizontal="center" shrinkToFit="1"/>
      <protection hidden="1"/>
    </xf>
    <xf numFmtId="0" fontId="72" fillId="12" borderId="117" xfId="0" applyFont="1" applyFill="1" applyBorder="1" applyAlignment="1" applyProtection="1">
      <alignment horizontal="center" shrinkToFit="1"/>
      <protection locked="0" hidden="1"/>
    </xf>
    <xf numFmtId="0" fontId="72" fillId="12" borderId="118" xfId="0" applyFont="1" applyFill="1" applyBorder="1" applyAlignment="1" applyProtection="1">
      <alignment horizontal="center" shrinkToFit="1"/>
      <protection locked="0" hidden="1"/>
    </xf>
    <xf numFmtId="0" fontId="72" fillId="12" borderId="136" xfId="0" applyFont="1" applyFill="1" applyBorder="1" applyAlignment="1" applyProtection="1">
      <alignment horizontal="center" shrinkToFit="1"/>
      <protection locked="0" hidden="1"/>
    </xf>
    <xf numFmtId="0" fontId="67" fillId="13" borderId="117" xfId="0" applyFont="1" applyFill="1" applyBorder="1" applyAlignment="1" applyProtection="1">
      <alignment horizontal="center" shrinkToFit="1"/>
      <protection hidden="1"/>
    </xf>
    <xf numFmtId="180" fontId="65" fillId="12" borderId="117" xfId="0" applyNumberFormat="1" applyFont="1" applyFill="1" applyBorder="1" applyAlignment="1" applyProtection="1">
      <alignment horizontal="center" shrinkToFit="1"/>
      <protection locked="0" hidden="1"/>
    </xf>
    <xf numFmtId="180" fontId="65" fillId="12" borderId="118" xfId="0" applyNumberFormat="1" applyFont="1" applyFill="1" applyBorder="1" applyAlignment="1" applyProtection="1">
      <alignment horizontal="center" shrinkToFit="1"/>
      <protection locked="0" hidden="1"/>
    </xf>
    <xf numFmtId="180" fontId="65" fillId="12" borderId="246" xfId="0" applyNumberFormat="1" applyFont="1" applyFill="1" applyBorder="1" applyAlignment="1" applyProtection="1">
      <alignment horizontal="center" shrinkToFit="1"/>
      <protection locked="0" hidden="1"/>
    </xf>
    <xf numFmtId="0" fontId="67" fillId="13" borderId="273" xfId="0" applyFont="1" applyFill="1" applyBorder="1" applyAlignment="1" applyProtection="1">
      <alignment horizontal="center" shrinkToFit="1"/>
      <protection hidden="1"/>
    </xf>
    <xf numFmtId="186" fontId="72" fillId="12" borderId="116" xfId="0" applyNumberFormat="1" applyFont="1" applyFill="1" applyBorder="1" applyAlignment="1" applyProtection="1">
      <alignment horizontal="right" shrinkToFit="1"/>
      <protection locked="0" hidden="1"/>
    </xf>
    <xf numFmtId="186" fontId="72" fillId="12" borderId="114" xfId="0" applyNumberFormat="1" applyFont="1" applyFill="1" applyBorder="1" applyAlignment="1" applyProtection="1">
      <alignment horizontal="right" shrinkToFit="1"/>
      <protection locked="0" hidden="1"/>
    </xf>
    <xf numFmtId="186" fontId="72" fillId="12" borderId="115" xfId="0" applyNumberFormat="1" applyFont="1" applyFill="1" applyBorder="1" applyAlignment="1" applyProtection="1">
      <alignment horizontal="right" shrinkToFit="1"/>
      <protection locked="0" hidden="1"/>
    </xf>
    <xf numFmtId="180" fontId="65" fillId="12" borderId="268" xfId="0" applyNumberFormat="1" applyFont="1" applyFill="1" applyBorder="1" applyAlignment="1" applyProtection="1">
      <alignment horizontal="center" shrinkToFit="1"/>
      <protection locked="0" hidden="1"/>
    </xf>
    <xf numFmtId="180" fontId="65" fillId="12" borderId="269" xfId="0" applyNumberFormat="1" applyFont="1" applyFill="1" applyBorder="1" applyAlignment="1" applyProtection="1">
      <alignment horizontal="center" shrinkToFit="1"/>
      <protection locked="0" hidden="1"/>
    </xf>
    <xf numFmtId="0" fontId="72" fillId="12" borderId="116" xfId="0" applyFont="1" applyFill="1" applyBorder="1" applyAlignment="1" applyProtection="1">
      <alignment horizontal="left" shrinkToFit="1"/>
      <protection locked="0" hidden="1"/>
    </xf>
    <xf numFmtId="0" fontId="72" fillId="12" borderId="114" xfId="0" applyFont="1" applyFill="1" applyBorder="1" applyAlignment="1" applyProtection="1">
      <alignment horizontal="left" shrinkToFit="1"/>
      <protection locked="0" hidden="1"/>
    </xf>
    <xf numFmtId="0" fontId="72" fillId="12" borderId="115" xfId="0" applyFont="1" applyFill="1" applyBorder="1" applyAlignment="1" applyProtection="1">
      <alignment horizontal="left" shrinkToFit="1"/>
      <protection locked="0" hidden="1"/>
    </xf>
    <xf numFmtId="0" fontId="67" fillId="13" borderId="275" xfId="0" applyFont="1" applyFill="1" applyBorder="1" applyAlignment="1" applyProtection="1">
      <alignment horizontal="center" shrinkToFit="1"/>
      <protection hidden="1"/>
    </xf>
    <xf numFmtId="20" fontId="74" fillId="12" borderId="121" xfId="2" applyNumberFormat="1" applyFont="1" applyFill="1" applyBorder="1" applyAlignment="1" applyProtection="1">
      <alignment horizontal="left" shrinkToFit="1"/>
      <protection locked="0" hidden="1"/>
    </xf>
    <xf numFmtId="20" fontId="74" fillId="12" borderId="122" xfId="2" applyNumberFormat="1" applyFont="1" applyFill="1" applyBorder="1" applyAlignment="1" applyProtection="1">
      <alignment horizontal="left" shrinkToFit="1"/>
      <protection locked="0" hidden="1"/>
    </xf>
    <xf numFmtId="20" fontId="74" fillId="12" borderId="135" xfId="2" applyNumberFormat="1" applyFont="1" applyFill="1" applyBorder="1" applyAlignment="1" applyProtection="1">
      <alignment horizontal="left" shrinkToFit="1"/>
      <protection locked="0" hidden="1"/>
    </xf>
    <xf numFmtId="0" fontId="67" fillId="13" borderId="112" xfId="0" applyFont="1" applyFill="1" applyBorder="1" applyAlignment="1" applyProtection="1">
      <alignment horizontal="center" shrinkToFit="1"/>
      <protection hidden="1"/>
    </xf>
    <xf numFmtId="0" fontId="67" fillId="13" borderId="113" xfId="0" applyFont="1" applyFill="1" applyBorder="1" applyAlignment="1" applyProtection="1">
      <alignment horizontal="center" shrinkToFit="1"/>
      <protection hidden="1"/>
    </xf>
    <xf numFmtId="0" fontId="75" fillId="13" borderId="129" xfId="0" applyFont="1" applyFill="1" applyBorder="1" applyAlignment="1" applyProtection="1">
      <alignment horizontal="right" shrinkToFit="1"/>
      <protection locked="0"/>
    </xf>
    <xf numFmtId="0" fontId="70" fillId="13" borderId="129" xfId="0" applyFont="1" applyFill="1" applyBorder="1" applyAlignment="1" applyProtection="1">
      <alignment horizontal="center" shrinkToFit="1"/>
      <protection hidden="1"/>
    </xf>
    <xf numFmtId="0" fontId="70" fillId="13" borderId="128" xfId="0" applyFont="1" applyFill="1" applyBorder="1" applyAlignment="1" applyProtection="1">
      <alignment horizontal="center" shrinkToFit="1"/>
      <protection hidden="1"/>
    </xf>
    <xf numFmtId="0" fontId="67" fillId="13" borderId="123" xfId="0" applyFont="1" applyFill="1" applyBorder="1" applyAlignment="1" applyProtection="1">
      <alignment horizontal="center" shrinkToFit="1"/>
      <protection hidden="1"/>
    </xf>
    <xf numFmtId="0" fontId="67" fillId="13" borderId="110" xfId="0" applyFont="1" applyFill="1" applyBorder="1" applyAlignment="1" applyProtection="1">
      <alignment horizontal="center" shrinkToFit="1"/>
      <protection hidden="1"/>
    </xf>
    <xf numFmtId="0" fontId="67" fillId="13" borderId="111" xfId="0" applyFont="1" applyFill="1" applyBorder="1" applyAlignment="1" applyProtection="1">
      <alignment horizontal="center" shrinkToFit="1"/>
      <protection hidden="1"/>
    </xf>
    <xf numFmtId="0" fontId="67" fillId="12" borderId="244" xfId="0" applyFont="1" applyFill="1" applyBorder="1" applyAlignment="1" applyProtection="1">
      <alignment horizontal="right" shrinkToFit="1"/>
      <protection locked="0" hidden="1"/>
    </xf>
    <xf numFmtId="0" fontId="67" fillId="12" borderId="242" xfId="0" applyFont="1" applyFill="1" applyBorder="1" applyAlignment="1" applyProtection="1">
      <alignment horizontal="right" shrinkToFit="1"/>
      <protection locked="0" hidden="1"/>
    </xf>
    <xf numFmtId="0" fontId="67" fillId="12" borderId="242" xfId="0" applyFont="1" applyFill="1" applyBorder="1" applyAlignment="1" applyProtection="1">
      <alignment horizontal="center" shrinkToFit="1"/>
      <protection hidden="1"/>
    </xf>
    <xf numFmtId="0" fontId="67" fillId="12" borderId="245" xfId="0" applyFont="1" applyFill="1" applyBorder="1" applyAlignment="1" applyProtection="1">
      <alignment horizontal="center" shrinkToFit="1"/>
      <protection hidden="1"/>
    </xf>
    <xf numFmtId="0" fontId="67" fillId="13" borderId="126" xfId="0" applyFont="1" applyFill="1" applyBorder="1" applyAlignment="1" applyProtection="1">
      <alignment horizontal="center" shrinkToFit="1"/>
      <protection hidden="1"/>
    </xf>
    <xf numFmtId="0" fontId="67" fillId="13" borderId="124" xfId="0" applyFont="1" applyFill="1" applyBorder="1" applyAlignment="1" applyProtection="1">
      <alignment horizontal="center" shrinkToFit="1"/>
      <protection hidden="1"/>
    </xf>
    <xf numFmtId="0" fontId="67" fillId="13" borderId="125" xfId="0" applyFont="1" applyFill="1" applyBorder="1" applyAlignment="1" applyProtection="1">
      <alignment horizontal="center" shrinkToFit="1"/>
      <protection hidden="1"/>
    </xf>
    <xf numFmtId="0" fontId="67" fillId="13" borderId="141" xfId="0" applyFont="1" applyFill="1" applyBorder="1" applyAlignment="1" applyProtection="1">
      <alignment horizontal="center" shrinkToFit="1"/>
      <protection hidden="1"/>
    </xf>
    <xf numFmtId="0" fontId="67" fillId="13" borderId="142" xfId="0" applyFont="1" applyFill="1" applyBorder="1" applyAlignment="1" applyProtection="1">
      <alignment horizontal="center" shrinkToFit="1"/>
      <protection hidden="1"/>
    </xf>
    <xf numFmtId="0" fontId="75" fillId="13" borderId="121" xfId="0" applyFont="1" applyFill="1" applyBorder="1" applyAlignment="1" applyProtection="1">
      <alignment horizontal="right" shrinkToFit="1"/>
      <protection locked="0" hidden="1"/>
    </xf>
    <xf numFmtId="0" fontId="75" fillId="13" borderId="134" xfId="0" applyFont="1" applyFill="1" applyBorder="1" applyAlignment="1" applyProtection="1">
      <alignment horizontal="right" shrinkToFit="1"/>
      <protection locked="0" hidden="1"/>
    </xf>
    <xf numFmtId="0" fontId="75" fillId="13" borderId="129" xfId="0" applyFont="1" applyFill="1" applyBorder="1" applyAlignment="1" applyProtection="1">
      <alignment horizontal="right" shrinkToFit="1"/>
      <protection locked="0" hidden="1"/>
    </xf>
    <xf numFmtId="0" fontId="67" fillId="13" borderId="30" xfId="0" applyFont="1" applyFill="1" applyBorder="1" applyAlignment="1" applyProtection="1">
      <alignment horizontal="center" vertical="center" shrinkToFit="1"/>
      <protection hidden="1"/>
    </xf>
    <xf numFmtId="0" fontId="67" fillId="13" borderId="39" xfId="0" applyFont="1" applyFill="1" applyBorder="1" applyAlignment="1" applyProtection="1">
      <alignment horizontal="center" vertical="center" shrinkToFit="1"/>
      <protection hidden="1"/>
    </xf>
    <xf numFmtId="0" fontId="72" fillId="16" borderId="39" xfId="0" applyFont="1" applyFill="1" applyBorder="1" applyAlignment="1" applyProtection="1">
      <alignment horizontal="center" vertical="center" shrinkToFit="1"/>
      <protection hidden="1"/>
    </xf>
    <xf numFmtId="0" fontId="67" fillId="13" borderId="108" xfId="0" applyFont="1" applyFill="1" applyBorder="1" applyAlignment="1" applyProtection="1">
      <alignment horizontal="center" shrinkToFit="1"/>
      <protection hidden="1"/>
    </xf>
    <xf numFmtId="0" fontId="67" fillId="13" borderId="109" xfId="0" applyFont="1" applyFill="1" applyBorder="1" applyAlignment="1" applyProtection="1">
      <alignment horizontal="center" shrinkToFit="1"/>
      <protection hidden="1"/>
    </xf>
    <xf numFmtId="180" fontId="65" fillId="12" borderId="243" xfId="0" applyNumberFormat="1" applyFont="1" applyFill="1" applyBorder="1" applyAlignment="1" applyProtection="1">
      <alignment horizontal="center" shrinkToFit="1"/>
      <protection locked="0" hidden="1"/>
    </xf>
    <xf numFmtId="180" fontId="65" fillId="12" borderId="240" xfId="0" applyNumberFormat="1" applyFont="1" applyFill="1" applyBorder="1" applyAlignment="1" applyProtection="1">
      <alignment horizontal="center" shrinkToFit="1"/>
      <protection locked="0" hidden="1"/>
    </xf>
    <xf numFmtId="180" fontId="65" fillId="12" borderId="241" xfId="0" applyNumberFormat="1" applyFont="1" applyFill="1" applyBorder="1" applyAlignment="1" applyProtection="1">
      <alignment horizontal="center" shrinkToFit="1"/>
      <protection locked="0" hidden="1"/>
    </xf>
    <xf numFmtId="0" fontId="64" fillId="0" borderId="0" xfId="0" applyFont="1" applyAlignment="1" applyProtection="1">
      <alignment horizontal="center" vertical="center" shrinkToFit="1"/>
      <protection hidden="1"/>
    </xf>
    <xf numFmtId="0" fontId="131" fillId="0" borderId="0" xfId="0" applyFont="1" applyAlignment="1" applyProtection="1">
      <alignment horizontal="center" vertical="top" shrinkToFit="1"/>
      <protection hidden="1"/>
    </xf>
    <xf numFmtId="176" fontId="151" fillId="13" borderId="144" xfId="0" applyNumberFormat="1" applyFont="1" applyFill="1" applyBorder="1" applyAlignment="1" applyProtection="1">
      <alignment horizontal="center" shrinkToFit="1"/>
      <protection hidden="1"/>
    </xf>
    <xf numFmtId="176" fontId="151" fillId="13" borderId="145" xfId="0" applyNumberFormat="1" applyFont="1" applyFill="1" applyBorder="1" applyAlignment="1" applyProtection="1">
      <alignment horizontal="center" shrinkToFit="1"/>
      <protection hidden="1"/>
    </xf>
    <xf numFmtId="0" fontId="67" fillId="13" borderId="127" xfId="0" applyFont="1" applyFill="1" applyBorder="1" applyAlignment="1" applyProtection="1">
      <alignment horizontal="center" shrinkToFit="1"/>
      <protection hidden="1"/>
    </xf>
    <xf numFmtId="0" fontId="67" fillId="13" borderId="119" xfId="0" applyFont="1" applyFill="1" applyBorder="1" applyAlignment="1" applyProtection="1">
      <alignment horizontal="center" shrinkToFit="1"/>
      <protection hidden="1"/>
    </xf>
    <xf numFmtId="0" fontId="67" fillId="13" borderId="120" xfId="0" applyFont="1" applyFill="1" applyBorder="1" applyAlignment="1" applyProtection="1">
      <alignment horizontal="center" shrinkToFit="1"/>
      <protection hidden="1"/>
    </xf>
    <xf numFmtId="0" fontId="11" fillId="12" borderId="67" xfId="0" applyFont="1" applyFill="1" applyBorder="1" applyAlignment="1" applyProtection="1">
      <alignment horizontal="center" vertical="center" shrinkToFit="1"/>
      <protection locked="0" hidden="1"/>
    </xf>
    <xf numFmtId="0" fontId="11" fillId="12" borderId="68" xfId="0" applyFont="1" applyFill="1" applyBorder="1" applyAlignment="1" applyProtection="1">
      <alignment horizontal="center" vertical="center" shrinkToFit="1"/>
      <protection locked="0" hidden="1"/>
    </xf>
    <xf numFmtId="0" fontId="11" fillId="12" borderId="63" xfId="0" applyFont="1" applyFill="1" applyBorder="1" applyAlignment="1" applyProtection="1">
      <alignment horizontal="center" vertical="center" shrinkToFit="1"/>
      <protection locked="0" hidden="1"/>
    </xf>
    <xf numFmtId="0" fontId="11" fillId="12" borderId="62" xfId="0" applyFont="1" applyFill="1" applyBorder="1" applyAlignment="1" applyProtection="1">
      <alignment horizontal="center" vertical="center" shrinkToFit="1"/>
      <protection locked="0" hidden="1"/>
    </xf>
    <xf numFmtId="0" fontId="63" fillId="0" borderId="0" xfId="0" applyFont="1" applyAlignment="1" applyProtection="1">
      <alignment horizontal="left" shrinkToFit="1"/>
      <protection hidden="1"/>
    </xf>
    <xf numFmtId="0" fontId="66" fillId="0" borderId="5" xfId="0" applyFont="1" applyBorder="1" applyAlignment="1" applyProtection="1">
      <alignment horizontal="center" vertical="center" shrinkToFit="1"/>
      <protection hidden="1"/>
    </xf>
    <xf numFmtId="0" fontId="66" fillId="0" borderId="6" xfId="0" applyFont="1" applyBorder="1" applyAlignment="1" applyProtection="1">
      <alignment horizontal="center" vertical="center" shrinkToFit="1"/>
      <protection hidden="1"/>
    </xf>
    <xf numFmtId="0" fontId="72" fillId="0" borderId="11" xfId="0" applyFont="1" applyBorder="1" applyAlignment="1" applyProtection="1">
      <alignment horizontal="center" shrinkToFit="1"/>
      <protection hidden="1"/>
    </xf>
    <xf numFmtId="0" fontId="72" fillId="0" borderId="12" xfId="0" applyFont="1" applyBorder="1" applyAlignment="1" applyProtection="1">
      <alignment horizontal="center" shrinkToFit="1"/>
      <protection hidden="1"/>
    </xf>
    <xf numFmtId="0" fontId="72" fillId="0" borderId="13" xfId="0" applyFont="1" applyBorder="1" applyAlignment="1" applyProtection="1">
      <alignment horizontal="center" shrinkToFit="1"/>
      <protection hidden="1"/>
    </xf>
    <xf numFmtId="176" fontId="72" fillId="0" borderId="11" xfId="0" applyNumberFormat="1" applyFont="1" applyBorder="1" applyAlignment="1" applyProtection="1">
      <alignment horizontal="right" vertical="center" shrinkToFit="1"/>
      <protection hidden="1"/>
    </xf>
    <xf numFmtId="176" fontId="72" fillId="0" borderId="12" xfId="0" applyNumberFormat="1" applyFont="1" applyBorder="1" applyAlignment="1" applyProtection="1">
      <alignment horizontal="right" vertical="center" shrinkToFit="1"/>
      <protection hidden="1"/>
    </xf>
    <xf numFmtId="0" fontId="72" fillId="0" borderId="10" xfId="0" applyFont="1" applyBorder="1" applyAlignment="1" applyProtection="1">
      <alignment horizontal="center" vertical="center" shrinkToFit="1"/>
      <protection hidden="1"/>
    </xf>
    <xf numFmtId="0" fontId="72" fillId="0" borderId="7" xfId="0" applyFont="1" applyBorder="1" applyAlignment="1" applyProtection="1">
      <alignment horizontal="center" vertical="center" shrinkToFit="1"/>
      <protection hidden="1"/>
    </xf>
    <xf numFmtId="0" fontId="72" fillId="0" borderId="11" xfId="0" applyFont="1" applyBorder="1" applyAlignment="1" applyProtection="1">
      <alignment horizontal="center" vertical="center" shrinkToFit="1"/>
      <protection hidden="1"/>
    </xf>
    <xf numFmtId="0" fontId="72" fillId="0" borderId="12" xfId="0" applyFont="1" applyBorder="1" applyAlignment="1" applyProtection="1">
      <alignment horizontal="center" vertical="center" shrinkToFit="1"/>
      <protection hidden="1"/>
    </xf>
    <xf numFmtId="0" fontId="72" fillId="0" borderId="13" xfId="0" applyFont="1" applyBorder="1" applyAlignment="1" applyProtection="1">
      <alignment horizontal="center" vertical="center" shrinkToFit="1"/>
      <protection hidden="1"/>
    </xf>
    <xf numFmtId="0" fontId="72" fillId="0" borderId="14" xfId="0" applyFont="1" applyBorder="1" applyAlignment="1" applyProtection="1">
      <alignment horizontal="center" shrinkToFit="1"/>
      <protection hidden="1"/>
    </xf>
    <xf numFmtId="0" fontId="72" fillId="0" borderId="14" xfId="0" applyFont="1" applyBorder="1" applyAlignment="1" applyProtection="1">
      <alignment horizontal="center" vertical="center" shrinkToFit="1"/>
      <protection hidden="1"/>
    </xf>
    <xf numFmtId="179" fontId="72" fillId="0" borderId="4" xfId="0" applyNumberFormat="1" applyFont="1" applyBorder="1" applyAlignment="1" applyProtection="1">
      <alignment horizontal="center" vertical="center" shrinkToFit="1"/>
      <protection locked="0" hidden="1"/>
    </xf>
    <xf numFmtId="179" fontId="72" fillId="0" borderId="5" xfId="0" applyNumberFormat="1" applyFont="1" applyBorder="1" applyAlignment="1" applyProtection="1">
      <alignment horizontal="center" vertical="center" shrinkToFit="1"/>
      <protection locked="0" hidden="1"/>
    </xf>
    <xf numFmtId="179" fontId="72" fillId="0" borderId="6" xfId="0" applyNumberFormat="1" applyFont="1" applyBorder="1" applyAlignment="1" applyProtection="1">
      <alignment horizontal="center" vertical="center" shrinkToFit="1"/>
      <protection locked="0" hidden="1"/>
    </xf>
    <xf numFmtId="191" fontId="72" fillId="0" borderId="11" xfId="0" applyNumberFormat="1" applyFont="1" applyBorder="1" applyAlignment="1" applyProtection="1">
      <alignment horizontal="center" vertical="center" shrinkToFit="1"/>
      <protection locked="0" hidden="1"/>
    </xf>
    <xf numFmtId="191" fontId="72" fillId="0" borderId="12" xfId="0" applyNumberFormat="1" applyFont="1" applyBorder="1" applyAlignment="1" applyProtection="1">
      <alignment horizontal="center" vertical="center" shrinkToFit="1"/>
      <protection locked="0" hidden="1"/>
    </xf>
    <xf numFmtId="191" fontId="72" fillId="0" borderId="13" xfId="0" applyNumberFormat="1" applyFont="1" applyBorder="1" applyAlignment="1" applyProtection="1">
      <alignment horizontal="center" vertical="center" shrinkToFit="1"/>
      <protection locked="0" hidden="1"/>
    </xf>
    <xf numFmtId="0" fontId="63" fillId="0" borderId="13" xfId="0" applyFont="1" applyBorder="1" applyAlignment="1" applyProtection="1">
      <alignment horizontal="center" vertical="center" shrinkToFit="1"/>
      <protection hidden="1"/>
    </xf>
    <xf numFmtId="38" fontId="63" fillId="0" borderId="4" xfId="3" applyFont="1" applyBorder="1" applyAlignment="1" applyProtection="1">
      <alignment horizontal="right" vertical="center" shrinkToFit="1"/>
      <protection locked="0" hidden="1"/>
    </xf>
    <xf numFmtId="38" fontId="63" fillId="0" borderId="5" xfId="3" applyFont="1" applyBorder="1" applyAlignment="1" applyProtection="1">
      <alignment horizontal="right" vertical="center" shrinkToFit="1"/>
      <protection locked="0" hidden="1"/>
    </xf>
    <xf numFmtId="38" fontId="63" fillId="0" borderId="8" xfId="3" applyFont="1" applyBorder="1" applyAlignment="1" applyProtection="1">
      <alignment horizontal="right" vertical="center" shrinkToFit="1"/>
      <protection locked="0" hidden="1"/>
    </xf>
    <xf numFmtId="38" fontId="63" fillId="0" borderId="3" xfId="3" applyFont="1" applyBorder="1" applyAlignment="1" applyProtection="1">
      <alignment horizontal="right" vertical="center" shrinkToFit="1"/>
      <protection locked="0" hidden="1"/>
    </xf>
    <xf numFmtId="0" fontId="72" fillId="0" borderId="0" xfId="0" applyFont="1" applyAlignment="1" applyProtection="1">
      <alignment horizontal="center" wrapText="1" shrinkToFit="1"/>
      <protection locked="0" hidden="1"/>
    </xf>
    <xf numFmtId="0" fontId="72" fillId="0" borderId="3" xfId="0" applyFont="1" applyBorder="1" applyAlignment="1" applyProtection="1">
      <alignment horizontal="center" wrapText="1" shrinkToFit="1"/>
      <protection locked="0" hidden="1"/>
    </xf>
    <xf numFmtId="176" fontId="72" fillId="0" borderId="8" xfId="0" applyNumberFormat="1" applyFont="1" applyBorder="1" applyAlignment="1" applyProtection="1">
      <alignment horizontal="right" vertical="center" shrinkToFit="1"/>
      <protection hidden="1"/>
    </xf>
    <xf numFmtId="176" fontId="72" fillId="0" borderId="3" xfId="0" applyNumberFormat="1" applyFont="1" applyBorder="1" applyAlignment="1" applyProtection="1">
      <alignment horizontal="right" vertical="center" shrinkToFit="1"/>
      <protection hidden="1"/>
    </xf>
    <xf numFmtId="0" fontId="21" fillId="13" borderId="60" xfId="0" applyFont="1" applyFill="1" applyBorder="1" applyAlignment="1" applyProtection="1">
      <alignment horizontal="center" vertical="center" shrinkToFit="1"/>
      <protection hidden="1"/>
    </xf>
    <xf numFmtId="0" fontId="21" fillId="13" borderId="67" xfId="0" applyFont="1" applyFill="1" applyBorder="1" applyAlignment="1" applyProtection="1">
      <alignment horizontal="center" vertical="center" shrinkToFit="1"/>
      <protection hidden="1"/>
    </xf>
    <xf numFmtId="0" fontId="21" fillId="13" borderId="57" xfId="0" applyFont="1" applyFill="1" applyBorder="1" applyAlignment="1" applyProtection="1">
      <alignment horizontal="center" vertical="center" shrinkToFit="1"/>
      <protection hidden="1"/>
    </xf>
    <xf numFmtId="0" fontId="21" fillId="13" borderId="63" xfId="0" applyFont="1" applyFill="1" applyBorder="1" applyAlignment="1" applyProtection="1">
      <alignment horizontal="center" vertical="center" shrinkToFit="1"/>
      <protection hidden="1"/>
    </xf>
    <xf numFmtId="0" fontId="63" fillId="0" borderId="4" xfId="0" applyFont="1" applyBorder="1" applyAlignment="1" applyProtection="1">
      <alignment horizontal="center" vertical="center" shrinkToFit="1"/>
      <protection locked="0" hidden="1"/>
    </xf>
    <xf numFmtId="0" fontId="63" fillId="0" borderId="5" xfId="0" applyFont="1" applyBorder="1" applyAlignment="1" applyProtection="1">
      <alignment horizontal="center" vertical="center" shrinkToFit="1"/>
      <protection locked="0" hidden="1"/>
    </xf>
    <xf numFmtId="0" fontId="63" fillId="0" borderId="6" xfId="0" applyFont="1" applyBorder="1" applyAlignment="1" applyProtection="1">
      <alignment horizontal="center" vertical="center" shrinkToFit="1"/>
      <protection locked="0" hidden="1"/>
    </xf>
    <xf numFmtId="0" fontId="63" fillId="0" borderId="10" xfId="0" applyFont="1" applyBorder="1" applyAlignment="1" applyProtection="1">
      <alignment horizontal="center" vertical="center" shrinkToFit="1"/>
      <protection locked="0" hidden="1"/>
    </xf>
    <xf numFmtId="0" fontId="63" fillId="0" borderId="0" xfId="0" applyFont="1" applyAlignment="1" applyProtection="1">
      <alignment horizontal="center" vertical="center" shrinkToFit="1"/>
      <protection locked="0" hidden="1"/>
    </xf>
    <xf numFmtId="0" fontId="63" fillId="0" borderId="7" xfId="0" applyFont="1" applyBorder="1" applyAlignment="1" applyProtection="1">
      <alignment horizontal="center" vertical="center" shrinkToFit="1"/>
      <protection locked="0" hidden="1"/>
    </xf>
    <xf numFmtId="0" fontId="63" fillId="0" borderId="8" xfId="0" applyFont="1" applyBorder="1" applyAlignment="1" applyProtection="1">
      <alignment horizontal="center" vertical="center" shrinkToFit="1"/>
      <protection locked="0" hidden="1"/>
    </xf>
    <xf numFmtId="0" fontId="63" fillId="0" borderId="3" xfId="0" applyFont="1" applyBorder="1" applyAlignment="1" applyProtection="1">
      <alignment horizontal="center" vertical="center" shrinkToFit="1"/>
      <protection locked="0" hidden="1"/>
    </xf>
    <xf numFmtId="0" fontId="63" fillId="0" borderId="9" xfId="0" applyFont="1" applyBorder="1" applyAlignment="1" applyProtection="1">
      <alignment horizontal="center" vertical="center" shrinkToFit="1"/>
      <protection locked="0" hidden="1"/>
    </xf>
    <xf numFmtId="0" fontId="63" fillId="0" borderId="11" xfId="0" applyFont="1" applyBorder="1" applyAlignment="1" applyProtection="1">
      <alignment horizontal="center" shrinkToFit="1"/>
      <protection hidden="1"/>
    </xf>
    <xf numFmtId="0" fontId="63" fillId="0" borderId="12" xfId="0" applyFont="1" applyBorder="1" applyAlignment="1" applyProtection="1">
      <alignment horizontal="center" shrinkToFit="1"/>
      <protection hidden="1"/>
    </xf>
    <xf numFmtId="0" fontId="63" fillId="0" borderId="13" xfId="0" applyFont="1" applyBorder="1" applyAlignment="1" applyProtection="1">
      <alignment horizontal="center" shrinkToFit="1"/>
      <protection hidden="1"/>
    </xf>
    <xf numFmtId="176" fontId="72" fillId="0" borderId="11" xfId="0" applyNumberFormat="1" applyFont="1" applyBorder="1" applyAlignment="1" applyProtection="1">
      <alignment horizontal="right" shrinkToFit="1"/>
      <protection hidden="1"/>
    </xf>
    <xf numFmtId="176" fontId="72" fillId="0" borderId="12" xfId="0" applyNumberFormat="1" applyFont="1" applyBorder="1" applyAlignment="1" applyProtection="1">
      <alignment horizontal="right" shrinkToFit="1"/>
      <protection hidden="1"/>
    </xf>
    <xf numFmtId="0" fontId="72" fillId="0" borderId="10" xfId="0" applyFont="1" applyBorder="1" applyAlignment="1" applyProtection="1">
      <alignment horizontal="center" shrinkToFit="1"/>
      <protection hidden="1"/>
    </xf>
    <xf numFmtId="0" fontId="72" fillId="0" borderId="7" xfId="0" applyFont="1" applyBorder="1" applyAlignment="1" applyProtection="1">
      <alignment horizontal="center" shrinkToFit="1"/>
      <protection hidden="1"/>
    </xf>
    <xf numFmtId="0" fontId="66" fillId="0" borderId="0" xfId="0" applyFont="1" applyAlignment="1" applyProtection="1">
      <alignment horizontal="center" shrinkToFit="1"/>
      <protection hidden="1"/>
    </xf>
    <xf numFmtId="0" fontId="72" fillId="12" borderId="59" xfId="0" applyFont="1" applyFill="1" applyBorder="1" applyAlignment="1" applyProtection="1">
      <alignment horizontal="center" vertical="center" shrinkToFit="1"/>
      <protection hidden="1"/>
    </xf>
    <xf numFmtId="176" fontId="72" fillId="13" borderId="114" xfId="0" applyNumberFormat="1" applyFont="1" applyFill="1" applyBorder="1" applyAlignment="1" applyProtection="1">
      <alignment horizontal="right" vertical="center" shrinkToFit="1"/>
      <protection hidden="1"/>
    </xf>
    <xf numFmtId="176" fontId="72" fillId="13" borderId="130" xfId="0" applyNumberFormat="1" applyFont="1" applyFill="1" applyBorder="1" applyAlignment="1" applyProtection="1">
      <alignment horizontal="right" vertical="center" shrinkToFit="1"/>
      <protection hidden="1"/>
    </xf>
    <xf numFmtId="0" fontId="63" fillId="0" borderId="0" xfId="0" applyFont="1" applyAlignment="1" applyProtection="1">
      <alignment horizontal="center" vertical="center" shrinkToFit="1"/>
      <protection hidden="1"/>
    </xf>
    <xf numFmtId="0" fontId="72" fillId="12" borderId="14" xfId="0" applyFont="1" applyFill="1" applyBorder="1" applyAlignment="1" applyProtection="1">
      <alignment horizontal="center" vertical="center" shrinkToFit="1"/>
      <protection locked="0" hidden="1"/>
    </xf>
    <xf numFmtId="0" fontId="72" fillId="12" borderId="11" xfId="0" applyFont="1" applyFill="1" applyBorder="1" applyAlignment="1" applyProtection="1">
      <alignment horizontal="center" vertical="center" shrinkToFit="1"/>
      <protection locked="0" hidden="1"/>
    </xf>
    <xf numFmtId="179" fontId="72" fillId="12" borderId="17" xfId="0" applyNumberFormat="1" applyFont="1" applyFill="1" applyBorder="1" applyAlignment="1" applyProtection="1">
      <alignment horizontal="center" vertical="center" shrinkToFit="1"/>
      <protection locked="0" hidden="1"/>
    </xf>
    <xf numFmtId="179" fontId="72" fillId="12" borderId="14" xfId="0" applyNumberFormat="1" applyFont="1" applyFill="1" applyBorder="1" applyAlignment="1" applyProtection="1">
      <alignment horizontal="center" vertical="center" shrinkToFit="1"/>
      <protection locked="0" hidden="1"/>
    </xf>
    <xf numFmtId="179" fontId="72" fillId="12" borderId="11" xfId="0" applyNumberFormat="1" applyFont="1" applyFill="1" applyBorder="1" applyAlignment="1" applyProtection="1">
      <alignment horizontal="center" vertical="center" shrinkToFit="1"/>
      <protection locked="0" hidden="1"/>
    </xf>
    <xf numFmtId="179" fontId="72" fillId="12" borderId="27" xfId="0" applyNumberFormat="1" applyFont="1" applyFill="1" applyBorder="1" applyAlignment="1" applyProtection="1">
      <alignment horizontal="center" vertical="center" shrinkToFit="1"/>
      <protection locked="0" hidden="1"/>
    </xf>
    <xf numFmtId="179" fontId="72" fillId="12" borderId="28" xfId="0" applyNumberFormat="1" applyFont="1" applyFill="1" applyBorder="1" applyAlignment="1" applyProtection="1">
      <alignment horizontal="center" vertical="center" shrinkToFit="1"/>
      <protection locked="0" hidden="1"/>
    </xf>
    <xf numFmtId="179" fontId="72" fillId="12" borderId="30" xfId="0" applyNumberFormat="1" applyFont="1" applyFill="1" applyBorder="1" applyAlignment="1" applyProtection="1">
      <alignment horizontal="center" vertical="center" shrinkToFit="1"/>
      <protection locked="0" hidden="1"/>
    </xf>
    <xf numFmtId="0" fontId="72" fillId="12" borderId="12" xfId="0" applyFont="1" applyFill="1" applyBorder="1" applyAlignment="1" applyProtection="1">
      <alignment horizontal="center" vertical="center" shrinkToFit="1"/>
      <protection hidden="1"/>
    </xf>
    <xf numFmtId="0" fontId="72" fillId="12" borderId="39" xfId="0" applyFont="1" applyFill="1" applyBorder="1" applyAlignment="1" applyProtection="1">
      <alignment horizontal="center" vertical="center" shrinkToFit="1"/>
      <protection hidden="1"/>
    </xf>
    <xf numFmtId="179" fontId="72" fillId="12" borderId="13" xfId="0" applyNumberFormat="1" applyFont="1" applyFill="1" applyBorder="1" applyAlignment="1" applyProtection="1">
      <alignment horizontal="center" vertical="center" shrinkToFit="1"/>
      <protection locked="0" hidden="1"/>
    </xf>
    <xf numFmtId="0" fontId="72" fillId="0" borderId="0" xfId="0" applyFont="1" applyAlignment="1" applyProtection="1">
      <alignment horizontal="left" vertical="center" shrinkToFit="1"/>
      <protection hidden="1"/>
    </xf>
    <xf numFmtId="176" fontId="72" fillId="13" borderId="131" xfId="0" applyNumberFormat="1" applyFont="1" applyFill="1" applyBorder="1" applyAlignment="1" applyProtection="1">
      <alignment horizontal="right" vertical="center" shrinkToFit="1"/>
      <protection hidden="1"/>
    </xf>
    <xf numFmtId="176" fontId="72" fillId="13" borderId="132" xfId="0" applyNumberFormat="1" applyFont="1" applyFill="1" applyBorder="1" applyAlignment="1" applyProtection="1">
      <alignment horizontal="right" vertical="center" shrinkToFit="1"/>
      <protection hidden="1"/>
    </xf>
    <xf numFmtId="0" fontId="72" fillId="12" borderId="28" xfId="0" applyFont="1" applyFill="1" applyBorder="1" applyAlignment="1" applyProtection="1">
      <alignment horizontal="center" vertical="center" shrinkToFit="1"/>
      <protection locked="0" hidden="1"/>
    </xf>
    <xf numFmtId="0" fontId="72" fillId="12" borderId="30" xfId="0" applyFont="1" applyFill="1" applyBorder="1" applyAlignment="1" applyProtection="1">
      <alignment horizontal="center" vertical="center" shrinkToFit="1"/>
      <protection locked="0" hidden="1"/>
    </xf>
    <xf numFmtId="0" fontId="72" fillId="12" borderId="31" xfId="0" applyFont="1" applyFill="1" applyBorder="1" applyAlignment="1" applyProtection="1">
      <alignment horizontal="center" vertical="center" shrinkToFit="1"/>
      <protection hidden="1"/>
    </xf>
    <xf numFmtId="0" fontId="72" fillId="13" borderId="6" xfId="0" applyFont="1" applyFill="1" applyBorder="1" applyAlignment="1" applyProtection="1">
      <alignment horizontal="center" vertical="center" shrinkToFit="1"/>
      <protection hidden="1"/>
    </xf>
    <xf numFmtId="0" fontId="72" fillId="13" borderId="41" xfId="0" applyFont="1" applyFill="1" applyBorder="1" applyAlignment="1" applyProtection="1">
      <alignment horizontal="center" vertical="center" shrinkToFit="1"/>
      <protection hidden="1"/>
    </xf>
    <xf numFmtId="0" fontId="72" fillId="13" borderId="258" xfId="0" applyFont="1" applyFill="1" applyBorder="1" applyAlignment="1" applyProtection="1">
      <alignment horizontal="center" vertical="center" shrinkToFit="1"/>
      <protection hidden="1"/>
    </xf>
    <xf numFmtId="0" fontId="72" fillId="13" borderId="148" xfId="0" applyFont="1" applyFill="1" applyBorder="1" applyAlignment="1" applyProtection="1">
      <alignment horizontal="center" vertical="center" shrinkToFit="1"/>
      <protection hidden="1"/>
    </xf>
    <xf numFmtId="0" fontId="72" fillId="13" borderId="36" xfId="0" applyFont="1" applyFill="1" applyBorder="1" applyAlignment="1" applyProtection="1">
      <alignment horizontal="center" vertical="center" shrinkToFit="1"/>
      <protection hidden="1"/>
    </xf>
    <xf numFmtId="0" fontId="72" fillId="13" borderId="37" xfId="0" applyFont="1" applyFill="1" applyBorder="1" applyAlignment="1" applyProtection="1">
      <alignment horizontal="center" vertical="center" shrinkToFit="1"/>
      <protection hidden="1"/>
    </xf>
    <xf numFmtId="0" fontId="72" fillId="13" borderId="17" xfId="0" applyFont="1" applyFill="1" applyBorder="1" applyAlignment="1" applyProtection="1">
      <alignment horizontal="center" vertical="center" shrinkToFit="1"/>
      <protection hidden="1"/>
    </xf>
    <xf numFmtId="0" fontId="72" fillId="13" borderId="14" xfId="0" applyFont="1" applyFill="1" applyBorder="1" applyAlignment="1" applyProtection="1">
      <alignment horizontal="center" vertical="center" shrinkToFit="1"/>
      <protection hidden="1"/>
    </xf>
    <xf numFmtId="0" fontId="72" fillId="13" borderId="37" xfId="0" applyFont="1" applyFill="1" applyBorder="1" applyAlignment="1" applyProtection="1">
      <alignment horizontal="center" vertical="center" wrapText="1" shrinkToFit="1"/>
      <protection hidden="1"/>
    </xf>
    <xf numFmtId="0" fontId="72" fillId="13" borderId="44" xfId="0" applyFont="1" applyFill="1" applyBorder="1" applyAlignment="1" applyProtection="1">
      <alignment horizontal="center" vertical="center" shrinkToFit="1"/>
      <protection hidden="1"/>
    </xf>
    <xf numFmtId="0" fontId="72" fillId="13" borderId="18" xfId="0" applyFont="1" applyFill="1" applyBorder="1" applyAlignment="1" applyProtection="1">
      <alignment horizontal="center" vertical="center" shrinkToFit="1"/>
      <protection hidden="1"/>
    </xf>
    <xf numFmtId="179" fontId="72" fillId="12" borderId="40" xfId="0" applyNumberFormat="1" applyFont="1" applyFill="1" applyBorder="1" applyAlignment="1" applyProtection="1">
      <alignment horizontal="center" vertical="center" shrinkToFit="1"/>
      <protection locked="0" hidden="1"/>
    </xf>
    <xf numFmtId="0" fontId="72" fillId="0" borderId="4" xfId="0" applyFont="1" applyBorder="1" applyAlignment="1" applyProtection="1">
      <alignment horizontal="center" vertical="center" shrinkToFit="1"/>
      <protection hidden="1"/>
    </xf>
    <xf numFmtId="0" fontId="72" fillId="0" borderId="5" xfId="0" applyFont="1" applyBorder="1" applyAlignment="1" applyProtection="1">
      <alignment horizontal="center" vertical="center" shrinkToFit="1"/>
      <protection hidden="1"/>
    </xf>
    <xf numFmtId="0" fontId="72" fillId="0" borderId="8" xfId="0" applyFont="1" applyBorder="1" applyAlignment="1" applyProtection="1">
      <alignment horizontal="center" vertical="center" shrinkToFit="1"/>
      <protection hidden="1"/>
    </xf>
    <xf numFmtId="0" fontId="72" fillId="0" borderId="3" xfId="0" applyFont="1" applyBorder="1" applyAlignment="1" applyProtection="1">
      <alignment horizontal="center" vertical="center" shrinkToFit="1"/>
      <protection hidden="1"/>
    </xf>
    <xf numFmtId="180" fontId="72" fillId="0" borderId="4" xfId="0" applyNumberFormat="1" applyFont="1" applyBorder="1" applyAlignment="1" applyProtection="1">
      <alignment horizontal="center" vertical="center" shrinkToFit="1"/>
      <protection locked="0" hidden="1"/>
    </xf>
    <xf numFmtId="180" fontId="72" fillId="0" borderId="5" xfId="0" applyNumberFormat="1" applyFont="1" applyBorder="1" applyAlignment="1" applyProtection="1">
      <alignment horizontal="center" vertical="center" shrinkToFit="1"/>
      <protection locked="0" hidden="1"/>
    </xf>
    <xf numFmtId="180" fontId="72" fillId="0" borderId="6" xfId="0" applyNumberFormat="1" applyFont="1" applyBorder="1" applyAlignment="1" applyProtection="1">
      <alignment horizontal="center" vertical="center" shrinkToFit="1"/>
      <protection locked="0" hidden="1"/>
    </xf>
    <xf numFmtId="0" fontId="63" fillId="0" borderId="6" xfId="0" applyFont="1" applyBorder="1" applyAlignment="1" applyProtection="1">
      <alignment vertical="center" shrinkToFit="1"/>
      <protection hidden="1"/>
    </xf>
    <xf numFmtId="0" fontId="0" fillId="0" borderId="9" xfId="0" applyBorder="1" applyAlignment="1">
      <alignment vertical="center" shrinkToFit="1"/>
    </xf>
    <xf numFmtId="0" fontId="72" fillId="0" borderId="107" xfId="0" applyFont="1" applyBorder="1" applyAlignment="1" applyProtection="1">
      <alignment horizontal="center" shrinkToFit="1"/>
      <protection locked="0" hidden="1"/>
    </xf>
    <xf numFmtId="0" fontId="72" fillId="0" borderId="3" xfId="0" applyFont="1" applyBorder="1" applyAlignment="1" applyProtection="1">
      <alignment horizontal="center" shrinkToFit="1"/>
      <protection locked="0" hidden="1"/>
    </xf>
    <xf numFmtId="0" fontId="5" fillId="0" borderId="0" xfId="0" applyFont="1" applyAlignment="1" applyProtection="1">
      <alignment horizontal="left" vertical="center" wrapText="1"/>
      <protection hidden="1"/>
    </xf>
    <xf numFmtId="0" fontId="13" fillId="0" borderId="0" xfId="0" applyFont="1" applyAlignment="1" applyProtection="1">
      <alignment horizontal="left" vertical="center" wrapText="1"/>
      <protection hidden="1"/>
    </xf>
    <xf numFmtId="176" fontId="5" fillId="0" borderId="69" xfId="0" applyNumberFormat="1" applyFont="1" applyBorder="1" applyAlignment="1" applyProtection="1">
      <alignment horizontal="right" vertical="center" shrinkToFit="1"/>
      <protection hidden="1"/>
    </xf>
    <xf numFmtId="176" fontId="5" fillId="0" borderId="12" xfId="0" applyNumberFormat="1" applyFont="1" applyBorder="1" applyAlignment="1" applyProtection="1">
      <alignment horizontal="right" vertical="center" shrinkToFit="1"/>
      <protection hidden="1"/>
    </xf>
    <xf numFmtId="176" fontId="5" fillId="0" borderId="13" xfId="0" applyNumberFormat="1" applyFont="1" applyBorder="1" applyAlignment="1" applyProtection="1">
      <alignment horizontal="right" vertical="center" shrinkToFit="1"/>
      <protection hidden="1"/>
    </xf>
    <xf numFmtId="0" fontId="5" fillId="0" borderId="11" xfId="0" applyFont="1" applyBorder="1" applyAlignment="1" applyProtection="1">
      <alignment horizontal="center" vertical="center" shrinkToFit="1"/>
      <protection hidden="1"/>
    </xf>
    <xf numFmtId="0" fontId="5" fillId="0" borderId="12" xfId="0" applyFont="1" applyBorder="1" applyAlignment="1" applyProtection="1">
      <alignment horizontal="center" vertical="center" shrinkToFit="1"/>
      <protection hidden="1"/>
    </xf>
    <xf numFmtId="0" fontId="5" fillId="0" borderId="13" xfId="0" applyFont="1" applyBorder="1" applyAlignment="1" applyProtection="1">
      <alignment horizontal="center" vertical="center" shrinkToFit="1"/>
      <protection hidden="1"/>
    </xf>
    <xf numFmtId="177" fontId="5" fillId="0" borderId="11" xfId="0" applyNumberFormat="1" applyFont="1" applyBorder="1" applyAlignment="1" applyProtection="1">
      <alignment horizontal="center" vertical="center" shrinkToFit="1"/>
      <protection hidden="1"/>
    </xf>
    <xf numFmtId="177" fontId="5" fillId="0" borderId="12" xfId="0" applyNumberFormat="1" applyFont="1" applyBorder="1" applyAlignment="1" applyProtection="1">
      <alignment horizontal="center" vertical="center" shrinkToFit="1"/>
      <protection hidden="1"/>
    </xf>
    <xf numFmtId="177" fontId="5" fillId="0" borderId="11" xfId="0" applyNumberFormat="1" applyFont="1" applyBorder="1" applyAlignment="1" applyProtection="1">
      <alignment horizontal="right" vertical="center" shrinkToFit="1"/>
      <protection hidden="1"/>
    </xf>
    <xf numFmtId="177" fontId="5" fillId="0" borderId="12" xfId="0" applyNumberFormat="1" applyFont="1" applyBorder="1" applyAlignment="1" applyProtection="1">
      <alignment horizontal="right" vertical="center" shrinkToFit="1"/>
      <protection hidden="1"/>
    </xf>
    <xf numFmtId="176" fontId="5" fillId="0" borderId="14" xfId="0" applyNumberFormat="1" applyFont="1" applyBorder="1" applyAlignment="1" applyProtection="1">
      <alignment horizontal="right" vertical="center" shrinkToFit="1"/>
      <protection hidden="1"/>
    </xf>
    <xf numFmtId="9" fontId="5" fillId="0" borderId="11" xfId="0" applyNumberFormat="1" applyFont="1" applyBorder="1" applyAlignment="1" applyProtection="1">
      <alignment horizontal="right" vertical="center" shrinkToFit="1"/>
      <protection hidden="1"/>
    </xf>
    <xf numFmtId="9" fontId="5" fillId="0" borderId="13" xfId="0" applyNumberFormat="1" applyFont="1" applyBorder="1" applyAlignment="1" applyProtection="1">
      <alignment horizontal="right" vertical="center" shrinkToFit="1"/>
      <protection hidden="1"/>
    </xf>
    <xf numFmtId="0" fontId="13" fillId="0" borderId="10" xfId="0" applyFont="1" applyBorder="1" applyAlignment="1" applyProtection="1">
      <alignment horizontal="left" wrapText="1"/>
      <protection hidden="1"/>
    </xf>
    <xf numFmtId="0" fontId="13" fillId="0" borderId="0" xfId="0" applyFont="1" applyAlignment="1" applyProtection="1">
      <alignment horizontal="left" wrapText="1"/>
      <protection hidden="1"/>
    </xf>
    <xf numFmtId="0" fontId="5" fillId="0" borderId="14" xfId="0" applyFont="1" applyBorder="1" applyAlignment="1" applyProtection="1">
      <alignment horizontal="center" vertical="center" shrinkToFit="1"/>
      <protection hidden="1"/>
    </xf>
    <xf numFmtId="0" fontId="5" fillId="0" borderId="10" xfId="0" applyFont="1" applyBorder="1" applyAlignment="1" applyProtection="1">
      <alignment horizontal="center" vertical="center" shrinkToFit="1"/>
      <protection hidden="1"/>
    </xf>
    <xf numFmtId="0" fontId="5" fillId="0" borderId="7" xfId="0" applyFont="1" applyBorder="1" applyAlignment="1" applyProtection="1">
      <alignment horizontal="center" vertical="center" shrinkToFit="1"/>
      <protection hidden="1"/>
    </xf>
    <xf numFmtId="0" fontId="5" fillId="0" borderId="14" xfId="0" applyFont="1" applyBorder="1" applyAlignment="1" applyProtection="1">
      <alignment horizontal="right" vertical="center" shrinkToFit="1"/>
      <protection hidden="1"/>
    </xf>
    <xf numFmtId="0" fontId="142" fillId="0" borderId="0" xfId="0" applyFont="1" applyAlignment="1" applyProtection="1">
      <alignment horizontal="left" vertical="center" shrinkToFit="1"/>
      <protection hidden="1"/>
    </xf>
    <xf numFmtId="0" fontId="5" fillId="0" borderId="14" xfId="0" applyFont="1" applyBorder="1" applyAlignment="1" applyProtection="1">
      <alignment horizontal="center" vertical="center"/>
      <protection hidden="1"/>
    </xf>
    <xf numFmtId="177" fontId="5" fillId="0" borderId="11" xfId="0" applyNumberFormat="1" applyFont="1" applyBorder="1" applyAlignment="1" applyProtection="1">
      <alignment horizontal="right" vertical="center"/>
      <protection hidden="1"/>
    </xf>
    <xf numFmtId="177" fontId="5" fillId="0" borderId="12" xfId="0" applyNumberFormat="1" applyFont="1" applyBorder="1" applyAlignment="1" applyProtection="1">
      <alignment horizontal="right" vertical="center"/>
      <protection hidden="1"/>
    </xf>
    <xf numFmtId="0" fontId="13" fillId="0" borderId="0" xfId="0" applyFont="1" applyAlignment="1" applyProtection="1">
      <alignment horizontal="left" vertical="top" wrapText="1"/>
      <protection hidden="1"/>
    </xf>
    <xf numFmtId="178" fontId="5" fillId="0" borderId="11" xfId="0" applyNumberFormat="1" applyFont="1" applyBorder="1" applyAlignment="1" applyProtection="1">
      <alignment horizontal="right" vertical="center" shrinkToFit="1"/>
      <protection hidden="1"/>
    </xf>
    <xf numFmtId="178" fontId="5" fillId="0" borderId="13" xfId="0" applyNumberFormat="1" applyFont="1" applyBorder="1" applyAlignment="1" applyProtection="1">
      <alignment horizontal="right" vertical="center" shrinkToFit="1"/>
      <protection hidden="1"/>
    </xf>
    <xf numFmtId="176" fontId="5" fillId="0" borderId="11" xfId="0" applyNumberFormat="1" applyFont="1" applyBorder="1" applyAlignment="1" applyProtection="1">
      <alignment horizontal="right" vertical="center" shrinkToFit="1"/>
      <protection hidden="1"/>
    </xf>
    <xf numFmtId="0" fontId="5" fillId="0" borderId="11" xfId="0" applyFont="1" applyBorder="1" applyAlignment="1" applyProtection="1">
      <alignment horizontal="center" vertical="center"/>
      <protection hidden="1"/>
    </xf>
    <xf numFmtId="0" fontId="5" fillId="0" borderId="13" xfId="0" applyFont="1" applyBorder="1" applyAlignment="1" applyProtection="1">
      <alignment horizontal="center" vertical="center"/>
      <protection hidden="1"/>
    </xf>
    <xf numFmtId="0" fontId="7" fillId="0" borderId="0" xfId="0" applyFont="1" applyAlignment="1" applyProtection="1">
      <alignment horizontal="center" vertical="center"/>
      <protection hidden="1"/>
    </xf>
    <xf numFmtId="38" fontId="5" fillId="0" borderId="0" xfId="3" applyFont="1" applyFill="1" applyBorder="1" applyAlignment="1" applyProtection="1">
      <alignment horizontal="center" vertical="center"/>
      <protection hidden="1"/>
    </xf>
    <xf numFmtId="0" fontId="5" fillId="0" borderId="0" xfId="0" applyFont="1" applyAlignment="1" applyProtection="1">
      <alignment horizontal="center" vertical="center"/>
      <protection hidden="1"/>
    </xf>
    <xf numFmtId="176" fontId="5" fillId="12" borderId="22" xfId="0" applyNumberFormat="1" applyFont="1" applyFill="1" applyBorder="1" applyAlignment="1" applyProtection="1">
      <alignment horizontal="center" vertical="center" shrinkToFit="1"/>
      <protection locked="0"/>
    </xf>
    <xf numFmtId="176" fontId="5" fillId="12" borderId="23" xfId="0" applyNumberFormat="1" applyFont="1" applyFill="1" applyBorder="1" applyAlignment="1" applyProtection="1">
      <alignment horizontal="center" vertical="center" shrinkToFit="1"/>
      <protection locked="0"/>
    </xf>
    <xf numFmtId="176" fontId="5" fillId="12" borderId="24" xfId="0" applyNumberFormat="1" applyFont="1" applyFill="1" applyBorder="1" applyAlignment="1" applyProtection="1">
      <alignment horizontal="center" vertical="center" shrinkToFit="1"/>
      <protection locked="0"/>
    </xf>
    <xf numFmtId="176" fontId="5" fillId="12" borderId="1" xfId="0" applyNumberFormat="1" applyFont="1" applyFill="1" applyBorder="1" applyAlignment="1" applyProtection="1">
      <alignment horizontal="center" vertical="center" shrinkToFit="1"/>
      <protection locked="0"/>
    </xf>
    <xf numFmtId="176" fontId="5" fillId="12" borderId="2" xfId="0" applyNumberFormat="1" applyFont="1" applyFill="1" applyBorder="1" applyAlignment="1" applyProtection="1">
      <alignment horizontal="center" vertical="center" shrinkToFit="1"/>
      <protection locked="0"/>
    </xf>
    <xf numFmtId="176" fontId="5" fillId="12" borderId="34" xfId="0" applyNumberFormat="1" applyFont="1" applyFill="1" applyBorder="1" applyAlignment="1" applyProtection="1">
      <alignment horizontal="center" vertical="center" shrinkToFit="1"/>
      <protection locked="0"/>
    </xf>
    <xf numFmtId="176" fontId="145" fillId="0" borderId="10" xfId="0" applyNumberFormat="1" applyFont="1" applyBorder="1" applyAlignment="1" applyProtection="1">
      <alignment horizontal="center" vertical="center" shrinkToFit="1"/>
      <protection hidden="1"/>
    </xf>
    <xf numFmtId="176" fontId="145" fillId="0" borderId="0" xfId="0" applyNumberFormat="1" applyFont="1" applyAlignment="1" applyProtection="1">
      <alignment horizontal="center" vertical="center" shrinkToFit="1"/>
      <protection hidden="1"/>
    </xf>
    <xf numFmtId="0" fontId="9" fillId="13" borderId="4" xfId="0" applyFont="1" applyFill="1" applyBorder="1" applyAlignment="1" applyProtection="1">
      <alignment horizontal="center" vertical="center"/>
      <protection hidden="1"/>
    </xf>
    <xf numFmtId="0" fontId="9" fillId="13" borderId="5" xfId="0" applyFont="1" applyFill="1" applyBorder="1" applyAlignment="1" applyProtection="1">
      <alignment horizontal="center" vertical="center"/>
      <protection hidden="1"/>
    </xf>
    <xf numFmtId="0" fontId="9" fillId="13" borderId="6" xfId="0" applyFont="1" applyFill="1" applyBorder="1" applyAlignment="1" applyProtection="1">
      <alignment horizontal="center" vertical="center"/>
      <protection hidden="1"/>
    </xf>
    <xf numFmtId="0" fontId="9" fillId="13" borderId="33" xfId="0" applyFont="1" applyFill="1" applyBorder="1" applyAlignment="1" applyProtection="1">
      <alignment horizontal="center" vertical="center"/>
      <protection hidden="1"/>
    </xf>
    <xf numFmtId="0" fontId="9" fillId="13" borderId="2" xfId="0" applyFont="1" applyFill="1" applyBorder="1" applyAlignment="1" applyProtection="1">
      <alignment horizontal="center" vertical="center"/>
      <protection hidden="1"/>
    </xf>
    <xf numFmtId="0" fontId="9" fillId="13" borderId="52" xfId="0" applyFont="1" applyFill="1" applyBorder="1" applyAlignment="1" applyProtection="1">
      <alignment horizontal="center" vertical="center"/>
      <protection hidden="1"/>
    </xf>
    <xf numFmtId="0" fontId="11" fillId="2" borderId="12" xfId="0" applyFont="1" applyFill="1" applyBorder="1" applyAlignment="1" applyProtection="1">
      <alignment horizontal="center" vertical="center" shrinkToFit="1"/>
      <protection hidden="1"/>
    </xf>
    <xf numFmtId="0" fontId="11" fillId="2" borderId="13" xfId="0" applyFont="1" applyFill="1" applyBorder="1" applyAlignment="1" applyProtection="1">
      <alignment horizontal="center" vertical="center" shrinkToFit="1"/>
      <protection hidden="1"/>
    </xf>
    <xf numFmtId="0" fontId="7" fillId="0" borderId="0" xfId="0" applyFont="1" applyAlignment="1" applyProtection="1">
      <alignment horizontal="right" vertical="center"/>
      <protection hidden="1"/>
    </xf>
    <xf numFmtId="0" fontId="13" fillId="0" borderId="10" xfId="0" quotePrefix="1" applyFont="1" applyBorder="1" applyAlignment="1" applyProtection="1">
      <alignment horizontal="left" wrapText="1"/>
      <protection hidden="1"/>
    </xf>
    <xf numFmtId="0" fontId="13" fillId="0" borderId="0" xfId="0" quotePrefix="1" applyFont="1" applyAlignment="1" applyProtection="1">
      <alignment horizontal="left" wrapText="1"/>
      <protection hidden="1"/>
    </xf>
    <xf numFmtId="177" fontId="5" fillId="0" borderId="13" xfId="0" applyNumberFormat="1" applyFont="1" applyBorder="1" applyAlignment="1" applyProtection="1">
      <alignment horizontal="center" vertical="center" shrinkToFit="1"/>
      <protection hidden="1"/>
    </xf>
    <xf numFmtId="176" fontId="67" fillId="0" borderId="100" xfId="0" applyNumberFormat="1" applyFont="1" applyBorder="1" applyAlignment="1" applyProtection="1">
      <alignment horizontal="right" vertical="center" shrinkToFit="1"/>
      <protection hidden="1"/>
    </xf>
    <xf numFmtId="176" fontId="67" fillId="0" borderId="103" xfId="0" applyNumberFormat="1" applyFont="1" applyBorder="1" applyAlignment="1" applyProtection="1">
      <alignment horizontal="right" vertical="center" shrinkToFit="1"/>
      <protection hidden="1"/>
    </xf>
    <xf numFmtId="176" fontId="67" fillId="0" borderId="247" xfId="0" applyNumberFormat="1" applyFont="1" applyBorder="1" applyAlignment="1" applyProtection="1">
      <alignment horizontal="right" vertical="center" shrinkToFit="1"/>
      <protection hidden="1"/>
    </xf>
    <xf numFmtId="0" fontId="67" fillId="0" borderId="248" xfId="0" applyFont="1" applyBorder="1" applyAlignment="1" applyProtection="1">
      <alignment horizontal="center" vertical="center" shrinkToFit="1"/>
      <protection hidden="1"/>
    </xf>
    <xf numFmtId="177" fontId="73" fillId="0" borderId="94" xfId="0" applyNumberFormat="1" applyFont="1" applyBorder="1" applyAlignment="1" applyProtection="1">
      <alignment horizontal="left" vertical="top" shrinkToFit="1"/>
      <protection hidden="1"/>
    </xf>
    <xf numFmtId="177" fontId="73" fillId="0" borderId="95" xfId="0" applyNumberFormat="1" applyFont="1" applyBorder="1" applyAlignment="1" applyProtection="1">
      <alignment horizontal="left" vertical="top" shrinkToFit="1"/>
      <protection hidden="1"/>
    </xf>
    <xf numFmtId="177" fontId="73" fillId="0" borderId="96" xfId="0" applyNumberFormat="1" applyFont="1" applyBorder="1" applyAlignment="1" applyProtection="1">
      <alignment horizontal="left" vertical="top" shrinkToFit="1"/>
      <protection hidden="1"/>
    </xf>
    <xf numFmtId="0" fontId="73" fillId="13" borderId="94" xfId="0" applyFont="1" applyFill="1" applyBorder="1" applyAlignment="1" applyProtection="1">
      <alignment horizontal="center" vertical="center" wrapText="1" shrinkToFit="1"/>
      <protection hidden="1"/>
    </xf>
    <xf numFmtId="0" fontId="73" fillId="13" borderId="95" xfId="0" applyFont="1" applyFill="1" applyBorder="1" applyAlignment="1" applyProtection="1">
      <alignment horizontal="center" vertical="center" wrapText="1" shrinkToFit="1"/>
      <protection hidden="1"/>
    </xf>
    <xf numFmtId="0" fontId="73" fillId="13" borderId="96" xfId="0" applyFont="1" applyFill="1" applyBorder="1" applyAlignment="1" applyProtection="1">
      <alignment horizontal="center" vertical="center" wrapText="1" shrinkToFit="1"/>
      <protection hidden="1"/>
    </xf>
    <xf numFmtId="0" fontId="73" fillId="13" borderId="97" xfId="0" applyFont="1" applyFill="1" applyBorder="1" applyAlignment="1" applyProtection="1">
      <alignment horizontal="center" vertical="center" wrapText="1" shrinkToFit="1"/>
      <protection hidden="1"/>
    </xf>
    <xf numFmtId="0" fontId="73" fillId="13" borderId="98" xfId="0" applyFont="1" applyFill="1" applyBorder="1" applyAlignment="1" applyProtection="1">
      <alignment horizontal="center" vertical="center" wrapText="1" shrinkToFit="1"/>
      <protection hidden="1"/>
    </xf>
    <xf numFmtId="0" fontId="73" fillId="13" borderId="99" xfId="0" applyFont="1" applyFill="1" applyBorder="1" applyAlignment="1" applyProtection="1">
      <alignment horizontal="center" vertical="center" wrapText="1" shrinkToFit="1"/>
      <protection hidden="1"/>
    </xf>
    <xf numFmtId="0" fontId="73" fillId="13" borderId="104" xfId="0" applyFont="1" applyFill="1" applyBorder="1" applyAlignment="1" applyProtection="1">
      <alignment horizontal="center" vertical="center" wrapText="1" shrinkToFit="1"/>
      <protection hidden="1"/>
    </xf>
    <xf numFmtId="0" fontId="73" fillId="13" borderId="0" xfId="0" applyFont="1" applyFill="1" applyAlignment="1" applyProtection="1">
      <alignment horizontal="center" vertical="center" wrapText="1" shrinkToFit="1"/>
      <protection hidden="1"/>
    </xf>
    <xf numFmtId="0" fontId="73" fillId="13" borderId="105" xfId="0" applyFont="1" applyFill="1" applyBorder="1" applyAlignment="1" applyProtection="1">
      <alignment horizontal="center" vertical="center" wrapText="1" shrinkToFit="1"/>
      <protection hidden="1"/>
    </xf>
    <xf numFmtId="0" fontId="67" fillId="13" borderId="94" xfId="0" applyFont="1" applyFill="1" applyBorder="1" applyAlignment="1" applyProtection="1">
      <alignment horizontal="center" vertical="center" wrapText="1" shrinkToFit="1"/>
      <protection hidden="1"/>
    </xf>
    <xf numFmtId="0" fontId="67" fillId="13" borderId="95" xfId="0" applyFont="1" applyFill="1" applyBorder="1" applyAlignment="1" applyProtection="1">
      <alignment horizontal="center" vertical="center" wrapText="1" shrinkToFit="1"/>
      <protection hidden="1"/>
    </xf>
    <xf numFmtId="0" fontId="67" fillId="13" borderId="97" xfId="0" applyFont="1" applyFill="1" applyBorder="1" applyAlignment="1" applyProtection="1">
      <alignment horizontal="center" vertical="center" wrapText="1" shrinkToFit="1"/>
      <protection hidden="1"/>
    </xf>
    <xf numFmtId="0" fontId="67" fillId="13" borderId="98" xfId="0" applyFont="1" applyFill="1" applyBorder="1" applyAlignment="1" applyProtection="1">
      <alignment horizontal="center" vertical="center" wrapText="1" shrinkToFit="1"/>
      <protection hidden="1"/>
    </xf>
    <xf numFmtId="176" fontId="67" fillId="12" borderId="254" xfId="0" applyNumberFormat="1" applyFont="1" applyFill="1" applyBorder="1" applyAlignment="1" applyProtection="1">
      <alignment horizontal="right" vertical="center" shrinkToFit="1"/>
      <protection locked="0"/>
    </xf>
    <xf numFmtId="176" fontId="67" fillId="12" borderId="255" xfId="0" applyNumberFormat="1" applyFont="1" applyFill="1" applyBorder="1" applyAlignment="1" applyProtection="1">
      <alignment horizontal="right" vertical="center" shrinkToFit="1"/>
      <protection locked="0"/>
    </xf>
    <xf numFmtId="0" fontId="67" fillId="12" borderId="253" xfId="0" applyFont="1" applyFill="1" applyBorder="1" applyAlignment="1" applyProtection="1">
      <alignment horizontal="center" vertical="center" shrinkToFit="1"/>
      <protection hidden="1"/>
    </xf>
    <xf numFmtId="0" fontId="73" fillId="13" borderId="100" xfId="0" applyFont="1" applyFill="1" applyBorder="1" applyAlignment="1" applyProtection="1">
      <alignment horizontal="left" vertical="center" wrapText="1" shrinkToFit="1"/>
      <protection hidden="1"/>
    </xf>
    <xf numFmtId="0" fontId="73" fillId="13" borderId="103" xfId="0" applyFont="1" applyFill="1" applyBorder="1" applyAlignment="1" applyProtection="1">
      <alignment horizontal="left" vertical="center" wrapText="1" shrinkToFit="1"/>
      <protection hidden="1"/>
    </xf>
    <xf numFmtId="177" fontId="66" fillId="0" borderId="97" xfId="0" applyNumberFormat="1" applyFont="1" applyBorder="1" applyAlignment="1" applyProtection="1">
      <alignment horizontal="right" shrinkToFit="1"/>
      <protection hidden="1"/>
    </xf>
    <xf numFmtId="177" fontId="66" fillId="0" borderId="98" xfId="0" applyNumberFormat="1" applyFont="1" applyBorder="1" applyAlignment="1" applyProtection="1">
      <alignment horizontal="right" shrinkToFit="1"/>
      <protection hidden="1"/>
    </xf>
    <xf numFmtId="176" fontId="65" fillId="0" borderId="97" xfId="0" applyNumberFormat="1" applyFont="1" applyBorder="1" applyAlignment="1" applyProtection="1">
      <alignment horizontal="right" shrinkToFit="1"/>
      <protection hidden="1"/>
    </xf>
    <xf numFmtId="176" fontId="65" fillId="0" borderId="98" xfId="0" applyNumberFormat="1" applyFont="1" applyBorder="1" applyAlignment="1" applyProtection="1">
      <alignment horizontal="right" shrinkToFit="1"/>
      <protection hidden="1"/>
    </xf>
    <xf numFmtId="177" fontId="65" fillId="0" borderId="97" xfId="0" applyNumberFormat="1" applyFont="1" applyBorder="1" applyAlignment="1" applyProtection="1">
      <alignment horizontal="right" shrinkToFit="1"/>
      <protection hidden="1"/>
    </xf>
    <xf numFmtId="177" fontId="65" fillId="0" borderId="98" xfId="0" applyNumberFormat="1" applyFont="1" applyBorder="1" applyAlignment="1" applyProtection="1">
      <alignment horizontal="right" shrinkToFit="1"/>
      <protection hidden="1"/>
    </xf>
    <xf numFmtId="177" fontId="63" fillId="13" borderId="100" xfId="0" applyNumberFormat="1" applyFont="1" applyFill="1" applyBorder="1" applyAlignment="1" applyProtection="1">
      <alignment horizontal="center" shrinkToFit="1"/>
      <protection hidden="1"/>
    </xf>
    <xf numFmtId="177" fontId="63" fillId="13" borderId="103" xfId="0" applyNumberFormat="1" applyFont="1" applyFill="1" applyBorder="1" applyAlignment="1" applyProtection="1">
      <alignment horizontal="center" shrinkToFit="1"/>
      <protection hidden="1"/>
    </xf>
    <xf numFmtId="177" fontId="63" fillId="13" borderId="101" xfId="0" applyNumberFormat="1" applyFont="1" applyFill="1" applyBorder="1" applyAlignment="1" applyProtection="1">
      <alignment horizontal="center" shrinkToFit="1"/>
      <protection hidden="1"/>
    </xf>
    <xf numFmtId="177" fontId="63" fillId="0" borderId="0" xfId="0" applyNumberFormat="1" applyFont="1" applyAlignment="1" applyProtection="1">
      <alignment horizontal="center" shrinkToFit="1"/>
      <protection hidden="1"/>
    </xf>
    <xf numFmtId="177" fontId="72" fillId="13" borderId="100" xfId="0" applyNumberFormat="1" applyFont="1" applyFill="1" applyBorder="1" applyAlignment="1" applyProtection="1">
      <alignment horizontal="center" shrinkToFit="1"/>
      <protection hidden="1"/>
    </xf>
    <xf numFmtId="177" fontId="72" fillId="13" borderId="103" xfId="0" applyNumberFormat="1" applyFont="1" applyFill="1" applyBorder="1" applyAlignment="1" applyProtection="1">
      <alignment horizontal="center" shrinkToFit="1"/>
      <protection hidden="1"/>
    </xf>
    <xf numFmtId="177" fontId="72" fillId="13" borderId="101" xfId="0" applyNumberFormat="1" applyFont="1" applyFill="1" applyBorder="1" applyAlignment="1" applyProtection="1">
      <alignment horizontal="center" shrinkToFit="1"/>
      <protection hidden="1"/>
    </xf>
    <xf numFmtId="0" fontId="65" fillId="0" borderId="0" xfId="0" applyFont="1" applyAlignment="1" applyProtection="1">
      <alignment horizontal="right" vertical="center" shrinkToFit="1"/>
      <protection hidden="1"/>
    </xf>
    <xf numFmtId="0" fontId="67" fillId="15" borderId="253" xfId="0" applyFont="1" applyFill="1" applyBorder="1" applyAlignment="1" applyProtection="1">
      <alignment horizontal="center" vertical="center" shrinkToFit="1"/>
      <protection hidden="1"/>
    </xf>
    <xf numFmtId="177" fontId="72" fillId="0" borderId="100" xfId="0" applyNumberFormat="1" applyFont="1" applyBorder="1" applyAlignment="1" applyProtection="1">
      <alignment horizontal="center" shrinkToFit="1"/>
      <protection hidden="1"/>
    </xf>
    <xf numFmtId="177" fontId="72" fillId="0" borderId="103" xfId="0" applyNumberFormat="1" applyFont="1" applyBorder="1" applyAlignment="1" applyProtection="1">
      <alignment horizontal="center" shrinkToFit="1"/>
      <protection hidden="1"/>
    </xf>
    <xf numFmtId="177" fontId="72" fillId="0" borderId="101" xfId="0" applyNumberFormat="1" applyFont="1" applyBorder="1" applyAlignment="1" applyProtection="1">
      <alignment horizontal="center" shrinkToFit="1"/>
      <protection hidden="1"/>
    </xf>
    <xf numFmtId="177" fontId="72" fillId="0" borderId="100" xfId="0" applyNumberFormat="1" applyFont="1" applyBorder="1" applyAlignment="1" applyProtection="1">
      <alignment horizontal="right" shrinkToFit="1"/>
      <protection hidden="1"/>
    </xf>
    <xf numFmtId="177" fontId="72" fillId="0" borderId="103" xfId="0" applyNumberFormat="1" applyFont="1" applyBorder="1" applyAlignment="1" applyProtection="1">
      <alignment horizontal="right" shrinkToFit="1"/>
      <protection hidden="1"/>
    </xf>
    <xf numFmtId="177" fontId="67" fillId="0" borderId="0" xfId="0" applyNumberFormat="1" applyFont="1" applyAlignment="1" applyProtection="1">
      <alignment horizontal="left" shrinkToFit="1"/>
      <protection hidden="1"/>
    </xf>
    <xf numFmtId="177" fontId="72" fillId="0" borderId="230" xfId="0" applyNumberFormat="1" applyFont="1" applyBorder="1" applyAlignment="1" applyProtection="1">
      <alignment horizontal="right" shrinkToFit="1"/>
      <protection hidden="1"/>
    </xf>
    <xf numFmtId="177" fontId="72" fillId="0" borderId="231" xfId="0" applyNumberFormat="1" applyFont="1" applyBorder="1" applyAlignment="1" applyProtection="1">
      <alignment horizontal="right" shrinkToFit="1"/>
      <protection hidden="1"/>
    </xf>
    <xf numFmtId="177" fontId="72" fillId="0" borderId="235" xfId="0" applyNumberFormat="1" applyFont="1" applyBorder="1" applyAlignment="1" applyProtection="1">
      <alignment horizontal="right" shrinkToFit="1"/>
      <protection hidden="1"/>
    </xf>
    <xf numFmtId="177" fontId="72" fillId="0" borderId="236" xfId="0" applyNumberFormat="1" applyFont="1" applyBorder="1" applyAlignment="1" applyProtection="1">
      <alignment shrinkToFit="1"/>
      <protection hidden="1"/>
    </xf>
    <xf numFmtId="177" fontId="72" fillId="0" borderId="237" xfId="0" applyNumberFormat="1" applyFont="1" applyBorder="1" applyAlignment="1" applyProtection="1">
      <alignment shrinkToFit="1"/>
      <protection hidden="1"/>
    </xf>
    <xf numFmtId="0" fontId="72" fillId="0" borderId="237" xfId="0" applyFont="1" applyBorder="1" applyAlignment="1" applyProtection="1">
      <alignment horizontal="center" shrinkToFit="1"/>
      <protection hidden="1"/>
    </xf>
    <xf numFmtId="0" fontId="72" fillId="0" borderId="238" xfId="0" applyFont="1" applyBorder="1" applyAlignment="1" applyProtection="1">
      <alignment horizontal="center" shrinkToFit="1"/>
      <protection hidden="1"/>
    </xf>
    <xf numFmtId="0" fontId="72" fillId="0" borderId="114" xfId="0" applyFont="1" applyBorder="1" applyAlignment="1" applyProtection="1">
      <alignment horizontal="center" shrinkToFit="1"/>
      <protection hidden="1"/>
    </xf>
    <xf numFmtId="0" fontId="72" fillId="0" borderId="115" xfId="0" applyFont="1" applyBorder="1" applyAlignment="1" applyProtection="1">
      <alignment horizontal="center" shrinkToFit="1"/>
      <protection hidden="1"/>
    </xf>
    <xf numFmtId="177" fontId="72" fillId="13" borderId="232" xfId="0" applyNumberFormat="1" applyFont="1" applyFill="1" applyBorder="1" applyAlignment="1" applyProtection="1">
      <alignment horizontal="right" shrinkToFit="1"/>
      <protection hidden="1"/>
    </xf>
    <xf numFmtId="177" fontId="72" fillId="13" borderId="233" xfId="0" applyNumberFormat="1" applyFont="1" applyFill="1" applyBorder="1" applyAlignment="1" applyProtection="1">
      <alignment horizontal="right" shrinkToFit="1"/>
      <protection hidden="1"/>
    </xf>
    <xf numFmtId="177" fontId="72" fillId="13" borderId="234" xfId="0" applyNumberFormat="1" applyFont="1" applyFill="1" applyBorder="1" applyAlignment="1" applyProtection="1">
      <alignment horizontal="right" shrinkToFit="1"/>
      <protection hidden="1"/>
    </xf>
    <xf numFmtId="177" fontId="72" fillId="0" borderId="114" xfId="0" applyNumberFormat="1" applyFont="1" applyBorder="1" applyAlignment="1" applyProtection="1">
      <alignment horizontal="right" shrinkToFit="1"/>
      <protection hidden="1"/>
    </xf>
    <xf numFmtId="177" fontId="72" fillId="0" borderId="114" xfId="0" applyNumberFormat="1" applyFont="1" applyBorder="1" applyAlignment="1" applyProtection="1">
      <alignment horizontal="center" shrinkToFit="1"/>
      <protection hidden="1"/>
    </xf>
    <xf numFmtId="177" fontId="72" fillId="0" borderId="114" xfId="0" applyNumberFormat="1" applyFont="1" applyBorder="1" applyAlignment="1" applyProtection="1">
      <alignment horizontal="left" shrinkToFit="1"/>
      <protection hidden="1"/>
    </xf>
    <xf numFmtId="0" fontId="65" fillId="0" borderId="104" xfId="0" applyFont="1" applyBorder="1" applyAlignment="1" applyProtection="1">
      <alignment shrinkToFit="1"/>
      <protection hidden="1"/>
    </xf>
    <xf numFmtId="0" fontId="65" fillId="0" borderId="0" xfId="0" applyFont="1" applyAlignment="1" applyProtection="1">
      <alignment shrinkToFit="1"/>
      <protection hidden="1"/>
    </xf>
    <xf numFmtId="177" fontId="72" fillId="13" borderId="97" xfId="0" applyNumberFormat="1" applyFont="1" applyFill="1" applyBorder="1" applyAlignment="1" applyProtection="1">
      <alignment horizontal="center" shrinkToFit="1"/>
      <protection hidden="1"/>
    </xf>
    <xf numFmtId="177" fontId="72" fillId="13" borderId="98" xfId="0" applyNumberFormat="1" applyFont="1" applyFill="1" applyBorder="1" applyAlignment="1" applyProtection="1">
      <alignment horizontal="center" shrinkToFit="1"/>
      <protection hidden="1"/>
    </xf>
    <xf numFmtId="177" fontId="72" fillId="13" borderId="99" xfId="0" applyNumberFormat="1" applyFont="1" applyFill="1" applyBorder="1" applyAlignment="1" applyProtection="1">
      <alignment horizontal="center" shrinkToFit="1"/>
      <protection hidden="1"/>
    </xf>
    <xf numFmtId="177" fontId="63" fillId="0" borderId="97" xfId="0" applyNumberFormat="1" applyFont="1" applyBorder="1" applyAlignment="1" applyProtection="1">
      <alignment horizontal="right" shrinkToFit="1"/>
      <protection hidden="1"/>
    </xf>
    <xf numFmtId="177" fontId="63" fillId="0" borderId="98" xfId="0" applyNumberFormat="1" applyFont="1" applyBorder="1" applyAlignment="1" applyProtection="1">
      <alignment horizontal="right" shrinkToFit="1"/>
      <protection hidden="1"/>
    </xf>
    <xf numFmtId="177" fontId="63" fillId="0" borderId="98" xfId="0" applyNumberFormat="1" applyFont="1" applyBorder="1" applyAlignment="1" applyProtection="1">
      <alignment horizontal="left" shrinkToFit="1"/>
      <protection hidden="1"/>
    </xf>
    <xf numFmtId="177" fontId="63" fillId="0" borderId="99" xfId="0" applyNumberFormat="1" applyFont="1" applyBorder="1" applyAlignment="1" applyProtection="1">
      <alignment horizontal="left" shrinkToFit="1"/>
      <protection hidden="1"/>
    </xf>
    <xf numFmtId="0" fontId="65" fillId="0" borderId="94" xfId="0" applyFont="1" applyBorder="1" applyAlignment="1" applyProtection="1">
      <alignment horizontal="left" vertical="top" shrinkToFit="1"/>
      <protection hidden="1"/>
    </xf>
    <xf numFmtId="0" fontId="65" fillId="0" borderId="95" xfId="0" applyFont="1" applyBorder="1" applyAlignment="1" applyProtection="1">
      <alignment horizontal="left" vertical="top" shrinkToFit="1"/>
      <protection hidden="1"/>
    </xf>
    <xf numFmtId="0" fontId="65" fillId="0" borderId="96" xfId="0" applyFont="1" applyBorder="1" applyAlignment="1" applyProtection="1">
      <alignment horizontal="left" vertical="top" shrinkToFit="1"/>
      <protection hidden="1"/>
    </xf>
    <xf numFmtId="0" fontId="68" fillId="0" borderId="94" xfId="0" applyFont="1" applyBorder="1" applyAlignment="1" applyProtection="1">
      <alignment horizontal="left" vertical="top" shrinkToFit="1"/>
      <protection hidden="1"/>
    </xf>
    <xf numFmtId="0" fontId="68" fillId="0" borderId="95" xfId="0" applyFont="1" applyBorder="1" applyAlignment="1" applyProtection="1">
      <alignment horizontal="left" vertical="top" shrinkToFit="1"/>
      <protection hidden="1"/>
    </xf>
    <xf numFmtId="0" fontId="68" fillId="0" borderId="96" xfId="0" applyFont="1" applyBorder="1" applyAlignment="1" applyProtection="1">
      <alignment horizontal="left" vertical="top" shrinkToFit="1"/>
      <protection hidden="1"/>
    </xf>
    <xf numFmtId="0" fontId="73" fillId="13" borderId="93" xfId="0" applyFont="1" applyFill="1" applyBorder="1" applyAlignment="1" applyProtection="1">
      <alignment horizontal="center" vertical="center" wrapText="1" shrinkToFit="1"/>
      <protection hidden="1"/>
    </xf>
    <xf numFmtId="0" fontId="73" fillId="13" borderId="102" xfId="0" applyFont="1" applyFill="1" applyBorder="1" applyAlignment="1" applyProtection="1">
      <alignment horizontal="center" vertical="center" wrapText="1" shrinkToFit="1"/>
      <protection hidden="1"/>
    </xf>
    <xf numFmtId="177" fontId="63" fillId="13" borderId="94" xfId="0" applyNumberFormat="1" applyFont="1" applyFill="1" applyBorder="1" applyAlignment="1" applyProtection="1">
      <alignment horizontal="center" shrinkToFit="1"/>
      <protection hidden="1"/>
    </xf>
    <xf numFmtId="177" fontId="63" fillId="13" borderId="95" xfId="0" applyNumberFormat="1" applyFont="1" applyFill="1" applyBorder="1" applyAlignment="1" applyProtection="1">
      <alignment horizontal="center" shrinkToFit="1"/>
      <protection hidden="1"/>
    </xf>
    <xf numFmtId="177" fontId="63" fillId="13" borderId="96" xfId="0" applyNumberFormat="1" applyFont="1" applyFill="1" applyBorder="1" applyAlignment="1" applyProtection="1">
      <alignment horizontal="center" shrinkToFit="1"/>
      <protection hidden="1"/>
    </xf>
    <xf numFmtId="177" fontId="63" fillId="0" borderId="94" xfId="0" applyNumberFormat="1" applyFont="1" applyBorder="1" applyAlignment="1" applyProtection="1">
      <alignment horizontal="right" shrinkToFit="1"/>
      <protection hidden="1"/>
    </xf>
    <xf numFmtId="177" fontId="63" fillId="0" borderId="95" xfId="0" applyNumberFormat="1" applyFont="1" applyBorder="1" applyAlignment="1" applyProtection="1">
      <alignment horizontal="right" shrinkToFit="1"/>
      <protection hidden="1"/>
    </xf>
    <xf numFmtId="177" fontId="63" fillId="0" borderId="95" xfId="0" applyNumberFormat="1" applyFont="1" applyBorder="1" applyAlignment="1" applyProtection="1">
      <alignment horizontal="left" shrinkToFit="1"/>
      <protection hidden="1"/>
    </xf>
    <xf numFmtId="0" fontId="67" fillId="13" borderId="257" xfId="0" applyFont="1" applyFill="1" applyBorder="1" applyAlignment="1" applyProtection="1">
      <alignment horizontal="center" vertical="center" wrapText="1" shrinkToFit="1"/>
      <protection hidden="1"/>
    </xf>
    <xf numFmtId="0" fontId="67" fillId="13" borderId="103" xfId="0" applyFont="1" applyFill="1" applyBorder="1" applyAlignment="1" applyProtection="1">
      <alignment horizontal="center" vertical="center" wrapText="1" shrinkToFit="1"/>
      <protection hidden="1"/>
    </xf>
    <xf numFmtId="0" fontId="67" fillId="13" borderId="94" xfId="0" applyFont="1" applyFill="1" applyBorder="1" applyAlignment="1" applyProtection="1">
      <alignment horizontal="center" vertical="center" shrinkToFit="1"/>
      <protection hidden="1"/>
    </xf>
    <xf numFmtId="0" fontId="67" fillId="13" borderId="95" xfId="0" applyFont="1" applyFill="1" applyBorder="1" applyAlignment="1" applyProtection="1">
      <alignment horizontal="center" vertical="center" shrinkToFit="1"/>
      <protection hidden="1"/>
    </xf>
    <xf numFmtId="0" fontId="67" fillId="13" borderId="97" xfId="0" applyFont="1" applyFill="1" applyBorder="1" applyAlignment="1" applyProtection="1">
      <alignment horizontal="center" vertical="center" shrinkToFit="1"/>
      <protection hidden="1"/>
    </xf>
    <xf numFmtId="0" fontId="67" fillId="13" borderId="98" xfId="0" applyFont="1" applyFill="1" applyBorder="1" applyAlignment="1" applyProtection="1">
      <alignment horizontal="center" vertical="center" shrinkToFit="1"/>
      <protection hidden="1"/>
    </xf>
    <xf numFmtId="0" fontId="67" fillId="13" borderId="106" xfId="0" applyFont="1" applyFill="1" applyBorder="1" applyAlignment="1" applyProtection="1">
      <alignment horizontal="center" vertical="center" wrapText="1" shrinkToFit="1"/>
      <protection hidden="1"/>
    </xf>
    <xf numFmtId="176" fontId="67" fillId="12" borderId="256" xfId="0" applyNumberFormat="1" applyFont="1" applyFill="1" applyBorder="1" applyAlignment="1" applyProtection="1">
      <alignment horizontal="right" vertical="center" shrinkToFit="1"/>
      <protection locked="0"/>
    </xf>
    <xf numFmtId="177" fontId="67" fillId="0" borderId="239" xfId="0" applyNumberFormat="1" applyFont="1" applyBorder="1" applyAlignment="1" applyProtection="1">
      <alignment horizontal="left" wrapText="1" shrinkToFit="1"/>
      <protection hidden="1"/>
    </xf>
    <xf numFmtId="177" fontId="67" fillId="0" borderId="0" xfId="0" applyNumberFormat="1" applyFont="1" applyAlignment="1" applyProtection="1">
      <alignment horizontal="center" wrapText="1" shrinkToFit="1"/>
      <protection hidden="1"/>
    </xf>
    <xf numFmtId="0" fontId="65" fillId="0" borderId="104" xfId="0" applyFont="1" applyBorder="1" applyAlignment="1" applyProtection="1">
      <alignment horizontal="center" shrinkToFit="1"/>
      <protection hidden="1"/>
    </xf>
    <xf numFmtId="0" fontId="65" fillId="0" borderId="0" xfId="0" applyFont="1" applyAlignment="1" applyProtection="1">
      <alignment horizontal="center" shrinkToFit="1"/>
      <protection hidden="1"/>
    </xf>
    <xf numFmtId="177" fontId="72" fillId="0" borderId="0" xfId="0" applyNumberFormat="1" applyFont="1" applyAlignment="1" applyProtection="1">
      <alignment horizontal="right" shrinkToFit="1"/>
      <protection hidden="1"/>
    </xf>
    <xf numFmtId="0" fontId="67" fillId="13" borderId="93" xfId="0" applyFont="1" applyFill="1" applyBorder="1" applyAlignment="1" applyProtection="1">
      <alignment horizontal="center" vertical="center" wrapText="1" shrinkToFit="1"/>
      <protection hidden="1"/>
    </xf>
    <xf numFmtId="0" fontId="67" fillId="13" borderId="100" xfId="0" applyFont="1" applyFill="1" applyBorder="1" applyAlignment="1" applyProtection="1">
      <alignment horizontal="center" vertical="center" wrapText="1" shrinkToFit="1"/>
      <protection hidden="1"/>
    </xf>
    <xf numFmtId="176" fontId="67" fillId="12" borderId="250" xfId="0" applyNumberFormat="1" applyFont="1" applyFill="1" applyBorder="1" applyAlignment="1" applyProtection="1">
      <alignment horizontal="right" vertical="center" shrinkToFit="1"/>
      <protection locked="0"/>
    </xf>
    <xf numFmtId="176" fontId="67" fillId="12" borderId="251" xfId="0" applyNumberFormat="1" applyFont="1" applyFill="1" applyBorder="1" applyAlignment="1" applyProtection="1">
      <alignment horizontal="right" vertical="center" shrinkToFit="1"/>
      <protection locked="0"/>
    </xf>
    <xf numFmtId="176" fontId="67" fillId="12" borderId="252" xfId="0" applyNumberFormat="1" applyFont="1" applyFill="1" applyBorder="1" applyAlignment="1" applyProtection="1">
      <alignment horizontal="right" vertical="center" shrinkToFit="1"/>
      <protection locked="0"/>
    </xf>
    <xf numFmtId="0" fontId="67" fillId="13" borderId="93" xfId="0" applyFont="1" applyFill="1" applyBorder="1" applyAlignment="1" applyProtection="1">
      <alignment horizontal="center" vertical="center" shrinkToFit="1"/>
      <protection hidden="1"/>
    </xf>
    <xf numFmtId="0" fontId="67" fillId="13" borderId="100" xfId="0" applyFont="1" applyFill="1" applyBorder="1" applyAlignment="1" applyProtection="1">
      <alignment horizontal="center" vertical="center" shrinkToFit="1"/>
      <protection hidden="1"/>
    </xf>
    <xf numFmtId="177" fontId="65" fillId="0" borderId="104" xfId="0" applyNumberFormat="1" applyFont="1" applyBorder="1" applyAlignment="1" applyProtection="1">
      <alignment horizontal="left" shrinkToFit="1"/>
      <protection hidden="1"/>
    </xf>
    <xf numFmtId="177" fontId="65" fillId="0" borderId="0" xfId="0" applyNumberFormat="1" applyFont="1" applyAlignment="1" applyProtection="1">
      <alignment horizontal="left" shrinkToFit="1"/>
      <protection hidden="1"/>
    </xf>
    <xf numFmtId="177" fontId="63" fillId="13" borderId="97" xfId="0" applyNumberFormat="1" applyFont="1" applyFill="1" applyBorder="1" applyAlignment="1" applyProtection="1">
      <alignment horizontal="center" shrinkToFit="1"/>
      <protection hidden="1"/>
    </xf>
    <xf numFmtId="177" fontId="63" fillId="13" borderId="98" xfId="0" applyNumberFormat="1" applyFont="1" applyFill="1" applyBorder="1" applyAlignment="1" applyProtection="1">
      <alignment horizontal="center" shrinkToFit="1"/>
      <protection hidden="1"/>
    </xf>
    <xf numFmtId="177" fontId="63" fillId="13" borderId="99" xfId="0" applyNumberFormat="1" applyFont="1" applyFill="1" applyBorder="1" applyAlignment="1" applyProtection="1">
      <alignment horizontal="center" shrinkToFit="1"/>
      <protection hidden="1"/>
    </xf>
    <xf numFmtId="0" fontId="29" fillId="9" borderId="11" xfId="11" applyFill="1" applyBorder="1" applyAlignment="1">
      <alignment horizontal="center" vertical="center"/>
    </xf>
    <xf numFmtId="0" fontId="29" fillId="9" borderId="13" xfId="11" applyFill="1" applyBorder="1" applyAlignment="1">
      <alignment horizontal="center" vertical="center"/>
    </xf>
    <xf numFmtId="0" fontId="62" fillId="0" borderId="0" xfId="7" applyFont="1" applyAlignment="1">
      <alignment vertical="top"/>
    </xf>
    <xf numFmtId="0" fontId="92" fillId="0" borderId="11" xfId="12" applyFont="1" applyBorder="1" applyAlignment="1" applyProtection="1">
      <alignment horizontal="left" wrapText="1"/>
      <protection hidden="1"/>
    </xf>
    <xf numFmtId="0" fontId="92" fillId="0" borderId="12" xfId="12" applyFont="1" applyBorder="1" applyAlignment="1" applyProtection="1">
      <alignment horizontal="left" wrapText="1"/>
      <protection hidden="1"/>
    </xf>
    <xf numFmtId="0" fontId="92" fillId="0" borderId="12" xfId="12" applyFont="1" applyBorder="1" applyAlignment="1" applyProtection="1">
      <alignment horizontal="left" wrapText="1"/>
      <protection locked="0" hidden="1"/>
    </xf>
    <xf numFmtId="0" fontId="92" fillId="0" borderId="59" xfId="12" applyFont="1" applyBorder="1" applyAlignment="1" applyProtection="1">
      <alignment horizontal="left" wrapText="1"/>
      <protection locked="0" hidden="1"/>
    </xf>
    <xf numFmtId="0" fontId="88" fillId="0" borderId="4" xfId="12" applyFont="1" applyBorder="1" applyAlignment="1" applyProtection="1">
      <alignment horizontal="center" vertical="center" wrapText="1"/>
      <protection hidden="1"/>
    </xf>
    <xf numFmtId="0" fontId="88" fillId="0" borderId="5" xfId="12" applyFont="1" applyBorder="1" applyAlignment="1" applyProtection="1">
      <alignment horizontal="center" vertical="center" wrapText="1"/>
      <protection hidden="1"/>
    </xf>
    <xf numFmtId="0" fontId="88" fillId="0" borderId="6" xfId="12" applyFont="1" applyBorder="1" applyAlignment="1" applyProtection="1">
      <alignment horizontal="center" vertical="center" wrapText="1"/>
      <protection hidden="1"/>
    </xf>
    <xf numFmtId="0" fontId="88" fillId="0" borderId="8" xfId="12" applyFont="1" applyBorder="1" applyAlignment="1" applyProtection="1">
      <alignment horizontal="center" vertical="center" wrapText="1"/>
      <protection hidden="1"/>
    </xf>
    <xf numFmtId="0" fontId="88" fillId="0" borderId="3" xfId="12" applyFont="1" applyBorder="1" applyAlignment="1" applyProtection="1">
      <alignment horizontal="center" vertical="center" wrapText="1"/>
      <protection hidden="1"/>
    </xf>
    <xf numFmtId="0" fontId="88" fillId="0" borderId="9" xfId="12" applyFont="1" applyBorder="1" applyAlignment="1" applyProtection="1">
      <alignment horizontal="center" vertical="center" wrapText="1"/>
      <protection hidden="1"/>
    </xf>
    <xf numFmtId="0" fontId="95" fillId="0" borderId="163" xfId="12" applyFont="1" applyBorder="1" applyAlignment="1" applyProtection="1">
      <alignment horizontal="center" vertical="center" wrapText="1"/>
      <protection hidden="1"/>
    </xf>
    <xf numFmtId="0" fontId="95" fillId="0" borderId="163" xfId="12" applyFont="1" applyBorder="1" applyAlignment="1" applyProtection="1">
      <alignment horizontal="left" vertical="center" wrapText="1"/>
      <protection hidden="1"/>
    </xf>
    <xf numFmtId="0" fontId="95" fillId="0" borderId="164" xfId="12" applyFont="1" applyBorder="1" applyAlignment="1" applyProtection="1">
      <alignment horizontal="left" vertical="center" wrapText="1"/>
      <protection hidden="1"/>
    </xf>
    <xf numFmtId="176" fontId="104" fillId="0" borderId="163" xfId="12" applyNumberFormat="1" applyFont="1" applyBorder="1" applyAlignment="1" applyProtection="1">
      <alignment vertical="center" shrinkToFit="1"/>
      <protection locked="0" hidden="1"/>
    </xf>
    <xf numFmtId="176" fontId="104" fillId="0" borderId="163" xfId="12" applyNumberFormat="1" applyFont="1" applyBorder="1" applyAlignment="1" applyProtection="1">
      <alignment horizontal="right" vertical="center" shrinkToFit="1"/>
      <protection locked="0" hidden="1"/>
    </xf>
    <xf numFmtId="0" fontId="91" fillId="0" borderId="163" xfId="12" applyFont="1" applyBorder="1" applyAlignment="1" applyProtection="1">
      <alignment horizontal="center" wrapText="1"/>
      <protection hidden="1"/>
    </xf>
    <xf numFmtId="0" fontId="91" fillId="0" borderId="164" xfId="12" applyFont="1" applyBorder="1" applyAlignment="1" applyProtection="1">
      <alignment horizontal="center" wrapText="1"/>
      <protection hidden="1"/>
    </xf>
    <xf numFmtId="0" fontId="88" fillId="0" borderId="11" xfId="12" applyFont="1" applyBorder="1" applyAlignment="1" applyProtection="1">
      <alignment horizontal="left" vertical="top" wrapText="1"/>
      <protection locked="0" hidden="1"/>
    </xf>
    <xf numFmtId="0" fontId="88" fillId="0" borderId="12" xfId="12" applyFont="1" applyBorder="1" applyAlignment="1" applyProtection="1">
      <alignment horizontal="left" vertical="top" wrapText="1"/>
      <protection locked="0" hidden="1"/>
    </xf>
    <xf numFmtId="0" fontId="88" fillId="0" borderId="11" xfId="12" applyFont="1" applyBorder="1" applyAlignment="1" applyProtection="1">
      <alignment horizontal="left" vertical="center" wrapText="1"/>
      <protection locked="0" hidden="1"/>
    </xf>
    <xf numFmtId="0" fontId="88" fillId="0" borderId="12" xfId="12" applyFont="1" applyBorder="1" applyAlignment="1" applyProtection="1">
      <alignment horizontal="left" vertical="center" wrapText="1"/>
      <protection locked="0" hidden="1"/>
    </xf>
    <xf numFmtId="0" fontId="88" fillId="0" borderId="59" xfId="12" applyFont="1" applyBorder="1" applyAlignment="1" applyProtection="1">
      <alignment horizontal="left" vertical="center" wrapText="1"/>
      <protection locked="0" hidden="1"/>
    </xf>
    <xf numFmtId="0" fontId="88" fillId="0" borderId="8" xfId="12" applyFont="1" applyBorder="1" applyAlignment="1" applyProtection="1">
      <alignment horizontal="left" vertical="center" wrapText="1"/>
      <protection locked="0" hidden="1"/>
    </xf>
    <xf numFmtId="0" fontId="88" fillId="0" borderId="3" xfId="12" applyFont="1" applyBorder="1" applyAlignment="1" applyProtection="1">
      <alignment horizontal="left" vertical="center" wrapText="1"/>
      <protection locked="0" hidden="1"/>
    </xf>
    <xf numFmtId="0" fontId="88" fillId="0" borderId="16" xfId="12" applyFont="1" applyBorder="1" applyAlignment="1" applyProtection="1">
      <alignment horizontal="left" vertical="center" wrapText="1"/>
      <protection locked="0" hidden="1"/>
    </xf>
    <xf numFmtId="0" fontId="94" fillId="0" borderId="11" xfId="12" applyFont="1" applyBorder="1" applyAlignment="1" applyProtection="1">
      <alignment horizontal="center" vertical="top" wrapText="1"/>
      <protection hidden="1"/>
    </xf>
    <xf numFmtId="0" fontId="94" fillId="0" borderId="12" xfId="12" applyFont="1" applyBorder="1" applyAlignment="1" applyProtection="1">
      <alignment horizontal="center" vertical="top" wrapText="1"/>
      <protection hidden="1"/>
    </xf>
    <xf numFmtId="0" fontId="94" fillId="0" borderId="59" xfId="12" applyFont="1" applyBorder="1" applyAlignment="1" applyProtection="1">
      <alignment horizontal="center" vertical="top" wrapText="1"/>
      <protection hidden="1"/>
    </xf>
    <xf numFmtId="0" fontId="101" fillId="0" borderId="163" xfId="12" applyFont="1" applyBorder="1" applyAlignment="1" applyProtection="1">
      <alignment horizontal="center" wrapText="1"/>
      <protection hidden="1"/>
    </xf>
    <xf numFmtId="0" fontId="101" fillId="0" borderId="164" xfId="12" applyFont="1" applyBorder="1" applyAlignment="1" applyProtection="1">
      <alignment horizontal="center" wrapText="1"/>
      <protection hidden="1"/>
    </xf>
    <xf numFmtId="176" fontId="91" fillId="0" borderId="163" xfId="12" applyNumberFormat="1" applyFont="1" applyBorder="1" applyAlignment="1" applyProtection="1">
      <alignment horizontal="center" wrapText="1"/>
      <protection locked="0" hidden="1"/>
    </xf>
    <xf numFmtId="0" fontId="102" fillId="0" borderId="163" xfId="12" applyFont="1" applyBorder="1" applyAlignment="1" applyProtection="1">
      <alignment horizontal="center" wrapText="1"/>
      <protection locked="0" hidden="1"/>
    </xf>
    <xf numFmtId="0" fontId="101" fillId="0" borderId="158" xfId="12" applyFont="1" applyBorder="1" applyAlignment="1" applyProtection="1">
      <alignment horizontal="center" vertical="center" wrapText="1"/>
      <protection hidden="1"/>
    </xf>
    <xf numFmtId="0" fontId="101" fillId="0" borderId="171" xfId="12" applyFont="1" applyBorder="1" applyAlignment="1" applyProtection="1">
      <alignment horizontal="center" vertical="center" wrapText="1"/>
      <protection hidden="1"/>
    </xf>
    <xf numFmtId="0" fontId="101" fillId="0" borderId="165" xfId="12" applyFont="1" applyBorder="1" applyAlignment="1" applyProtection="1">
      <alignment horizontal="center" vertical="center" wrapText="1"/>
      <protection hidden="1"/>
    </xf>
    <xf numFmtId="0" fontId="101" fillId="0" borderId="172" xfId="12" applyFont="1" applyBorder="1" applyAlignment="1" applyProtection="1">
      <alignment horizontal="center" vertical="center" wrapText="1"/>
      <protection hidden="1"/>
    </xf>
    <xf numFmtId="0" fontId="101" fillId="0" borderId="160" xfId="12" applyFont="1" applyBorder="1" applyAlignment="1" applyProtection="1">
      <alignment horizontal="center" vertical="center" wrapText="1"/>
      <protection hidden="1"/>
    </xf>
    <xf numFmtId="0" fontId="101" fillId="0" borderId="167" xfId="12" applyFont="1" applyBorder="1" applyAlignment="1" applyProtection="1">
      <alignment horizontal="center" vertical="center" wrapText="1"/>
      <protection hidden="1"/>
    </xf>
    <xf numFmtId="0" fontId="102" fillId="0" borderId="162" xfId="12" applyFont="1" applyBorder="1" applyAlignment="1" applyProtection="1">
      <alignment horizontal="left" wrapText="1"/>
      <protection hidden="1"/>
    </xf>
    <xf numFmtId="0" fontId="101" fillId="0" borderId="163" xfId="12" applyFont="1" applyBorder="1" applyAlignment="1" applyProtection="1">
      <alignment horizontal="left" wrapText="1"/>
      <protection hidden="1"/>
    </xf>
    <xf numFmtId="0" fontId="102" fillId="0" borderId="163" xfId="12" applyFont="1" applyBorder="1" applyAlignment="1" applyProtection="1">
      <alignment horizontal="left" wrapText="1"/>
      <protection hidden="1"/>
    </xf>
    <xf numFmtId="0" fontId="110" fillId="0" borderId="0" xfId="12" applyFont="1" applyAlignment="1" applyProtection="1">
      <alignment horizontal="right" vertical="top" wrapText="1"/>
      <protection hidden="1"/>
    </xf>
    <xf numFmtId="0" fontId="93" fillId="0" borderId="0" xfId="12" applyFont="1" applyAlignment="1" applyProtection="1">
      <alignment horizontal="left" vertical="center" wrapText="1"/>
      <protection hidden="1"/>
    </xf>
    <xf numFmtId="0" fontId="106" fillId="0" borderId="0" xfId="12" applyFont="1" applyAlignment="1" applyProtection="1">
      <alignment horizontal="center" wrapText="1"/>
      <protection hidden="1"/>
    </xf>
    <xf numFmtId="0" fontId="101" fillId="0" borderId="180" xfId="12" applyFont="1" applyBorder="1" applyAlignment="1" applyProtection="1">
      <alignment horizontal="center" vertical="center" wrapText="1"/>
      <protection hidden="1"/>
    </xf>
    <xf numFmtId="0" fontId="101" fillId="0" borderId="181" xfId="12" applyFont="1" applyBorder="1" applyAlignment="1" applyProtection="1">
      <alignment horizontal="center" vertical="center" wrapText="1"/>
      <protection hidden="1"/>
    </xf>
    <xf numFmtId="0" fontId="94" fillId="0" borderId="182" xfId="12" applyFont="1" applyBorder="1" applyAlignment="1" applyProtection="1">
      <alignment horizontal="left" vertical="center" shrinkToFit="1"/>
      <protection hidden="1"/>
    </xf>
    <xf numFmtId="0" fontId="94" fillId="0" borderId="179" xfId="12" applyFont="1" applyBorder="1" applyAlignment="1" applyProtection="1">
      <alignment horizontal="left" vertical="center" shrinkToFit="1"/>
      <protection hidden="1"/>
    </xf>
    <xf numFmtId="0" fontId="88" fillId="0" borderId="179" xfId="12" applyFont="1" applyBorder="1" applyAlignment="1" applyProtection="1">
      <alignment horizontal="center" vertical="center" shrinkToFit="1"/>
      <protection locked="0" hidden="1"/>
    </xf>
    <xf numFmtId="0" fontId="88" fillId="0" borderId="179" xfId="12" applyFont="1" applyBorder="1" applyAlignment="1" applyProtection="1">
      <alignment horizontal="left" vertical="center" shrinkToFit="1"/>
      <protection locked="0" hidden="1"/>
    </xf>
    <xf numFmtId="0" fontId="88" fillId="0" borderId="183" xfId="12" applyFont="1" applyBorder="1" applyAlignment="1" applyProtection="1">
      <alignment horizontal="left" vertical="center" shrinkToFit="1"/>
      <protection locked="0" hidden="1"/>
    </xf>
    <xf numFmtId="0" fontId="88" fillId="0" borderId="30" xfId="12" applyFont="1" applyBorder="1" applyAlignment="1" applyProtection="1">
      <alignment horizontal="left" vertical="center" wrapText="1"/>
      <protection locked="0" hidden="1"/>
    </xf>
    <xf numFmtId="0" fontId="88" fillId="0" borderId="39" xfId="12" applyFont="1" applyBorder="1" applyAlignment="1" applyProtection="1">
      <alignment horizontal="left" vertical="center" wrapText="1"/>
      <protection locked="0" hidden="1"/>
    </xf>
    <xf numFmtId="0" fontId="88" fillId="0" borderId="31" xfId="12" applyFont="1" applyBorder="1" applyAlignment="1" applyProtection="1">
      <alignment horizontal="left" vertical="center" wrapText="1"/>
      <protection locked="0" hidden="1"/>
    </xf>
    <xf numFmtId="0" fontId="100" fillId="0" borderId="153" xfId="12" applyFont="1" applyBorder="1" applyAlignment="1" applyProtection="1">
      <alignment horizontal="center" vertical="center" wrapText="1"/>
      <protection hidden="1"/>
    </xf>
    <xf numFmtId="0" fontId="100" fillId="0" borderId="155" xfId="12" applyFont="1" applyBorder="1" applyAlignment="1" applyProtection="1">
      <alignment horizontal="center" vertical="center" wrapText="1"/>
      <protection hidden="1"/>
    </xf>
    <xf numFmtId="0" fontId="91" fillId="0" borderId="169" xfId="12" applyFont="1" applyBorder="1" applyAlignment="1" applyProtection="1">
      <alignment horizontal="center" vertical="center" wrapText="1"/>
      <protection hidden="1"/>
    </xf>
    <xf numFmtId="0" fontId="91" fillId="0" borderId="170" xfId="12" applyFont="1" applyBorder="1" applyAlignment="1" applyProtection="1">
      <alignment horizontal="center" vertical="center" wrapText="1"/>
      <protection hidden="1"/>
    </xf>
    <xf numFmtId="0" fontId="107" fillId="0" borderId="0" xfId="12" applyFont="1" applyAlignment="1" applyProtection="1">
      <alignment horizontal="left" vertical="top" wrapText="1"/>
      <protection hidden="1"/>
    </xf>
    <xf numFmtId="0" fontId="105" fillId="0" borderId="178" xfId="12" applyFont="1" applyBorder="1" applyAlignment="1" applyProtection="1">
      <alignment horizontal="left" vertical="top" shrinkToFit="1"/>
      <protection hidden="1"/>
    </xf>
    <xf numFmtId="0" fontId="105" fillId="0" borderId="0" xfId="12" applyFont="1" applyAlignment="1" applyProtection="1">
      <alignment horizontal="left" vertical="top" shrinkToFit="1"/>
      <protection hidden="1"/>
    </xf>
    <xf numFmtId="0" fontId="94" fillId="0" borderId="161" xfId="12" applyFont="1" applyBorder="1" applyAlignment="1" applyProtection="1">
      <alignment horizontal="left" vertical="center" shrinkToFit="1"/>
      <protection locked="0" hidden="1"/>
    </xf>
    <xf numFmtId="0" fontId="94" fillId="0" borderId="159" xfId="12" applyFont="1" applyBorder="1" applyAlignment="1" applyProtection="1">
      <alignment horizontal="left" vertical="center" shrinkToFit="1"/>
      <protection locked="0" hidden="1"/>
    </xf>
    <xf numFmtId="0" fontId="94" fillId="0" borderId="173" xfId="12" applyFont="1" applyBorder="1" applyAlignment="1" applyProtection="1">
      <alignment horizontal="left" vertical="center" shrinkToFit="1"/>
      <protection locked="0" hidden="1"/>
    </xf>
    <xf numFmtId="0" fontId="101" fillId="0" borderId="169" xfId="12" applyFont="1" applyBorder="1" applyAlignment="1" applyProtection="1">
      <alignment horizontal="center" vertical="center" wrapText="1"/>
      <protection hidden="1"/>
    </xf>
    <xf numFmtId="0" fontId="101" fillId="0" borderId="170" xfId="12" applyFont="1" applyBorder="1" applyAlignment="1" applyProtection="1">
      <alignment horizontal="center" vertical="center" wrapText="1"/>
      <protection hidden="1"/>
    </xf>
    <xf numFmtId="195" fontId="110" fillId="0" borderId="175" xfId="12" applyNumberFormat="1" applyFont="1" applyBorder="1" applyAlignment="1" applyProtection="1">
      <alignment horizontal="center" vertical="center" shrinkToFit="1"/>
      <protection locked="0" hidden="1"/>
    </xf>
    <xf numFmtId="195" fontId="110" fillId="0" borderId="174" xfId="12" applyNumberFormat="1" applyFont="1" applyBorder="1" applyAlignment="1" applyProtection="1">
      <alignment horizontal="center" vertical="center" shrinkToFit="1"/>
      <protection locked="0" hidden="1"/>
    </xf>
    <xf numFmtId="0" fontId="109" fillId="0" borderId="0" xfId="12" applyFont="1" applyAlignment="1" applyProtection="1">
      <alignment horizontal="left" vertical="top" wrapText="1" indent="65"/>
      <protection hidden="1"/>
    </xf>
    <xf numFmtId="0" fontId="103" fillId="0" borderId="0" xfId="12" applyFont="1" applyAlignment="1" applyProtection="1">
      <alignment horizontal="right" vertical="top" wrapText="1" indent="18"/>
      <protection hidden="1"/>
    </xf>
    <xf numFmtId="0" fontId="86" fillId="0" borderId="60" xfId="12" applyFont="1" applyBorder="1" applyAlignment="1" applyProtection="1">
      <alignment horizontal="center" vertical="center" textRotation="255" wrapText="1"/>
      <protection hidden="1"/>
    </xf>
    <xf numFmtId="0" fontId="86" fillId="0" borderId="58" xfId="12" applyFont="1" applyBorder="1" applyAlignment="1" applyProtection="1">
      <alignment horizontal="center" vertical="center" textRotation="255" wrapText="1"/>
      <protection hidden="1"/>
    </xf>
    <xf numFmtId="0" fontId="86" fillId="0" borderId="57" xfId="12" applyFont="1" applyBorder="1" applyAlignment="1" applyProtection="1">
      <alignment horizontal="center" vertical="center" textRotation="255" wrapText="1"/>
      <protection hidden="1"/>
    </xf>
    <xf numFmtId="0" fontId="88" fillId="0" borderId="38" xfId="12" applyFont="1" applyBorder="1" applyAlignment="1" applyProtection="1">
      <alignment horizontal="center" wrapText="1"/>
      <protection locked="0" hidden="1"/>
    </xf>
    <xf numFmtId="0" fontId="88" fillId="0" borderId="42" xfId="12" applyFont="1" applyBorder="1" applyAlignment="1" applyProtection="1">
      <alignment horizontal="center" wrapText="1"/>
      <protection locked="0" hidden="1"/>
    </xf>
    <xf numFmtId="0" fontId="88" fillId="0" borderId="55" xfId="12" applyFont="1" applyBorder="1" applyAlignment="1" applyProtection="1">
      <alignment horizontal="center" wrapText="1"/>
      <protection locked="0" hidden="1"/>
    </xf>
    <xf numFmtId="0" fontId="89" fillId="0" borderId="0" xfId="12" applyFont="1" applyAlignment="1" applyProtection="1">
      <alignment horizontal="left" vertical="top" wrapText="1"/>
      <protection hidden="1"/>
    </xf>
    <xf numFmtId="0" fontId="89" fillId="0" borderId="0" xfId="12" applyFont="1" applyAlignment="1" applyProtection="1">
      <alignment horizontal="center" vertical="top" wrapText="1"/>
      <protection hidden="1"/>
    </xf>
    <xf numFmtId="0" fontId="90" fillId="0" borderId="0" xfId="12" applyFont="1" applyAlignment="1" applyProtection="1">
      <alignment horizontal="left" vertical="top" wrapText="1"/>
      <protection hidden="1"/>
    </xf>
    <xf numFmtId="0" fontId="91" fillId="0" borderId="8" xfId="12" applyFont="1" applyBorder="1" applyAlignment="1" applyProtection="1">
      <alignment horizontal="left" vertical="center" wrapText="1"/>
      <protection locked="0" hidden="1"/>
    </xf>
    <xf numFmtId="0" fontId="91" fillId="0" borderId="3" xfId="12" applyFont="1" applyBorder="1" applyAlignment="1" applyProtection="1">
      <alignment horizontal="left" vertical="center" wrapText="1"/>
      <protection locked="0" hidden="1"/>
    </xf>
    <xf numFmtId="0" fontId="91" fillId="0" borderId="16" xfId="12" applyFont="1" applyBorder="1" applyAlignment="1" applyProtection="1">
      <alignment horizontal="left" vertical="center" wrapText="1"/>
      <protection locked="0" hidden="1"/>
    </xf>
    <xf numFmtId="0" fontId="86" fillId="0" borderId="46" xfId="12" applyFont="1" applyBorder="1" applyAlignment="1" applyProtection="1">
      <alignment horizontal="center" vertical="center" wrapText="1"/>
      <protection hidden="1"/>
    </xf>
    <xf numFmtId="0" fontId="86" fillId="0" borderId="177" xfId="12" applyFont="1" applyBorder="1" applyAlignment="1" applyProtection="1">
      <alignment horizontal="center" vertical="center" wrapText="1"/>
      <protection hidden="1"/>
    </xf>
    <xf numFmtId="0" fontId="101" fillId="0" borderId="161" xfId="12" applyFont="1" applyBorder="1" applyAlignment="1">
      <alignment horizontal="left" vertical="center" wrapText="1"/>
    </xf>
    <xf numFmtId="0" fontId="101" fillId="0" borderId="159" xfId="12" applyFont="1" applyBorder="1" applyAlignment="1">
      <alignment horizontal="left" vertical="center" wrapText="1"/>
    </xf>
    <xf numFmtId="0" fontId="101" fillId="0" borderId="173" xfId="12" applyFont="1" applyBorder="1" applyAlignment="1">
      <alignment horizontal="left" vertical="center" wrapText="1"/>
    </xf>
    <xf numFmtId="0" fontId="91" fillId="0" borderId="4" xfId="12" applyFont="1" applyBorder="1" applyAlignment="1" applyProtection="1">
      <alignment horizontal="center" vertical="center" wrapText="1"/>
      <protection locked="0" hidden="1"/>
    </xf>
    <xf numFmtId="0" fontId="91" fillId="0" borderId="6" xfId="12" applyFont="1" applyBorder="1" applyAlignment="1" applyProtection="1">
      <alignment horizontal="center" vertical="center" wrapText="1"/>
      <protection locked="0" hidden="1"/>
    </xf>
    <xf numFmtId="0" fontId="91" fillId="0" borderId="8" xfId="12" applyFont="1" applyBorder="1" applyAlignment="1" applyProtection="1">
      <alignment horizontal="center" vertical="center" wrapText="1"/>
      <protection locked="0" hidden="1"/>
    </xf>
    <xf numFmtId="0" fontId="91" fillId="0" borderId="9" xfId="12" applyFont="1" applyBorder="1" applyAlignment="1" applyProtection="1">
      <alignment horizontal="center" vertical="center" wrapText="1"/>
      <protection locked="0" hidden="1"/>
    </xf>
    <xf numFmtId="0" fontId="95" fillId="0" borderId="0" xfId="12" applyFont="1" applyAlignment="1" applyProtection="1">
      <alignment horizontal="left" wrapText="1" indent="3"/>
      <protection hidden="1"/>
    </xf>
    <xf numFmtId="0" fontId="91" fillId="0" borderId="156" xfId="12" applyFont="1" applyBorder="1" applyAlignment="1" applyProtection="1">
      <alignment horizontal="left" vertical="center" wrapText="1"/>
      <protection locked="0" hidden="1"/>
    </xf>
    <xf numFmtId="0" fontId="91" fillId="0" borderId="154" xfId="12" applyFont="1" applyBorder="1" applyAlignment="1" applyProtection="1">
      <alignment horizontal="left" vertical="center" wrapText="1"/>
      <protection locked="0" hidden="1"/>
    </xf>
    <xf numFmtId="0" fontId="91" fillId="0" borderId="157" xfId="12" applyFont="1" applyBorder="1" applyAlignment="1" applyProtection="1">
      <alignment horizontal="left" vertical="center" wrapText="1"/>
      <protection locked="0" hidden="1"/>
    </xf>
    <xf numFmtId="180" fontId="117" fillId="0" borderId="32" xfId="13" applyNumberFormat="1" applyFont="1" applyBorder="1" applyAlignment="1" applyProtection="1">
      <alignment horizontal="center" vertical="center"/>
      <protection locked="0" hidden="1"/>
    </xf>
    <xf numFmtId="180" fontId="117" fillId="0" borderId="23" xfId="13" applyNumberFormat="1" applyFont="1" applyBorder="1" applyAlignment="1" applyProtection="1">
      <alignment horizontal="center" vertical="center"/>
      <protection locked="0" hidden="1"/>
    </xf>
    <xf numFmtId="180" fontId="117" fillId="0" borderId="24" xfId="13" applyNumberFormat="1" applyFont="1" applyBorder="1" applyAlignment="1" applyProtection="1">
      <alignment horizontal="center" vertical="center"/>
      <protection locked="0" hidden="1"/>
    </xf>
    <xf numFmtId="180" fontId="117" fillId="0" borderId="8" xfId="13" applyNumberFormat="1" applyFont="1" applyBorder="1" applyAlignment="1" applyProtection="1">
      <alignment horizontal="center" vertical="center"/>
      <protection locked="0" hidden="1"/>
    </xf>
    <xf numFmtId="180" fontId="117" fillId="0" borderId="3" xfId="13" applyNumberFormat="1" applyFont="1" applyBorder="1" applyAlignment="1" applyProtection="1">
      <alignment horizontal="center" vertical="center"/>
      <protection locked="0" hidden="1"/>
    </xf>
    <xf numFmtId="180" fontId="117" fillId="0" borderId="16" xfId="13" applyNumberFormat="1" applyFont="1" applyBorder="1" applyAlignment="1" applyProtection="1">
      <alignment horizontal="center" vertical="center"/>
      <protection locked="0" hidden="1"/>
    </xf>
    <xf numFmtId="0" fontId="115" fillId="0" borderId="11" xfId="13" applyFont="1" applyBorder="1" applyAlignment="1" applyProtection="1">
      <alignment horizontal="distributed" vertical="center"/>
      <protection hidden="1"/>
    </xf>
    <xf numFmtId="0" fontId="115" fillId="0" borderId="12" xfId="13" applyFont="1" applyBorder="1" applyAlignment="1" applyProtection="1">
      <alignment horizontal="distributed" vertical="center"/>
      <protection hidden="1"/>
    </xf>
    <xf numFmtId="0" fontId="107" fillId="0" borderId="11" xfId="13" applyFont="1" applyBorder="1" applyAlignment="1" applyProtection="1">
      <alignment horizontal="distributed" vertical="center"/>
      <protection hidden="1"/>
    </xf>
    <xf numFmtId="0" fontId="107" fillId="0" borderId="12" xfId="13" applyFont="1" applyBorder="1" applyAlignment="1" applyProtection="1">
      <alignment horizontal="distributed" vertical="center"/>
      <protection hidden="1"/>
    </xf>
    <xf numFmtId="0" fontId="107" fillId="0" borderId="13" xfId="13" applyFont="1" applyBorder="1" applyAlignment="1" applyProtection="1">
      <alignment horizontal="distributed" vertical="center"/>
      <protection hidden="1"/>
    </xf>
    <xf numFmtId="0" fontId="117" fillId="0" borderId="12" xfId="13" applyFont="1" applyBorder="1" applyAlignment="1" applyProtection="1">
      <alignment horizontal="center" vertical="center"/>
      <protection hidden="1"/>
    </xf>
    <xf numFmtId="0" fontId="117" fillId="0" borderId="210" xfId="13" applyFont="1" applyBorder="1" applyAlignment="1" applyProtection="1">
      <alignment horizontal="center" vertical="center"/>
      <protection hidden="1"/>
    </xf>
    <xf numFmtId="0" fontId="117" fillId="0" borderId="209" xfId="13" applyFont="1" applyBorder="1" applyAlignment="1" applyProtection="1">
      <alignment horizontal="center" vertical="center"/>
      <protection hidden="1"/>
    </xf>
    <xf numFmtId="0" fontId="116" fillId="0" borderId="10" xfId="13" applyFont="1" applyBorder="1" applyAlignment="1" applyProtection="1">
      <alignment horizontal="left"/>
      <protection hidden="1"/>
    </xf>
    <xf numFmtId="0" fontId="116" fillId="0" borderId="0" xfId="13" applyFont="1" applyAlignment="1" applyProtection="1">
      <alignment horizontal="left"/>
      <protection hidden="1"/>
    </xf>
    <xf numFmtId="0" fontId="117" fillId="0" borderId="11" xfId="13" applyFont="1" applyBorder="1" applyAlignment="1" applyProtection="1">
      <alignment horizontal="distributed" vertical="center" wrapText="1"/>
      <protection hidden="1"/>
    </xf>
    <xf numFmtId="0" fontId="117" fillId="0" borderId="13" xfId="13" applyFont="1" applyBorder="1" applyAlignment="1" applyProtection="1">
      <alignment horizontal="distributed" vertical="center"/>
      <protection hidden="1"/>
    </xf>
    <xf numFmtId="0" fontId="115" fillId="0" borderId="11" xfId="13" applyFont="1" applyBorder="1" applyAlignment="1" applyProtection="1">
      <alignment horizontal="left" vertical="center"/>
      <protection hidden="1"/>
    </xf>
    <xf numFmtId="0" fontId="115" fillId="0" borderId="12" xfId="13" applyFont="1" applyBorder="1" applyAlignment="1" applyProtection="1">
      <alignment horizontal="left" vertical="center"/>
      <protection hidden="1"/>
    </xf>
    <xf numFmtId="0" fontId="115" fillId="0" borderId="13" xfId="13" applyFont="1" applyBorder="1" applyAlignment="1" applyProtection="1">
      <alignment horizontal="left" vertical="center"/>
      <protection hidden="1"/>
    </xf>
    <xf numFmtId="0" fontId="116" fillId="0" borderId="11" xfId="13" applyFont="1" applyBorder="1" applyAlignment="1" applyProtection="1">
      <alignment horizontal="distributed" vertical="center"/>
      <protection hidden="1"/>
    </xf>
    <xf numFmtId="0" fontId="116" fillId="0" borderId="12" xfId="13" applyFont="1" applyBorder="1" applyAlignment="1" applyProtection="1">
      <alignment horizontal="distributed" vertical="center"/>
      <protection hidden="1"/>
    </xf>
    <xf numFmtId="0" fontId="116" fillId="0" borderId="13" xfId="13" applyFont="1" applyBorder="1" applyAlignment="1" applyProtection="1">
      <alignment horizontal="distributed" vertical="center"/>
      <protection hidden="1"/>
    </xf>
    <xf numFmtId="0" fontId="116" fillId="0" borderId="12" xfId="13" applyFont="1" applyBorder="1" applyAlignment="1" applyProtection="1">
      <alignment horizontal="center" vertical="center"/>
      <protection hidden="1"/>
    </xf>
    <xf numFmtId="0" fontId="116" fillId="0" borderId="210" xfId="13" applyFont="1" applyBorder="1" applyAlignment="1" applyProtection="1">
      <alignment horizontal="center" vertical="center"/>
      <protection hidden="1"/>
    </xf>
    <xf numFmtId="0" fontId="116" fillId="0" borderId="209" xfId="13" applyFont="1" applyBorder="1" applyAlignment="1" applyProtection="1">
      <alignment horizontal="center" vertical="center"/>
      <protection hidden="1"/>
    </xf>
    <xf numFmtId="0" fontId="115" fillId="0" borderId="191" xfId="13" applyFont="1" applyBorder="1" applyAlignment="1" applyProtection="1">
      <alignment horizontal="center"/>
      <protection hidden="1"/>
    </xf>
    <xf numFmtId="0" fontId="115" fillId="0" borderId="198" xfId="13" applyFont="1" applyBorder="1" applyAlignment="1" applyProtection="1">
      <alignment horizontal="center"/>
      <protection hidden="1"/>
    </xf>
    <xf numFmtId="0" fontId="115" fillId="0" borderId="192" xfId="13" applyFont="1" applyBorder="1" applyAlignment="1" applyProtection="1">
      <alignment horizontal="center"/>
      <protection hidden="1"/>
    </xf>
    <xf numFmtId="0" fontId="115" fillId="0" borderId="199" xfId="13" applyFont="1" applyBorder="1" applyAlignment="1" applyProtection="1">
      <alignment horizontal="center"/>
      <protection hidden="1"/>
    </xf>
    <xf numFmtId="0" fontId="115" fillId="0" borderId="190" xfId="13" applyFont="1" applyBorder="1" applyAlignment="1" applyProtection="1">
      <alignment horizontal="center"/>
      <protection hidden="1"/>
    </xf>
    <xf numFmtId="0" fontId="115" fillId="0" borderId="197" xfId="13" applyFont="1" applyBorder="1" applyAlignment="1" applyProtection="1">
      <alignment horizontal="center"/>
      <protection hidden="1"/>
    </xf>
    <xf numFmtId="0" fontId="115" fillId="0" borderId="201" xfId="13" applyFont="1" applyBorder="1" applyAlignment="1" applyProtection="1">
      <alignment horizontal="center"/>
      <protection hidden="1"/>
    </xf>
    <xf numFmtId="0" fontId="115" fillId="0" borderId="202" xfId="13" applyFont="1" applyBorder="1" applyAlignment="1" applyProtection="1">
      <alignment horizontal="center"/>
      <protection hidden="1"/>
    </xf>
    <xf numFmtId="0" fontId="115" fillId="0" borderId="193" xfId="13" applyFont="1" applyBorder="1" applyAlignment="1" applyProtection="1">
      <alignment horizontal="center"/>
      <protection hidden="1"/>
    </xf>
    <xf numFmtId="0" fontId="115" fillId="0" borderId="200" xfId="13" applyFont="1" applyBorder="1" applyAlignment="1" applyProtection="1">
      <alignment horizontal="center"/>
      <protection hidden="1"/>
    </xf>
    <xf numFmtId="0" fontId="115" fillId="0" borderId="203" xfId="13" applyFont="1" applyBorder="1" applyAlignment="1" applyProtection="1">
      <alignment horizontal="center"/>
      <protection locked="0" hidden="1"/>
    </xf>
    <xf numFmtId="0" fontId="115" fillId="0" borderId="204" xfId="13" applyFont="1" applyBorder="1" applyAlignment="1" applyProtection="1">
      <alignment horizontal="center"/>
      <protection locked="0" hidden="1"/>
    </xf>
    <xf numFmtId="0" fontId="115" fillId="0" borderId="205" xfId="13" applyFont="1" applyBorder="1" applyAlignment="1" applyProtection="1">
      <alignment horizontal="center"/>
      <protection locked="0" hidden="1"/>
    </xf>
    <xf numFmtId="0" fontId="116" fillId="0" borderId="38" xfId="13" applyFont="1" applyBorder="1" applyAlignment="1" applyProtection="1">
      <alignment horizontal="distributed" vertical="center"/>
      <protection hidden="1"/>
    </xf>
    <xf numFmtId="0" fontId="116" fillId="0" borderId="3" xfId="13" applyFont="1" applyBorder="1" applyAlignment="1" applyProtection="1">
      <alignment horizontal="distributed" vertical="center"/>
      <protection hidden="1"/>
    </xf>
    <xf numFmtId="0" fontId="116" fillId="0" borderId="9" xfId="13" applyFont="1" applyBorder="1" applyAlignment="1" applyProtection="1">
      <alignment horizontal="distributed" vertical="center"/>
      <protection hidden="1"/>
    </xf>
    <xf numFmtId="0" fontId="116" fillId="0" borderId="3" xfId="13" applyFont="1" applyBorder="1" applyAlignment="1" applyProtection="1">
      <alignment horizontal="center" vertical="center"/>
      <protection hidden="1"/>
    </xf>
    <xf numFmtId="0" fontId="116" fillId="0" borderId="200" xfId="13" applyFont="1" applyBorder="1" applyAlignment="1" applyProtection="1">
      <alignment horizontal="center" vertical="center"/>
      <protection hidden="1"/>
    </xf>
    <xf numFmtId="0" fontId="116" fillId="0" borderId="206" xfId="13" applyFont="1" applyBorder="1" applyAlignment="1" applyProtection="1">
      <alignment horizontal="distributed" vertical="center"/>
      <protection hidden="1"/>
    </xf>
    <xf numFmtId="0" fontId="115" fillId="0" borderId="207" xfId="13" applyFont="1" applyBorder="1" applyProtection="1">
      <protection hidden="1"/>
    </xf>
    <xf numFmtId="0" fontId="115" fillId="0" borderId="4" xfId="13" applyFont="1" applyBorder="1" applyAlignment="1" applyProtection="1">
      <alignment horizontal="center"/>
      <protection hidden="1"/>
    </xf>
    <xf numFmtId="0" fontId="115" fillId="0" borderId="8" xfId="13" applyFont="1" applyBorder="1" applyAlignment="1" applyProtection="1">
      <alignment horizontal="center"/>
      <protection hidden="1"/>
    </xf>
    <xf numFmtId="0" fontId="115" fillId="0" borderId="218" xfId="13" applyFont="1" applyBorder="1" applyAlignment="1" applyProtection="1">
      <alignment horizontal="center"/>
      <protection locked="0" hidden="1"/>
    </xf>
    <xf numFmtId="0" fontId="115" fillId="0" borderId="219" xfId="13" applyFont="1" applyBorder="1" applyAlignment="1" applyProtection="1">
      <alignment horizontal="center"/>
      <protection locked="0" hidden="1"/>
    </xf>
    <xf numFmtId="0" fontId="115" fillId="0" borderId="220" xfId="13" applyFont="1" applyBorder="1" applyAlignment="1" applyProtection="1">
      <alignment horizontal="center"/>
      <protection locked="0" hidden="1"/>
    </xf>
    <xf numFmtId="0" fontId="115" fillId="0" borderId="224" xfId="13" applyFont="1" applyBorder="1" applyAlignment="1" applyProtection="1">
      <alignment horizontal="center"/>
      <protection locked="0" hidden="1"/>
    </xf>
    <xf numFmtId="0" fontId="115" fillId="0" borderId="219" xfId="13" applyFont="1" applyBorder="1" applyAlignment="1" applyProtection="1">
      <alignment horizontal="center"/>
      <protection hidden="1"/>
    </xf>
    <xf numFmtId="0" fontId="115" fillId="0" borderId="220" xfId="13" applyFont="1" applyBorder="1" applyAlignment="1" applyProtection="1">
      <alignment horizontal="center"/>
      <protection hidden="1"/>
    </xf>
    <xf numFmtId="0" fontId="115" fillId="0" borderId="226" xfId="13" applyFont="1" applyBorder="1" applyAlignment="1" applyProtection="1">
      <alignment horizontal="center"/>
      <protection locked="0" hidden="1"/>
    </xf>
    <xf numFmtId="0" fontId="115" fillId="0" borderId="227" xfId="13" applyFont="1" applyBorder="1" applyAlignment="1" applyProtection="1">
      <alignment horizontal="center"/>
      <protection locked="0" hidden="1"/>
    </xf>
    <xf numFmtId="0" fontId="115" fillId="0" borderId="228" xfId="13" applyFont="1" applyBorder="1" applyAlignment="1" applyProtection="1">
      <alignment horizontal="center"/>
      <protection locked="0" hidden="1"/>
    </xf>
    <xf numFmtId="0" fontId="115" fillId="0" borderId="194" xfId="13" applyFont="1" applyBorder="1" applyAlignment="1" applyProtection="1">
      <alignment horizontal="center"/>
      <protection locked="0" hidden="1"/>
    </xf>
    <xf numFmtId="0" fontId="115" fillId="0" borderId="195" xfId="13" applyFont="1" applyBorder="1" applyAlignment="1" applyProtection="1">
      <alignment horizontal="center"/>
      <protection locked="0" hidden="1"/>
    </xf>
    <xf numFmtId="0" fontId="115" fillId="0" borderId="196" xfId="13" applyFont="1" applyBorder="1" applyAlignment="1" applyProtection="1">
      <alignment horizontal="center"/>
      <protection locked="0" hidden="1"/>
    </xf>
    <xf numFmtId="0" fontId="115" fillId="0" borderId="10" xfId="13" applyFont="1" applyBorder="1" applyAlignment="1" applyProtection="1">
      <alignment horizontal="center"/>
      <protection hidden="1"/>
    </xf>
    <xf numFmtId="0" fontId="115" fillId="0" borderId="41" xfId="13" applyFont="1" applyBorder="1" applyAlignment="1" applyProtection="1">
      <alignment horizontal="center"/>
      <protection hidden="1"/>
    </xf>
    <xf numFmtId="0" fontId="115" fillId="0" borderId="53" xfId="13" applyFont="1" applyBorder="1" applyAlignment="1" applyProtection="1">
      <alignment horizontal="center"/>
      <protection hidden="1"/>
    </xf>
    <xf numFmtId="0" fontId="115" fillId="0" borderId="229" xfId="13" applyFont="1" applyBorder="1" applyAlignment="1" applyProtection="1">
      <alignment horizontal="center"/>
      <protection locked="0" hidden="1"/>
    </xf>
    <xf numFmtId="0" fontId="115" fillId="0" borderId="222" xfId="13" applyFont="1" applyBorder="1" applyAlignment="1" applyProtection="1">
      <alignment horizontal="center"/>
      <protection hidden="1"/>
    </xf>
    <xf numFmtId="0" fontId="115" fillId="0" borderId="223" xfId="13" applyFont="1" applyBorder="1" applyAlignment="1" applyProtection="1">
      <alignment horizontal="center"/>
      <protection hidden="1"/>
    </xf>
    <xf numFmtId="0" fontId="115" fillId="0" borderId="17" xfId="13" applyFont="1" applyBorder="1" applyAlignment="1" applyProtection="1">
      <alignment horizontal="center" vertical="center"/>
      <protection hidden="1"/>
    </xf>
    <xf numFmtId="0" fontId="115" fillId="0" borderId="27" xfId="13" applyFont="1" applyBorder="1" applyAlignment="1" applyProtection="1">
      <alignment horizontal="center" vertical="center"/>
      <protection hidden="1"/>
    </xf>
    <xf numFmtId="0" fontId="115" fillId="0" borderId="187" xfId="13" applyFont="1" applyBorder="1" applyAlignment="1" applyProtection="1">
      <alignment horizontal="center"/>
      <protection locked="0" hidden="1"/>
    </xf>
    <xf numFmtId="0" fontId="115" fillId="0" borderId="188" xfId="13" applyFont="1" applyBorder="1" applyAlignment="1" applyProtection="1">
      <alignment horizontal="center"/>
      <protection locked="0" hidden="1"/>
    </xf>
    <xf numFmtId="0" fontId="115" fillId="0" borderId="189" xfId="13" applyFont="1" applyBorder="1" applyAlignment="1" applyProtection="1">
      <alignment horizontal="center"/>
      <protection locked="0" hidden="1"/>
    </xf>
    <xf numFmtId="0" fontId="122" fillId="0" borderId="4" xfId="13" applyFont="1" applyBorder="1" applyAlignment="1" applyProtection="1">
      <alignment horizontal="center" vertical="center" shrinkToFit="1"/>
      <protection locked="0" hidden="1"/>
    </xf>
    <xf numFmtId="0" fontId="122" fillId="0" borderId="6" xfId="13" applyFont="1" applyBorder="1" applyAlignment="1" applyProtection="1">
      <alignment horizontal="center" vertical="center" shrinkToFit="1"/>
      <protection locked="0" hidden="1"/>
    </xf>
    <xf numFmtId="0" fontId="122" fillId="0" borderId="33" xfId="13" applyFont="1" applyBorder="1" applyAlignment="1" applyProtection="1">
      <alignment horizontal="center" vertical="center" shrinkToFit="1"/>
      <protection locked="0" hidden="1"/>
    </xf>
    <xf numFmtId="0" fontId="122" fillId="0" borderId="52" xfId="13" applyFont="1" applyBorder="1" applyAlignment="1" applyProtection="1">
      <alignment horizontal="center" vertical="center" shrinkToFit="1"/>
      <protection locked="0" hidden="1"/>
    </xf>
    <xf numFmtId="0" fontId="115" fillId="0" borderId="4" xfId="13" applyFont="1" applyBorder="1" applyAlignment="1" applyProtection="1">
      <alignment horizontal="distributed"/>
      <protection locked="0" hidden="1"/>
    </xf>
    <xf numFmtId="0" fontId="115" fillId="0" borderId="5" xfId="13" applyFont="1" applyBorder="1" applyAlignment="1" applyProtection="1">
      <alignment horizontal="distributed"/>
      <protection locked="0" hidden="1"/>
    </xf>
    <xf numFmtId="0" fontId="115" fillId="0" borderId="6" xfId="13" applyFont="1" applyBorder="1" applyAlignment="1" applyProtection="1">
      <alignment horizontal="distributed"/>
      <protection locked="0" hidden="1"/>
    </xf>
    <xf numFmtId="0" fontId="115" fillId="0" borderId="33" xfId="13" applyFont="1" applyBorder="1" applyAlignment="1" applyProtection="1">
      <alignment horizontal="distributed"/>
      <protection locked="0" hidden="1"/>
    </xf>
    <xf numFmtId="0" fontId="115" fillId="0" borderId="2" xfId="13" applyFont="1" applyBorder="1" applyAlignment="1" applyProtection="1">
      <alignment horizontal="distributed"/>
      <protection locked="0" hidden="1"/>
    </xf>
    <xf numFmtId="0" fontId="115" fillId="0" borderId="52" xfId="13" applyFont="1" applyBorder="1" applyAlignment="1" applyProtection="1">
      <alignment horizontal="distributed"/>
      <protection locked="0" hidden="1"/>
    </xf>
    <xf numFmtId="0" fontId="122" fillId="0" borderId="8" xfId="13" applyFont="1" applyBorder="1" applyAlignment="1" applyProtection="1">
      <alignment horizontal="center" vertical="center" shrinkToFit="1"/>
      <protection locked="0" hidden="1"/>
    </xf>
    <xf numFmtId="0" fontId="122" fillId="0" borderId="9" xfId="13" applyFont="1" applyBorder="1" applyAlignment="1" applyProtection="1">
      <alignment horizontal="center" vertical="center" shrinkToFit="1"/>
      <protection locked="0" hidden="1"/>
    </xf>
    <xf numFmtId="0" fontId="115" fillId="0" borderId="8" xfId="13" applyFont="1" applyBorder="1" applyAlignment="1" applyProtection="1">
      <alignment horizontal="distributed"/>
      <protection locked="0" hidden="1"/>
    </xf>
    <xf numFmtId="0" fontId="115" fillId="0" borderId="3" xfId="13" applyFont="1" applyBorder="1" applyAlignment="1" applyProtection="1">
      <alignment horizontal="distributed"/>
      <protection locked="0" hidden="1"/>
    </xf>
    <xf numFmtId="0" fontId="115" fillId="0" borderId="9" xfId="13" applyFont="1" applyBorder="1" applyAlignment="1" applyProtection="1">
      <alignment horizontal="distributed"/>
      <protection locked="0" hidden="1"/>
    </xf>
    <xf numFmtId="0" fontId="115" fillId="0" borderId="221" xfId="13" applyFont="1" applyBorder="1" applyAlignment="1" applyProtection="1">
      <alignment horizontal="center"/>
      <protection locked="0" hidden="1"/>
    </xf>
    <xf numFmtId="0" fontId="115" fillId="0" borderId="222" xfId="13" applyFont="1" applyBorder="1" applyAlignment="1" applyProtection="1">
      <alignment horizontal="center"/>
      <protection locked="0" hidden="1"/>
    </xf>
    <xf numFmtId="0" fontId="115" fillId="0" borderId="223" xfId="13" applyFont="1" applyBorder="1" applyAlignment="1" applyProtection="1">
      <alignment horizontal="center"/>
      <protection locked="0" hidden="1"/>
    </xf>
    <xf numFmtId="0" fontId="115" fillId="0" borderId="225" xfId="13" applyFont="1" applyBorder="1" applyAlignment="1" applyProtection="1">
      <alignment horizontal="center"/>
      <protection locked="0" hidden="1"/>
    </xf>
    <xf numFmtId="0" fontId="115" fillId="0" borderId="184" xfId="13" applyFont="1" applyBorder="1" applyAlignment="1" applyProtection="1">
      <alignment horizontal="center" vertical="center"/>
      <protection hidden="1"/>
    </xf>
    <xf numFmtId="0" fontId="117" fillId="0" borderId="191" xfId="13" applyFont="1" applyBorder="1" applyAlignment="1" applyProtection="1">
      <alignment horizontal="center"/>
      <protection hidden="1"/>
    </xf>
    <xf numFmtId="0" fontId="117" fillId="0" borderId="198" xfId="13" applyFont="1" applyBorder="1" applyAlignment="1" applyProtection="1">
      <alignment horizontal="center"/>
      <protection hidden="1"/>
    </xf>
    <xf numFmtId="0" fontId="117" fillId="0" borderId="192" xfId="13" applyFont="1" applyBorder="1" applyAlignment="1" applyProtection="1">
      <alignment horizontal="center"/>
      <protection hidden="1"/>
    </xf>
    <xf numFmtId="0" fontId="117" fillId="0" borderId="199" xfId="13" applyFont="1" applyBorder="1" applyAlignment="1" applyProtection="1">
      <alignment horizontal="center"/>
      <protection hidden="1"/>
    </xf>
    <xf numFmtId="0" fontId="117" fillId="0" borderId="190" xfId="13" applyFont="1" applyBorder="1" applyAlignment="1" applyProtection="1">
      <alignment horizontal="center"/>
      <protection hidden="1"/>
    </xf>
    <xf numFmtId="0" fontId="117" fillId="0" borderId="197" xfId="13" applyFont="1" applyBorder="1" applyAlignment="1" applyProtection="1">
      <alignment horizontal="center"/>
      <protection hidden="1"/>
    </xf>
    <xf numFmtId="0" fontId="38" fillId="0" borderId="22" xfId="13" applyFont="1" applyBorder="1" applyAlignment="1" applyProtection="1">
      <alignment horizontal="center" vertical="center"/>
      <protection hidden="1"/>
    </xf>
    <xf numFmtId="0" fontId="38" fillId="0" borderId="23" xfId="13" applyFont="1" applyBorder="1" applyAlignment="1" applyProtection="1">
      <alignment horizontal="center" vertical="center"/>
      <protection hidden="1"/>
    </xf>
    <xf numFmtId="0" fontId="38" fillId="0" borderId="20" xfId="13" applyFont="1" applyBorder="1" applyAlignment="1" applyProtection="1">
      <alignment horizontal="center" vertical="center"/>
      <protection hidden="1"/>
    </xf>
    <xf numFmtId="0" fontId="38" fillId="0" borderId="3" xfId="13" applyFont="1" applyBorder="1" applyAlignment="1" applyProtection="1">
      <alignment horizontal="center" vertical="center"/>
      <protection hidden="1"/>
    </xf>
    <xf numFmtId="0" fontId="38" fillId="0" borderId="32" xfId="13" applyFont="1" applyBorder="1" applyAlignment="1" applyProtection="1">
      <alignment horizontal="center" vertical="center"/>
      <protection hidden="1"/>
    </xf>
    <xf numFmtId="0" fontId="38" fillId="0" borderId="51" xfId="13" applyFont="1" applyBorder="1" applyAlignment="1" applyProtection="1">
      <alignment horizontal="center" vertical="center"/>
      <protection hidden="1"/>
    </xf>
    <xf numFmtId="0" fontId="38" fillId="0" borderId="8" xfId="13" applyFont="1" applyBorder="1" applyAlignment="1" applyProtection="1">
      <alignment horizontal="center" vertical="center"/>
      <protection hidden="1"/>
    </xf>
    <xf numFmtId="0" fontId="38" fillId="0" borderId="9" xfId="13" applyFont="1" applyBorder="1" applyAlignment="1" applyProtection="1">
      <alignment horizontal="center" vertical="center"/>
      <protection hidden="1"/>
    </xf>
    <xf numFmtId="0" fontId="107" fillId="0" borderId="32" xfId="13" applyFont="1" applyBorder="1" applyAlignment="1" applyProtection="1">
      <alignment horizontal="center" vertical="center" wrapText="1"/>
      <protection hidden="1"/>
    </xf>
    <xf numFmtId="0" fontId="107" fillId="0" borderId="23" xfId="13" applyFont="1" applyBorder="1" applyAlignment="1" applyProtection="1">
      <alignment horizontal="center" vertical="center" wrapText="1"/>
      <protection hidden="1"/>
    </xf>
    <xf numFmtId="0" fontId="107" fillId="0" borderId="51" xfId="13" applyFont="1" applyBorder="1" applyAlignment="1" applyProtection="1">
      <alignment horizontal="center" vertical="center" wrapText="1"/>
      <protection hidden="1"/>
    </xf>
    <xf numFmtId="0" fontId="107" fillId="0" borderId="8" xfId="13" applyFont="1" applyBorder="1" applyAlignment="1" applyProtection="1">
      <alignment horizontal="center" vertical="center" wrapText="1"/>
      <protection hidden="1"/>
    </xf>
    <xf numFmtId="0" fontId="107" fillId="0" borderId="3" xfId="13" applyFont="1" applyBorder="1" applyAlignment="1" applyProtection="1">
      <alignment horizontal="center" vertical="center" wrapText="1"/>
      <protection hidden="1"/>
    </xf>
    <xf numFmtId="0" fontId="107" fillId="0" borderId="9" xfId="13" applyFont="1" applyBorder="1" applyAlignment="1" applyProtection="1">
      <alignment horizontal="center" vertical="center" wrapText="1"/>
      <protection hidden="1"/>
    </xf>
    <xf numFmtId="0" fontId="121" fillId="0" borderId="32" xfId="13" applyFont="1" applyBorder="1" applyAlignment="1" applyProtection="1">
      <alignment horizontal="center" vertical="center" wrapText="1"/>
      <protection hidden="1"/>
    </xf>
    <xf numFmtId="0" fontId="121" fillId="0" borderId="23" xfId="13" applyFont="1" applyBorder="1" applyAlignment="1" applyProtection="1">
      <alignment horizontal="center" vertical="center" wrapText="1"/>
      <protection hidden="1"/>
    </xf>
    <xf numFmtId="0" fontId="121" fillId="0" borderId="51" xfId="13" applyFont="1" applyBorder="1" applyAlignment="1" applyProtection="1">
      <alignment horizontal="center" vertical="center" wrapText="1"/>
      <protection hidden="1"/>
    </xf>
    <xf numFmtId="0" fontId="121" fillId="0" borderId="8" xfId="13" applyFont="1" applyBorder="1" applyAlignment="1" applyProtection="1">
      <alignment horizontal="center" vertical="center" wrapText="1"/>
      <protection hidden="1"/>
    </xf>
    <xf numFmtId="0" fontId="121" fillId="0" borderId="3" xfId="13" applyFont="1" applyBorder="1" applyAlignment="1" applyProtection="1">
      <alignment horizontal="center" vertical="center" wrapText="1"/>
      <protection hidden="1"/>
    </xf>
    <xf numFmtId="0" fontId="121" fillId="0" borderId="9" xfId="13" applyFont="1" applyBorder="1" applyAlignment="1" applyProtection="1">
      <alignment horizontal="center" vertical="center" wrapText="1"/>
      <protection hidden="1"/>
    </xf>
    <xf numFmtId="0" fontId="116" fillId="0" borderId="5" xfId="13" applyFont="1" applyBorder="1" applyAlignment="1" applyProtection="1">
      <alignment horizontal="distributed" vertical="center"/>
      <protection hidden="1"/>
    </xf>
    <xf numFmtId="0" fontId="116" fillId="0" borderId="6" xfId="13" applyFont="1" applyBorder="1" applyAlignment="1" applyProtection="1">
      <alignment horizontal="distributed" vertical="center"/>
      <protection hidden="1"/>
    </xf>
    <xf numFmtId="0" fontId="116" fillId="0" borderId="4" xfId="13" applyFont="1" applyBorder="1" applyAlignment="1" applyProtection="1">
      <alignment horizontal="right" vertical="center"/>
      <protection locked="0" hidden="1"/>
    </xf>
    <xf numFmtId="0" fontId="116" fillId="0" borderId="5" xfId="13" applyFont="1" applyBorder="1" applyAlignment="1" applyProtection="1">
      <alignment horizontal="right" vertical="center"/>
      <protection locked="0" hidden="1"/>
    </xf>
    <xf numFmtId="0" fontId="116" fillId="0" borderId="6" xfId="13" applyFont="1" applyBorder="1" applyAlignment="1" applyProtection="1">
      <alignment horizontal="right" vertical="center"/>
      <protection locked="0" hidden="1"/>
    </xf>
    <xf numFmtId="0" fontId="116" fillId="0" borderId="8" xfId="13" applyFont="1" applyBorder="1" applyAlignment="1" applyProtection="1">
      <alignment horizontal="right" vertical="center"/>
      <protection locked="0" hidden="1"/>
    </xf>
    <xf numFmtId="0" fontId="116" fillId="0" borderId="3" xfId="13" applyFont="1" applyBorder="1" applyAlignment="1" applyProtection="1">
      <alignment horizontal="right" vertical="center"/>
      <protection locked="0" hidden="1"/>
    </xf>
    <xf numFmtId="0" fontId="116" fillId="0" borderId="9" xfId="13" applyFont="1" applyBorder="1" applyAlignment="1" applyProtection="1">
      <alignment horizontal="right" vertical="center"/>
      <protection locked="0" hidden="1"/>
    </xf>
    <xf numFmtId="0" fontId="121" fillId="0" borderId="23" xfId="13" applyFont="1" applyBorder="1" applyAlignment="1" applyProtection="1">
      <alignment horizontal="center" vertical="center"/>
      <protection hidden="1"/>
    </xf>
    <xf numFmtId="0" fontId="121" fillId="0" borderId="8" xfId="13" applyFont="1" applyBorder="1" applyAlignment="1" applyProtection="1">
      <alignment horizontal="center" vertical="center"/>
      <protection hidden="1"/>
    </xf>
    <xf numFmtId="0" fontId="121" fillId="0" borderId="3" xfId="13" applyFont="1" applyBorder="1" applyAlignment="1" applyProtection="1">
      <alignment horizontal="center" vertical="center"/>
      <protection hidden="1"/>
    </xf>
    <xf numFmtId="0" fontId="103" fillId="0" borderId="19" xfId="13" applyFont="1" applyBorder="1" applyAlignment="1" applyProtection="1">
      <alignment horizontal="center" vertical="center" wrapText="1"/>
      <protection hidden="1"/>
    </xf>
    <xf numFmtId="0" fontId="103" fillId="0" borderId="5" xfId="13" applyFont="1" applyBorder="1" applyAlignment="1" applyProtection="1">
      <alignment horizontal="center" vertical="center" wrapText="1"/>
      <protection hidden="1"/>
    </xf>
    <xf numFmtId="0" fontId="103" fillId="0" borderId="6" xfId="13" applyFont="1" applyBorder="1" applyAlignment="1" applyProtection="1">
      <alignment horizontal="center" vertical="center" wrapText="1"/>
      <protection hidden="1"/>
    </xf>
    <xf numFmtId="0" fontId="103" fillId="0" borderId="20" xfId="13" applyFont="1" applyBorder="1" applyAlignment="1" applyProtection="1">
      <alignment horizontal="center" vertical="center" wrapText="1"/>
      <protection hidden="1"/>
    </xf>
    <xf numFmtId="0" fontId="103" fillId="0" borderId="3" xfId="13" applyFont="1" applyBorder="1" applyAlignment="1" applyProtection="1">
      <alignment horizontal="center" vertical="center" wrapText="1"/>
      <protection hidden="1"/>
    </xf>
    <xf numFmtId="0" fontId="103" fillId="0" borderId="9" xfId="13" applyFont="1" applyBorder="1" applyAlignment="1" applyProtection="1">
      <alignment horizontal="center" vertical="center" wrapText="1"/>
      <protection hidden="1"/>
    </xf>
    <xf numFmtId="0" fontId="117" fillId="0" borderId="6" xfId="13" applyFont="1" applyBorder="1" applyAlignment="1" applyProtection="1">
      <alignment horizontal="center" vertical="center" textRotation="255"/>
      <protection hidden="1"/>
    </xf>
    <xf numFmtId="0" fontId="117" fillId="0" borderId="9" xfId="13" applyFont="1" applyBorder="1" applyAlignment="1" applyProtection="1">
      <alignment horizontal="center" vertical="center" textRotation="255"/>
      <protection hidden="1"/>
    </xf>
    <xf numFmtId="0" fontId="38" fillId="0" borderId="4" xfId="13" applyFont="1" applyBorder="1" applyAlignment="1" applyProtection="1">
      <alignment horizontal="center" vertical="center" wrapText="1"/>
      <protection hidden="1"/>
    </xf>
    <xf numFmtId="0" fontId="38" fillId="0" borderId="5" xfId="13" applyFont="1" applyBorder="1" applyAlignment="1" applyProtection="1">
      <alignment horizontal="center" vertical="center" wrapText="1"/>
      <protection hidden="1"/>
    </xf>
    <xf numFmtId="0" fontId="38" fillId="0" borderId="6" xfId="13" applyFont="1" applyBorder="1" applyAlignment="1" applyProtection="1">
      <alignment horizontal="center" vertical="center" wrapText="1"/>
      <protection hidden="1"/>
    </xf>
    <xf numFmtId="0" fontId="38" fillId="0" borderId="4" xfId="13" applyFont="1" applyBorder="1" applyAlignment="1" applyProtection="1">
      <alignment horizontal="center" vertical="center"/>
      <protection hidden="1"/>
    </xf>
    <xf numFmtId="0" fontId="38" fillId="0" borderId="5" xfId="13" applyFont="1" applyBorder="1" applyAlignment="1" applyProtection="1">
      <alignment horizontal="center" vertical="center"/>
      <protection hidden="1"/>
    </xf>
    <xf numFmtId="0" fontId="38" fillId="0" borderId="6" xfId="13" applyFont="1" applyBorder="1" applyAlignment="1" applyProtection="1">
      <alignment horizontal="center" vertical="center"/>
      <protection hidden="1"/>
    </xf>
    <xf numFmtId="0" fontId="117" fillId="0" borderId="8" xfId="13" applyFont="1" applyBorder="1" applyAlignment="1" applyProtection="1">
      <alignment horizontal="center" vertical="center"/>
      <protection hidden="1"/>
    </xf>
    <xf numFmtId="0" fontId="117" fillId="0" borderId="3" xfId="13" applyFont="1" applyBorder="1" applyAlignment="1" applyProtection="1">
      <alignment horizontal="center" vertical="center"/>
      <protection hidden="1"/>
    </xf>
    <xf numFmtId="0" fontId="117" fillId="0" borderId="9" xfId="13" applyFont="1" applyBorder="1" applyAlignment="1" applyProtection="1">
      <alignment horizontal="center" vertical="center"/>
      <protection hidden="1"/>
    </xf>
    <xf numFmtId="0" fontId="116" fillId="0" borderId="2" xfId="13" applyFont="1" applyBorder="1" applyAlignment="1" applyProtection="1">
      <alignment horizontal="left"/>
      <protection hidden="1"/>
    </xf>
    <xf numFmtId="0" fontId="38" fillId="0" borderId="60" xfId="13" applyFont="1" applyBorder="1" applyAlignment="1" applyProtection="1">
      <alignment horizontal="center" vertical="center"/>
      <protection hidden="1"/>
    </xf>
    <xf numFmtId="0" fontId="38" fillId="0" borderId="184" xfId="13" applyFont="1" applyBorder="1" applyAlignment="1" applyProtection="1">
      <alignment horizontal="center" vertical="center"/>
      <protection hidden="1"/>
    </xf>
    <xf numFmtId="0" fontId="118" fillId="0" borderId="25" xfId="13" applyFont="1" applyBorder="1" applyAlignment="1" applyProtection="1">
      <alignment horizontal="left" vertical="top"/>
      <protection hidden="1"/>
    </xf>
    <xf numFmtId="0" fontId="118" fillId="0" borderId="0" xfId="13" applyFont="1" applyAlignment="1" applyProtection="1">
      <alignment horizontal="left" vertical="top"/>
      <protection hidden="1"/>
    </xf>
    <xf numFmtId="0" fontId="38" fillId="0" borderId="25" xfId="13" applyFont="1" applyBorder="1" applyAlignment="1" applyProtection="1">
      <alignment horizontal="center" vertical="center"/>
      <protection hidden="1"/>
    </xf>
    <xf numFmtId="0" fontId="38" fillId="0" borderId="7" xfId="13" applyFont="1" applyBorder="1" applyAlignment="1" applyProtection="1">
      <alignment horizontal="center" vertical="center"/>
      <protection hidden="1"/>
    </xf>
    <xf numFmtId="0" fontId="115" fillId="0" borderId="10" xfId="13" applyFont="1" applyBorder="1" applyAlignment="1" applyProtection="1">
      <alignment horizontal="left" vertical="center"/>
      <protection locked="0" hidden="1"/>
    </xf>
    <xf numFmtId="0" fontId="115" fillId="0" borderId="0" xfId="13" applyFont="1" applyAlignment="1" applyProtection="1">
      <alignment horizontal="left" vertical="center"/>
      <protection locked="0" hidden="1"/>
    </xf>
    <xf numFmtId="0" fontId="115" fillId="0" borderId="7" xfId="13" applyFont="1" applyBorder="1" applyAlignment="1" applyProtection="1">
      <alignment horizontal="left" vertical="center"/>
      <protection locked="0" hidden="1"/>
    </xf>
    <xf numFmtId="0" fontId="101" fillId="0" borderId="67" xfId="13" applyFont="1" applyBorder="1" applyAlignment="1" applyProtection="1">
      <alignment horizontal="center" vertical="center"/>
      <protection hidden="1"/>
    </xf>
    <xf numFmtId="0" fontId="101" fillId="0" borderId="56" xfId="13" applyFont="1" applyBorder="1" applyAlignment="1" applyProtection="1">
      <alignment horizontal="center" vertical="center"/>
      <protection hidden="1"/>
    </xf>
    <xf numFmtId="0" fontId="115" fillId="0" borderId="32" xfId="13" applyFont="1" applyBorder="1" applyAlignment="1" applyProtection="1">
      <alignment horizontal="left" vertical="center"/>
      <protection locked="0" hidden="1"/>
    </xf>
    <xf numFmtId="0" fontId="115" fillId="0" borderId="23" xfId="13" applyFont="1" applyBorder="1" applyAlignment="1" applyProtection="1">
      <alignment horizontal="left" vertical="center"/>
      <protection locked="0" hidden="1"/>
    </xf>
    <xf numFmtId="0" fontId="115" fillId="0" borderId="24" xfId="13" applyFont="1" applyBorder="1" applyAlignment="1" applyProtection="1">
      <alignment horizontal="left" vertical="center"/>
      <protection locked="0" hidden="1"/>
    </xf>
    <xf numFmtId="0" fontId="115" fillId="0" borderId="26" xfId="13" applyFont="1" applyBorder="1" applyAlignment="1" applyProtection="1">
      <alignment horizontal="left" vertical="center"/>
      <protection locked="0" hidden="1"/>
    </xf>
    <xf numFmtId="0" fontId="115" fillId="0" borderId="5" xfId="13" applyFont="1" applyBorder="1" applyProtection="1">
      <protection locked="0" hidden="1"/>
    </xf>
    <xf numFmtId="0" fontId="115" fillId="0" borderId="6" xfId="13" applyFont="1" applyBorder="1" applyProtection="1">
      <protection locked="0" hidden="1"/>
    </xf>
    <xf numFmtId="0" fontId="115" fillId="0" borderId="8" xfId="13" applyFont="1" applyBorder="1" applyProtection="1">
      <protection locked="0" hidden="1"/>
    </xf>
    <xf numFmtId="0" fontId="115" fillId="0" borderId="3" xfId="13" applyFont="1" applyBorder="1" applyProtection="1">
      <protection locked="0" hidden="1"/>
    </xf>
    <xf numFmtId="0" fontId="115" fillId="0" borderId="9" xfId="13" applyFont="1" applyBorder="1" applyProtection="1">
      <protection locked="0" hidden="1"/>
    </xf>
    <xf numFmtId="0" fontId="116" fillId="0" borderId="4" xfId="13" applyFont="1" applyBorder="1" applyAlignment="1" applyProtection="1">
      <alignment horizontal="center" vertical="center"/>
      <protection hidden="1"/>
    </xf>
    <xf numFmtId="0" fontId="116" fillId="0" borderId="5" xfId="13" applyFont="1" applyBorder="1" applyAlignment="1" applyProtection="1">
      <alignment horizontal="center" vertical="center"/>
      <protection hidden="1"/>
    </xf>
    <xf numFmtId="0" fontId="116" fillId="0" borderId="6" xfId="13" applyFont="1" applyBorder="1" applyAlignment="1" applyProtection="1">
      <alignment horizontal="center" vertical="center"/>
      <protection hidden="1"/>
    </xf>
    <xf numFmtId="0" fontId="116" fillId="0" borderId="8" xfId="13" applyFont="1" applyBorder="1" applyAlignment="1" applyProtection="1">
      <alignment horizontal="center" vertical="center"/>
      <protection hidden="1"/>
    </xf>
    <xf numFmtId="0" fontId="116" fillId="0" borderId="9" xfId="13" applyFont="1" applyBorder="1" applyAlignment="1" applyProtection="1">
      <alignment horizontal="center" vertical="center"/>
      <protection hidden="1"/>
    </xf>
    <xf numFmtId="0" fontId="119" fillId="0" borderId="4" xfId="13" applyFont="1" applyBorder="1" applyAlignment="1" applyProtection="1">
      <alignment horizontal="left" vertical="top"/>
      <protection hidden="1"/>
    </xf>
    <xf numFmtId="0" fontId="119" fillId="0" borderId="5" xfId="13" applyFont="1" applyBorder="1" applyAlignment="1" applyProtection="1">
      <alignment horizontal="left" vertical="top"/>
      <protection hidden="1"/>
    </xf>
    <xf numFmtId="0" fontId="119" fillId="0" borderId="6" xfId="13" applyFont="1" applyBorder="1" applyAlignment="1" applyProtection="1">
      <alignment horizontal="left" vertical="top"/>
      <protection hidden="1"/>
    </xf>
    <xf numFmtId="0" fontId="119" fillId="0" borderId="10" xfId="13" applyFont="1" applyBorder="1" applyAlignment="1" applyProtection="1">
      <alignment horizontal="left" vertical="top"/>
      <protection hidden="1"/>
    </xf>
    <xf numFmtId="0" fontId="119" fillId="0" borderId="0" xfId="13" applyFont="1" applyAlignment="1" applyProtection="1">
      <alignment horizontal="left" vertical="top"/>
      <protection hidden="1"/>
    </xf>
    <xf numFmtId="0" fontId="119" fillId="0" borderId="7" xfId="13" applyFont="1" applyBorder="1" applyAlignment="1" applyProtection="1">
      <alignment horizontal="left" vertical="top"/>
      <protection hidden="1"/>
    </xf>
    <xf numFmtId="0" fontId="38" fillId="0" borderId="19" xfId="13" applyFont="1" applyBorder="1" applyAlignment="1" applyProtection="1">
      <alignment horizontal="center" vertical="center"/>
      <protection hidden="1"/>
    </xf>
    <xf numFmtId="0" fontId="117" fillId="0" borderId="185" xfId="13" applyFont="1" applyBorder="1" applyAlignment="1" applyProtection="1">
      <alignment horizontal="center" vertical="center" wrapText="1"/>
      <protection locked="0" hidden="1"/>
    </xf>
    <xf numFmtId="0" fontId="117" fillId="0" borderId="186" xfId="13" applyFont="1" applyBorder="1" applyAlignment="1" applyProtection="1">
      <alignment horizontal="center" vertical="center" wrapText="1"/>
      <protection locked="0" hidden="1"/>
    </xf>
    <xf numFmtId="0" fontId="101" fillId="0" borderId="41" xfId="13" applyFont="1" applyBorder="1" applyAlignment="1" applyProtection="1">
      <alignment horizontal="center" vertical="center" shrinkToFit="1"/>
      <protection hidden="1"/>
    </xf>
    <xf numFmtId="0" fontId="101" fillId="0" borderId="53" xfId="13" applyFont="1" applyBorder="1" applyAlignment="1" applyProtection="1">
      <alignment horizontal="center" vertical="center" shrinkToFit="1"/>
      <protection hidden="1"/>
    </xf>
    <xf numFmtId="0" fontId="115" fillId="0" borderId="4" xfId="13" applyFont="1" applyBorder="1" applyAlignment="1" applyProtection="1">
      <alignment horizontal="left" vertical="center" shrinkToFit="1"/>
      <protection locked="0" hidden="1"/>
    </xf>
    <xf numFmtId="0" fontId="115" fillId="0" borderId="5" xfId="13" applyFont="1" applyBorder="1" applyAlignment="1" applyProtection="1">
      <alignment horizontal="left" vertical="center" shrinkToFit="1"/>
      <protection locked="0" hidden="1"/>
    </xf>
    <xf numFmtId="0" fontId="115" fillId="0" borderId="15" xfId="13" applyFont="1" applyBorder="1" applyAlignment="1" applyProtection="1">
      <alignment horizontal="left" vertical="center" shrinkToFit="1"/>
      <protection locked="0" hidden="1"/>
    </xf>
    <xf numFmtId="0" fontId="115" fillId="0" borderId="8" xfId="13" applyFont="1" applyBorder="1" applyAlignment="1" applyProtection="1">
      <alignment horizontal="left" vertical="center" shrinkToFit="1"/>
      <protection locked="0" hidden="1"/>
    </xf>
    <xf numFmtId="0" fontId="115" fillId="0" borderId="3" xfId="13" applyFont="1" applyBorder="1" applyAlignment="1" applyProtection="1">
      <alignment horizontal="left" vertical="center" shrinkToFit="1"/>
      <protection locked="0" hidden="1"/>
    </xf>
    <xf numFmtId="0" fontId="115" fillId="0" borderId="16" xfId="13" applyFont="1" applyBorder="1" applyAlignment="1" applyProtection="1">
      <alignment horizontal="left" vertical="center" shrinkToFit="1"/>
      <protection locked="0" hidden="1"/>
    </xf>
    <xf numFmtId="0" fontId="115" fillId="0" borderId="4" xfId="13" applyFont="1" applyBorder="1" applyAlignment="1" applyProtection="1">
      <alignment horizontal="right"/>
      <protection locked="0" hidden="1"/>
    </xf>
    <xf numFmtId="0" fontId="115" fillId="0" borderId="5" xfId="13" applyFont="1" applyBorder="1" applyAlignment="1" applyProtection="1">
      <alignment horizontal="right"/>
      <protection locked="0" hidden="1"/>
    </xf>
    <xf numFmtId="0" fontId="115" fillId="0" borderId="6" xfId="13" applyFont="1" applyBorder="1" applyAlignment="1" applyProtection="1">
      <alignment horizontal="right"/>
      <protection locked="0" hidden="1"/>
    </xf>
    <xf numFmtId="0" fontId="115" fillId="0" borderId="10" xfId="13" applyFont="1" applyBorder="1" applyAlignment="1" applyProtection="1">
      <alignment horizontal="right"/>
      <protection locked="0" hidden="1"/>
    </xf>
    <xf numFmtId="0" fontId="115" fillId="0" borderId="0" xfId="13" applyFont="1" applyAlignment="1" applyProtection="1">
      <alignment horizontal="right"/>
      <protection locked="0" hidden="1"/>
    </xf>
    <xf numFmtId="0" fontId="115" fillId="0" borderId="7" xfId="13" applyFont="1" applyBorder="1" applyAlignment="1" applyProtection="1">
      <alignment horizontal="right"/>
      <protection locked="0" hidden="1"/>
    </xf>
    <xf numFmtId="0" fontId="115" fillId="0" borderId="8" xfId="13" applyFont="1" applyBorder="1" applyAlignment="1" applyProtection="1">
      <alignment horizontal="right"/>
      <protection locked="0" hidden="1"/>
    </xf>
    <xf numFmtId="0" fontId="115" fillId="0" borderId="3" xfId="13" applyFont="1" applyBorder="1" applyAlignment="1" applyProtection="1">
      <alignment horizontal="right"/>
      <protection locked="0" hidden="1"/>
    </xf>
    <xf numFmtId="0" fontId="115" fillId="0" borderId="9" xfId="13" applyFont="1" applyBorder="1" applyAlignment="1" applyProtection="1">
      <alignment horizontal="right"/>
      <protection locked="0" hidden="1"/>
    </xf>
    <xf numFmtId="0" fontId="115" fillId="0" borderId="4" xfId="13" applyFont="1" applyBorder="1" applyAlignment="1" applyProtection="1">
      <alignment horizontal="left" vertical="top"/>
      <protection hidden="1"/>
    </xf>
    <xf numFmtId="0" fontId="115" fillId="0" borderId="5" xfId="13" applyFont="1" applyBorder="1" applyAlignment="1" applyProtection="1">
      <alignment horizontal="left" vertical="top"/>
      <protection hidden="1"/>
    </xf>
    <xf numFmtId="0" fontId="115" fillId="0" borderId="6" xfId="13" applyFont="1" applyBorder="1" applyAlignment="1" applyProtection="1">
      <alignment horizontal="left" vertical="top"/>
      <protection hidden="1"/>
    </xf>
    <xf numFmtId="0" fontId="115" fillId="0" borderId="10" xfId="13" applyFont="1" applyBorder="1" applyAlignment="1" applyProtection="1">
      <alignment horizontal="left" vertical="top"/>
      <protection hidden="1"/>
    </xf>
    <xf numFmtId="0" fontId="115" fillId="0" borderId="0" xfId="13" applyFont="1" applyAlignment="1" applyProtection="1">
      <alignment horizontal="left" vertical="top"/>
      <protection hidden="1"/>
    </xf>
    <xf numFmtId="0" fontId="115" fillId="0" borderId="7" xfId="13" applyFont="1" applyBorder="1" applyAlignment="1" applyProtection="1">
      <alignment horizontal="left" vertical="top"/>
      <protection hidden="1"/>
    </xf>
    <xf numFmtId="0" fontId="115" fillId="0" borderId="8" xfId="13" applyFont="1" applyBorder="1" applyAlignment="1" applyProtection="1">
      <alignment horizontal="left" vertical="top"/>
      <protection hidden="1"/>
    </xf>
    <xf numFmtId="0" fontId="115" fillId="0" borderId="3" xfId="13" applyFont="1" applyBorder="1" applyAlignment="1" applyProtection="1">
      <alignment horizontal="left" vertical="top"/>
      <protection hidden="1"/>
    </xf>
    <xf numFmtId="0" fontId="115" fillId="0" borderId="9" xfId="13" applyFont="1" applyBorder="1" applyAlignment="1" applyProtection="1">
      <alignment horizontal="left" vertical="top"/>
      <protection hidden="1"/>
    </xf>
    <xf numFmtId="0" fontId="120" fillId="0" borderId="19" xfId="13" applyFont="1" applyBorder="1" applyAlignment="1" applyProtection="1">
      <alignment horizontal="center" vertical="center" wrapText="1"/>
      <protection hidden="1"/>
    </xf>
    <xf numFmtId="0" fontId="120" fillId="0" borderId="6" xfId="13" applyFont="1" applyBorder="1" applyAlignment="1" applyProtection="1">
      <alignment horizontal="center" vertical="center" wrapText="1"/>
      <protection hidden="1"/>
    </xf>
    <xf numFmtId="0" fontId="120" fillId="0" borderId="1" xfId="13" applyFont="1" applyBorder="1" applyAlignment="1" applyProtection="1">
      <alignment horizontal="center" vertical="center" wrapText="1"/>
      <protection hidden="1"/>
    </xf>
    <xf numFmtId="0" fontId="120" fillId="0" borderId="52" xfId="13" applyFont="1" applyBorder="1" applyAlignment="1" applyProtection="1">
      <alignment horizontal="center" vertical="center" wrapText="1"/>
      <protection hidden="1"/>
    </xf>
    <xf numFmtId="0" fontId="115" fillId="0" borderId="10" xfId="13" applyFont="1" applyBorder="1" applyAlignment="1" applyProtection="1">
      <alignment horizontal="center" vertical="center" wrapText="1"/>
      <protection locked="0" hidden="1"/>
    </xf>
    <xf numFmtId="0" fontId="115" fillId="0" borderId="0" xfId="13" applyFont="1" applyAlignment="1" applyProtection="1">
      <alignment horizontal="center" vertical="center" wrapText="1"/>
      <protection locked="0" hidden="1"/>
    </xf>
    <xf numFmtId="0" fontId="115" fillId="0" borderId="7" xfId="13" applyFont="1" applyBorder="1" applyAlignment="1" applyProtection="1">
      <alignment horizontal="center" vertical="center" wrapText="1"/>
      <protection locked="0" hidden="1"/>
    </xf>
    <xf numFmtId="0" fontId="115" fillId="0" borderId="33" xfId="13" applyFont="1" applyBorder="1" applyAlignment="1" applyProtection="1">
      <alignment horizontal="center" vertical="center" wrapText="1"/>
      <protection locked="0" hidden="1"/>
    </xf>
    <xf numFmtId="0" fontId="115" fillId="0" borderId="2" xfId="13" applyFont="1" applyBorder="1" applyAlignment="1" applyProtection="1">
      <alignment horizontal="center" vertical="center" wrapText="1"/>
      <protection locked="0" hidden="1"/>
    </xf>
    <xf numFmtId="0" fontId="115" fillId="0" borderId="52" xfId="13" applyFont="1" applyBorder="1" applyAlignment="1" applyProtection="1">
      <alignment horizontal="center" vertical="center" wrapText="1"/>
      <protection locked="0" hidden="1"/>
    </xf>
    <xf numFmtId="0" fontId="120" fillId="0" borderId="56" xfId="13" applyFont="1" applyBorder="1" applyAlignment="1" applyProtection="1">
      <alignment horizontal="center" vertical="center" wrapText="1" shrinkToFit="1"/>
      <protection hidden="1"/>
    </xf>
    <xf numFmtId="0" fontId="120" fillId="0" borderId="63" xfId="13" applyFont="1" applyBorder="1" applyAlignment="1" applyProtection="1">
      <alignment horizontal="center" vertical="center" wrapText="1" shrinkToFit="1"/>
      <protection hidden="1"/>
    </xf>
    <xf numFmtId="0" fontId="115" fillId="0" borderId="4" xfId="13" applyFont="1" applyBorder="1" applyAlignment="1" applyProtection="1">
      <alignment horizontal="center" vertical="center"/>
      <protection locked="0" hidden="1"/>
    </xf>
    <xf numFmtId="0" fontId="115" fillId="0" borderId="5" xfId="13" applyFont="1" applyBorder="1" applyAlignment="1" applyProtection="1">
      <alignment horizontal="center" vertical="center"/>
      <protection locked="0" hidden="1"/>
    </xf>
    <xf numFmtId="0" fontId="115" fillId="0" borderId="15" xfId="13" applyFont="1" applyBorder="1" applyAlignment="1" applyProtection="1">
      <alignment horizontal="center" vertical="center"/>
      <protection locked="0" hidden="1"/>
    </xf>
    <xf numFmtId="0" fontId="115" fillId="0" borderId="33" xfId="13" applyFont="1" applyBorder="1" applyAlignment="1" applyProtection="1">
      <alignment horizontal="center" vertical="center"/>
      <protection locked="0" hidden="1"/>
    </xf>
    <xf numFmtId="0" fontId="115" fillId="0" borderId="2" xfId="13" applyFont="1" applyBorder="1" applyAlignment="1" applyProtection="1">
      <alignment horizontal="center" vertical="center"/>
      <protection locked="0" hidden="1"/>
    </xf>
    <xf numFmtId="0" fontId="115" fillId="0" borderId="34" xfId="13" applyFont="1" applyBorder="1" applyAlignment="1" applyProtection="1">
      <alignment horizontal="center" vertical="center"/>
      <protection locked="0" hidden="1"/>
    </xf>
    <xf numFmtId="0" fontId="117" fillId="0" borderId="0" xfId="13" applyFont="1" applyAlignment="1" applyProtection="1">
      <alignment horizontal="center"/>
      <protection hidden="1"/>
    </xf>
    <xf numFmtId="0" fontId="117" fillId="0" borderId="0" xfId="13" applyFont="1" applyAlignment="1" applyProtection="1">
      <alignment horizontal="center"/>
      <protection locked="0" hidden="1"/>
    </xf>
    <xf numFmtId="0" fontId="117" fillId="0" borderId="26" xfId="13" applyFont="1" applyBorder="1" applyAlignment="1" applyProtection="1">
      <alignment horizontal="center"/>
      <protection locked="0" hidden="1"/>
    </xf>
  </cellXfs>
  <cellStyles count="16">
    <cellStyle name="パーセント" xfId="6" builtinId="5"/>
    <cellStyle name="ハイパーリンク" xfId="2" builtinId="8"/>
    <cellStyle name="ハイパーリンク 2" xfId="5" xr:uid="{00000000-0005-0000-0000-000002000000}"/>
    <cellStyle name="桁区切り" xfId="3" builtinId="6"/>
    <cellStyle name="標準" xfId="0" builtinId="0"/>
    <cellStyle name="標準 2" xfId="4" xr:uid="{00000000-0005-0000-0000-000005000000}"/>
    <cellStyle name="標準 2 3" xfId="15" xr:uid="{9B4AAD1E-3357-45D5-B82C-A461F76D7463}"/>
    <cellStyle name="標準 3" xfId="7" xr:uid="{00000000-0005-0000-0000-000006000000}"/>
    <cellStyle name="標準 3 2" xfId="11" xr:uid="{00000000-0005-0000-0000-000007000000}"/>
    <cellStyle name="標準 4" xfId="12" xr:uid="{00000000-0005-0000-0000-000008000000}"/>
    <cellStyle name="標準 5" xfId="13" xr:uid="{00000000-0005-0000-0000-000009000000}"/>
    <cellStyle name="標準 6" xfId="14" xr:uid="{00000000-0005-0000-0000-00000A000000}"/>
    <cellStyle name="標準_Sheet2" xfId="9" xr:uid="{00000000-0005-0000-0000-00000B000000}"/>
    <cellStyle name="標準_TBL_許諾_貼付" xfId="10" xr:uid="{00000000-0005-0000-0000-00000C000000}"/>
    <cellStyle name="標準_TBL_広告目的複製_貼付" xfId="8" xr:uid="{00000000-0005-0000-0000-00000D000000}"/>
    <cellStyle name="列レベル_1" xfId="1" builtinId="2" iLevel="0"/>
  </cellStyles>
  <dxfs count="165">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FF00"/>
        </patternFill>
      </fill>
    </dxf>
    <dxf>
      <fill>
        <patternFill>
          <bgColor theme="0" tint="-0.34998626667073579"/>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1"/>
      </font>
    </dxf>
    <dxf>
      <font>
        <color theme="1"/>
      </font>
    </dxf>
    <dxf>
      <font>
        <color theme="1"/>
      </font>
    </dxf>
    <dxf>
      <font>
        <color theme="1"/>
      </font>
    </dxf>
    <dxf>
      <font>
        <color theme="1"/>
      </font>
    </dxf>
    <dxf>
      <font>
        <color theme="1"/>
      </font>
    </dxf>
    <dxf>
      <font>
        <color theme="1"/>
      </font>
    </dxf>
    <dxf>
      <font>
        <color theme="1"/>
      </font>
    </dxf>
    <dxf>
      <font>
        <color theme="1"/>
      </font>
    </dxf>
    <dxf>
      <font>
        <color theme="1"/>
      </font>
    </dxf>
    <dxf>
      <font>
        <color theme="1"/>
      </font>
    </dxf>
    <dxf>
      <font>
        <color theme="1"/>
      </font>
    </dxf>
    <dxf>
      <font>
        <color theme="1"/>
      </font>
    </dxf>
    <dxf>
      <font>
        <color theme="1"/>
      </font>
    </dxf>
    <dxf>
      <font>
        <color theme="1"/>
      </font>
    </dxf>
    <dxf>
      <font>
        <color theme="1"/>
      </font>
    </dxf>
    <dxf>
      <font>
        <color theme="1"/>
      </font>
    </dxf>
    <dxf>
      <font>
        <color theme="1" tint="4.9989318521683403E-2"/>
      </font>
    </dxf>
    <dxf>
      <font>
        <color rgb="FFFF0000"/>
      </font>
    </dxf>
    <dxf>
      <fill>
        <patternFill>
          <bgColor rgb="FFFFFFCC"/>
        </patternFill>
      </fill>
      <border>
        <left style="thin">
          <color rgb="FFFFFFCC"/>
        </left>
        <vertical/>
        <horizontal/>
      </border>
    </dxf>
    <dxf>
      <fill>
        <patternFill>
          <bgColor rgb="FFFFFFCC"/>
        </patternFill>
      </fill>
      <border>
        <left style="thin">
          <color rgb="FFFFFFCC"/>
        </left>
        <vertical/>
        <horizontal/>
      </border>
    </dxf>
    <dxf>
      <fill>
        <patternFill>
          <bgColor rgb="FFFFFFCC"/>
        </patternFill>
      </fill>
      <border>
        <left style="thin">
          <color rgb="FFFFFFCC"/>
        </left>
        <vertical/>
        <horizontal/>
      </border>
    </dxf>
    <dxf>
      <fill>
        <patternFill>
          <bgColor rgb="FFFFFFCC"/>
        </patternFill>
      </fill>
      <border>
        <left style="thin">
          <color rgb="FFFFFFCC"/>
        </left>
        <vertical/>
        <horizontal/>
      </border>
    </dxf>
    <dxf>
      <fill>
        <patternFill>
          <bgColor rgb="FFFFFFCC"/>
        </patternFill>
      </fill>
      <border>
        <left style="thin">
          <color rgb="FFFFFFCC"/>
        </left>
        <vertical/>
        <horizontal/>
      </border>
    </dxf>
    <dxf>
      <fill>
        <patternFill>
          <bgColor rgb="FFFFFFCC"/>
        </patternFill>
      </fill>
      <border>
        <left style="thin">
          <color rgb="FFFFFFCC"/>
        </left>
        <vertical/>
        <horizontal/>
      </border>
    </dxf>
    <dxf>
      <fill>
        <patternFill>
          <bgColor rgb="FFFFFFCC"/>
        </patternFill>
      </fill>
      <border>
        <left style="thin">
          <color rgb="FFFFFFCC"/>
        </left>
        <vertical/>
        <horizontal/>
      </border>
    </dxf>
    <dxf>
      <fill>
        <patternFill>
          <bgColor rgb="FFFFFFCC"/>
        </patternFill>
      </fill>
      <border>
        <left style="thin">
          <color rgb="FFFFFFCC"/>
        </left>
        <vertical/>
        <horizontal/>
      </border>
    </dxf>
    <dxf>
      <fill>
        <patternFill>
          <bgColor rgb="FFFFFFCC"/>
        </patternFill>
      </fill>
      <border>
        <left style="thin">
          <color rgb="FFFFFFCC"/>
        </left>
        <vertical/>
        <horizontal/>
      </border>
    </dxf>
    <dxf>
      <fill>
        <patternFill>
          <bgColor rgb="FFFFFFCC"/>
        </patternFill>
      </fill>
      <border>
        <left style="thin">
          <color rgb="FFFFFFCC"/>
        </left>
        <vertical/>
        <horizontal/>
      </border>
    </dxf>
    <dxf>
      <fill>
        <patternFill>
          <bgColor rgb="FFFFFFCC"/>
        </patternFill>
      </fill>
      <border>
        <left style="thin">
          <color rgb="FFFFFFCC"/>
        </left>
        <vertical/>
        <horizontal/>
      </border>
    </dxf>
    <dxf>
      <fill>
        <patternFill>
          <bgColor rgb="FFFFFFCC"/>
        </patternFill>
      </fill>
      <border>
        <left style="thin">
          <color rgb="FFFFFFCC"/>
        </left>
        <vertical/>
        <horizontal/>
      </border>
    </dxf>
    <dxf>
      <fill>
        <patternFill>
          <bgColor rgb="FFFFFFCC"/>
        </patternFill>
      </fill>
      <border>
        <left style="thin">
          <color rgb="FFFFFFCC"/>
        </left>
        <vertical/>
        <horizontal/>
      </border>
    </dxf>
    <dxf>
      <fill>
        <patternFill>
          <bgColor rgb="FFFFFFCC"/>
        </patternFill>
      </fill>
      <border>
        <left style="thin">
          <color rgb="FFFFFFCC"/>
        </left>
        <vertical/>
        <horizontal/>
      </border>
    </dxf>
    <dxf>
      <fill>
        <patternFill>
          <bgColor rgb="FFFFFFCC"/>
        </patternFill>
      </fill>
      <border>
        <left style="thin">
          <color rgb="FFFFFFCC"/>
        </left>
        <vertical/>
        <horizontal/>
      </border>
    </dxf>
    <dxf>
      <fill>
        <patternFill>
          <bgColor rgb="FFFFFFCC"/>
        </patternFill>
      </fill>
      <border>
        <left style="thin">
          <color rgb="FFFFFFCC"/>
        </left>
        <vertical/>
        <horizontal/>
      </border>
    </dxf>
    <dxf>
      <fill>
        <patternFill>
          <bgColor rgb="FFFFFFCC"/>
        </patternFill>
      </fill>
      <border>
        <left style="thin">
          <color rgb="FFFFFFCC"/>
        </left>
        <vertical/>
        <horizontal/>
      </border>
    </dxf>
    <dxf>
      <fill>
        <patternFill>
          <bgColor rgb="FFFFFFCC"/>
        </patternFill>
      </fill>
      <border>
        <left style="thin">
          <color rgb="FFFFFFCC"/>
        </left>
        <vertical/>
        <horizontal/>
      </border>
    </dxf>
    <dxf>
      <font>
        <color theme="1"/>
      </font>
      <fill>
        <patternFill>
          <bgColor rgb="FFFFFFCC"/>
        </patternFill>
      </fill>
      <border>
        <left style="thin">
          <color theme="1" tint="0.499984740745262"/>
        </left>
      </border>
    </dxf>
    <dxf>
      <font>
        <color theme="1"/>
      </font>
      <fill>
        <patternFill>
          <bgColor rgb="FFFFFFCC"/>
        </patternFill>
      </fill>
      <border>
        <left style="thin">
          <color theme="1" tint="0.499984740745262"/>
        </left>
      </border>
    </dxf>
    <dxf>
      <font>
        <color theme="1"/>
      </font>
      <fill>
        <patternFill>
          <bgColor rgb="FFFFFFCC"/>
        </patternFill>
      </fill>
      <border>
        <left style="thin">
          <color theme="1" tint="0.499984740745262"/>
        </left>
      </border>
    </dxf>
    <dxf>
      <font>
        <color theme="1"/>
      </font>
      <fill>
        <patternFill>
          <bgColor rgb="FFFFFFCC"/>
        </patternFill>
      </fill>
      <border>
        <left style="thin">
          <color theme="1" tint="0.499984740745262"/>
        </left>
      </border>
    </dxf>
    <dxf>
      <font>
        <color theme="1"/>
      </font>
      <fill>
        <patternFill>
          <bgColor rgb="FFFFFFCC"/>
        </patternFill>
      </fill>
      <border>
        <left style="thin">
          <color theme="1" tint="0.499984740745262"/>
        </left>
      </border>
    </dxf>
    <dxf>
      <font>
        <color theme="1"/>
      </font>
      <fill>
        <patternFill>
          <bgColor rgb="FFFFFFCC"/>
        </patternFill>
      </fill>
      <border>
        <left style="thin">
          <color theme="1" tint="0.499984740745262"/>
        </left>
      </border>
    </dxf>
    <dxf>
      <font>
        <color theme="1"/>
      </font>
      <fill>
        <patternFill>
          <bgColor rgb="FFFFFFCC"/>
        </patternFill>
      </fill>
      <border>
        <left style="thin">
          <color theme="1" tint="0.499984740745262"/>
        </left>
      </border>
    </dxf>
    <dxf>
      <font>
        <color theme="1"/>
      </font>
      <fill>
        <patternFill>
          <bgColor rgb="FFFFFFCC"/>
        </patternFill>
      </fill>
      <border>
        <left style="thin">
          <color theme="1" tint="0.499984740745262"/>
        </left>
      </border>
    </dxf>
    <dxf>
      <font>
        <color theme="1"/>
      </font>
      <fill>
        <patternFill>
          <bgColor rgb="FFFFFFCC"/>
        </patternFill>
      </fill>
      <border>
        <left style="thin">
          <color theme="1" tint="0.499984740745262"/>
        </left>
      </border>
    </dxf>
    <dxf>
      <font>
        <color theme="1"/>
      </font>
      <fill>
        <patternFill>
          <bgColor rgb="FFFFFFCC"/>
        </patternFill>
      </fill>
      <border>
        <left style="thin">
          <color theme="1" tint="0.499984740745262"/>
        </left>
      </border>
    </dxf>
    <dxf>
      <font>
        <color theme="1"/>
      </font>
      <fill>
        <patternFill>
          <bgColor rgb="FFFFFFCC"/>
        </patternFill>
      </fill>
      <border>
        <left style="thin">
          <color theme="1" tint="0.499984740745262"/>
        </left>
      </border>
    </dxf>
    <dxf>
      <font>
        <color theme="1"/>
      </font>
      <fill>
        <patternFill>
          <bgColor rgb="FFFFFFCC"/>
        </patternFill>
      </fill>
      <border>
        <left style="thin">
          <color theme="1" tint="0.499984740745262"/>
        </left>
      </border>
    </dxf>
    <dxf>
      <font>
        <color theme="1"/>
      </font>
      <fill>
        <patternFill>
          <bgColor rgb="FFFFFFCC"/>
        </patternFill>
      </fill>
      <border>
        <left style="thin">
          <color theme="1" tint="0.499984740745262"/>
        </left>
      </border>
    </dxf>
    <dxf>
      <font>
        <color theme="1"/>
      </font>
      <fill>
        <patternFill>
          <bgColor rgb="FFFFFFCC"/>
        </patternFill>
      </fill>
      <border>
        <left style="thin">
          <color theme="1" tint="0.499984740745262"/>
        </left>
      </border>
    </dxf>
    <dxf>
      <font>
        <color theme="1"/>
      </font>
      <fill>
        <patternFill>
          <bgColor rgb="FFFFFFCC"/>
        </patternFill>
      </fill>
      <border>
        <left style="thin">
          <color theme="1" tint="0.499984740745262"/>
        </left>
      </border>
    </dxf>
    <dxf>
      <font>
        <color theme="1"/>
      </font>
      <fill>
        <patternFill>
          <bgColor rgb="FFFFFFCC"/>
        </patternFill>
      </fill>
      <border>
        <left style="thin">
          <color theme="1" tint="0.499984740745262"/>
        </left>
      </border>
    </dxf>
    <dxf>
      <font>
        <color theme="1"/>
      </font>
      <fill>
        <patternFill>
          <bgColor rgb="FFFFFFCC"/>
        </patternFill>
      </fill>
      <border>
        <left style="thin">
          <color theme="1" tint="0.499984740745262"/>
        </left>
      </border>
    </dxf>
    <dxf>
      <fill>
        <patternFill>
          <bgColor theme="3" tint="0.79998168889431442"/>
        </patternFill>
      </fill>
      <border>
        <left style="thin">
          <color theme="1" tint="0.499984740745262"/>
        </left>
        <right style="thin">
          <color theme="1" tint="0.499984740745262"/>
        </right>
        <vertical/>
        <horizontal/>
      </border>
    </dxf>
    <dxf>
      <fill>
        <patternFill>
          <bgColor theme="3" tint="0.79998168889431442"/>
        </patternFill>
      </fill>
      <border>
        <left style="thin">
          <color theme="1" tint="0.499984740745262"/>
        </left>
        <right style="thin">
          <color theme="1" tint="0.499984740745262"/>
        </right>
        <vertical/>
        <horizontal/>
      </border>
    </dxf>
    <dxf>
      <fill>
        <patternFill>
          <bgColor theme="3" tint="0.79998168889431442"/>
        </patternFill>
      </fill>
      <border>
        <left style="thin">
          <color theme="1" tint="0.499984740745262"/>
        </left>
        <right style="thin">
          <color theme="1" tint="0.499984740745262"/>
        </right>
        <vertical/>
        <horizontal/>
      </border>
    </dxf>
    <dxf>
      <fill>
        <patternFill>
          <bgColor theme="3" tint="0.79998168889431442"/>
        </patternFill>
      </fill>
      <border>
        <left style="thin">
          <color theme="1" tint="0.499984740745262"/>
        </left>
        <right style="thin">
          <color theme="1" tint="0.499984740745262"/>
        </right>
        <vertical/>
        <horizontal/>
      </border>
    </dxf>
    <dxf>
      <fill>
        <patternFill>
          <bgColor theme="3" tint="0.79998168889431442"/>
        </patternFill>
      </fill>
      <border>
        <left style="thin">
          <color theme="1" tint="0.499984740745262"/>
        </left>
        <right style="thin">
          <color theme="1" tint="0.499984740745262"/>
        </right>
        <vertical/>
        <horizontal/>
      </border>
    </dxf>
    <dxf>
      <fill>
        <patternFill>
          <bgColor theme="3" tint="0.79998168889431442"/>
        </patternFill>
      </fill>
      <border>
        <left style="thin">
          <color theme="1" tint="0.499984740745262"/>
        </left>
        <right style="thin">
          <color theme="1" tint="0.499984740745262"/>
        </right>
        <vertical/>
        <horizontal/>
      </border>
    </dxf>
    <dxf>
      <fill>
        <patternFill>
          <bgColor theme="3" tint="0.79998168889431442"/>
        </patternFill>
      </fill>
      <border>
        <left style="thin">
          <color theme="1" tint="0.499984740745262"/>
        </left>
        <right style="thin">
          <color theme="1" tint="0.499984740745262"/>
        </right>
        <vertical/>
        <horizontal/>
      </border>
    </dxf>
    <dxf>
      <fill>
        <patternFill>
          <bgColor theme="3" tint="0.79998168889431442"/>
        </patternFill>
      </fill>
      <border>
        <left style="thin">
          <color theme="1" tint="0.499984740745262"/>
        </left>
        <right style="thin">
          <color theme="1" tint="0.499984740745262"/>
        </right>
        <vertical/>
        <horizontal/>
      </border>
    </dxf>
    <dxf>
      <fill>
        <patternFill>
          <bgColor theme="3" tint="0.79998168889431442"/>
        </patternFill>
      </fill>
      <border>
        <left style="thin">
          <color theme="1" tint="0.499984740745262"/>
        </left>
        <right style="thin">
          <color theme="1" tint="0.499984740745262"/>
        </right>
        <vertical/>
        <horizontal/>
      </border>
    </dxf>
    <dxf>
      <fill>
        <patternFill>
          <bgColor theme="3" tint="0.79998168889431442"/>
        </patternFill>
      </fill>
      <border>
        <left style="thin">
          <color theme="1" tint="0.499984740745262"/>
        </left>
        <right style="thin">
          <color theme="1" tint="0.499984740745262"/>
        </right>
        <vertical/>
        <horizontal/>
      </border>
    </dxf>
    <dxf>
      <fill>
        <patternFill>
          <bgColor theme="3" tint="0.79998168889431442"/>
        </patternFill>
      </fill>
      <border>
        <left style="thin">
          <color theme="1" tint="0.499984740745262"/>
        </left>
        <right style="thin">
          <color theme="1" tint="0.499984740745262"/>
        </right>
        <vertical/>
        <horizontal/>
      </border>
    </dxf>
    <dxf>
      <fill>
        <patternFill>
          <bgColor theme="3" tint="0.79998168889431442"/>
        </patternFill>
      </fill>
      <border>
        <left style="thin">
          <color theme="1" tint="0.499984740745262"/>
        </left>
        <right style="thin">
          <color theme="1" tint="0.499984740745262"/>
        </right>
        <vertical/>
        <horizontal/>
      </border>
    </dxf>
    <dxf>
      <fill>
        <patternFill>
          <bgColor theme="3" tint="0.79998168889431442"/>
        </patternFill>
      </fill>
      <border>
        <left style="thin">
          <color theme="1" tint="0.499984740745262"/>
        </left>
        <right style="thin">
          <color theme="1" tint="0.499984740745262"/>
        </right>
        <vertical/>
        <horizontal/>
      </border>
    </dxf>
    <dxf>
      <fill>
        <patternFill>
          <bgColor theme="3" tint="0.79998168889431442"/>
        </patternFill>
      </fill>
      <border>
        <left style="thin">
          <color theme="1" tint="0.499984740745262"/>
        </left>
        <right style="thin">
          <color theme="1" tint="0.499984740745262"/>
        </right>
        <vertical/>
        <horizontal/>
      </border>
    </dxf>
    <dxf>
      <fill>
        <patternFill>
          <bgColor theme="3" tint="0.79998168889431442"/>
        </patternFill>
      </fill>
      <border>
        <left style="thin">
          <color theme="1" tint="0.499984740745262"/>
        </left>
        <right style="thin">
          <color theme="1" tint="0.499984740745262"/>
        </right>
        <vertical/>
        <horizontal/>
      </border>
    </dxf>
    <dxf>
      <fill>
        <patternFill>
          <bgColor theme="3" tint="0.79998168889431442"/>
        </patternFill>
      </fill>
      <border>
        <left style="thin">
          <color theme="1" tint="0.499984740745262"/>
        </left>
        <right style="thin">
          <color theme="1" tint="0.499984740745262"/>
        </right>
        <vertical/>
        <horizontal/>
      </border>
    </dxf>
    <dxf>
      <fill>
        <patternFill>
          <bgColor theme="3" tint="0.79998168889431442"/>
        </patternFill>
      </fill>
      <border>
        <left style="thin">
          <color theme="1" tint="0.499984740745262"/>
        </left>
        <right style="thin">
          <color theme="1" tint="0.499984740745262"/>
        </right>
        <vertical/>
        <horizontal/>
      </border>
    </dxf>
    <dxf>
      <font>
        <color theme="0"/>
      </font>
    </dxf>
    <dxf>
      <font>
        <color theme="0"/>
      </font>
    </dxf>
    <dxf>
      <font>
        <color theme="0"/>
      </font>
    </dxf>
    <dxf>
      <font>
        <color theme="0"/>
      </font>
    </dxf>
    <dxf>
      <font>
        <color theme="0"/>
      </font>
    </dxf>
    <dxf>
      <font>
        <color theme="0"/>
      </font>
    </dxf>
    <dxf>
      <font>
        <color theme="0"/>
      </font>
    </dxf>
    <dxf>
      <font>
        <color theme="0"/>
      </font>
    </dxf>
    <dxf>
      <font>
        <color theme="1"/>
      </font>
    </dxf>
    <dxf>
      <font>
        <color theme="1"/>
      </font>
    </dxf>
    <dxf>
      <font>
        <color theme="1"/>
      </font>
    </dxf>
    <dxf>
      <font>
        <color theme="1"/>
      </font>
    </dxf>
    <dxf>
      <font>
        <color theme="1"/>
      </font>
    </dxf>
    <dxf>
      <font>
        <color theme="1"/>
      </font>
    </dxf>
    <dxf>
      <font>
        <color theme="1"/>
      </font>
    </dxf>
    <dxf>
      <font>
        <color theme="1"/>
      </font>
    </dxf>
    <dxf>
      <fill>
        <patternFill>
          <bgColor theme="0" tint="-0.34998626667073579"/>
        </patternFill>
      </fill>
    </dxf>
    <dxf>
      <fill>
        <patternFill>
          <bgColor rgb="FFFFFFCC"/>
        </patternFill>
      </fill>
      <border>
        <left style="thin">
          <color rgb="FFFFFFCC"/>
        </left>
        <vertical/>
        <horizontal/>
      </border>
    </dxf>
    <dxf>
      <fill>
        <patternFill>
          <bgColor rgb="FFFFFFCC"/>
        </patternFill>
      </fill>
      <border>
        <left style="thin">
          <color rgb="FFFFFFCC"/>
        </left>
        <vertical/>
        <horizontal/>
      </border>
    </dxf>
    <dxf>
      <fill>
        <patternFill>
          <bgColor rgb="FFFFFFCC"/>
        </patternFill>
      </fill>
      <border>
        <left style="thin">
          <color rgb="FFFFFFCC"/>
        </left>
        <vertical/>
        <horizontal/>
      </border>
    </dxf>
    <dxf>
      <fill>
        <patternFill>
          <bgColor rgb="FFFFFFCC"/>
        </patternFill>
      </fill>
      <border>
        <left style="thin">
          <color rgb="FFFFFFCC"/>
        </left>
        <vertical/>
        <horizontal/>
      </border>
    </dxf>
    <dxf>
      <fill>
        <patternFill>
          <bgColor rgb="FFFFFFCC"/>
        </patternFill>
      </fill>
      <border>
        <left style="thin">
          <color rgb="FFFFFFCC"/>
        </left>
        <vertical/>
        <horizontal/>
      </border>
    </dxf>
    <dxf>
      <fill>
        <patternFill>
          <bgColor rgb="FFFFFFCC"/>
        </patternFill>
      </fill>
      <border>
        <left style="thin">
          <color rgb="FFFFFFCC"/>
        </left>
        <vertical/>
        <horizontal/>
      </border>
    </dxf>
    <dxf>
      <fill>
        <patternFill>
          <bgColor rgb="FFFFFFCC"/>
        </patternFill>
      </fill>
      <border>
        <left style="thin">
          <color rgb="FFFFFFCC"/>
        </left>
        <vertical/>
        <horizontal/>
      </border>
    </dxf>
    <dxf>
      <fill>
        <patternFill>
          <bgColor rgb="FFFFFFCC"/>
        </patternFill>
      </fill>
      <border>
        <left style="thin">
          <color rgb="FFFFFFCC"/>
        </left>
        <vertical/>
        <horizontal/>
      </border>
    </dxf>
    <dxf>
      <fill>
        <patternFill>
          <bgColor rgb="FFFFFFCC"/>
        </patternFill>
      </fill>
      <border>
        <left style="thin">
          <color rgb="FFFFFFCC"/>
        </left>
        <vertical/>
        <horizontal/>
      </border>
    </dxf>
    <dxf>
      <font>
        <color theme="1"/>
      </font>
      <fill>
        <patternFill>
          <bgColor rgb="FFFFFFCC"/>
        </patternFill>
      </fill>
      <border>
        <left style="thin">
          <color theme="1" tint="0.499984740745262"/>
        </left>
      </border>
    </dxf>
    <dxf>
      <font>
        <color theme="1"/>
      </font>
      <fill>
        <patternFill>
          <bgColor rgb="FFFFFFCC"/>
        </patternFill>
      </fill>
      <border>
        <left style="thin">
          <color theme="1" tint="0.499984740745262"/>
        </left>
      </border>
    </dxf>
    <dxf>
      <font>
        <color theme="1"/>
      </font>
      <fill>
        <patternFill>
          <bgColor rgb="FFFFFFCC"/>
        </patternFill>
      </fill>
      <border>
        <left style="thin">
          <color theme="1" tint="0.499984740745262"/>
        </left>
      </border>
    </dxf>
    <dxf>
      <font>
        <color theme="1"/>
      </font>
      <fill>
        <patternFill>
          <bgColor rgb="FFFFFFCC"/>
        </patternFill>
      </fill>
      <border>
        <left style="thin">
          <color theme="1" tint="0.499984740745262"/>
        </left>
      </border>
    </dxf>
    <dxf>
      <font>
        <color theme="1"/>
      </font>
      <fill>
        <patternFill>
          <bgColor rgb="FFFFFFCC"/>
        </patternFill>
      </fill>
      <border>
        <left style="thin">
          <color theme="1" tint="0.499984740745262"/>
        </left>
      </border>
    </dxf>
    <dxf>
      <font>
        <color theme="1"/>
      </font>
      <fill>
        <patternFill>
          <bgColor rgb="FFFFFFCC"/>
        </patternFill>
      </fill>
      <border>
        <left style="thin">
          <color theme="1" tint="0.499984740745262"/>
        </left>
      </border>
    </dxf>
    <dxf>
      <font>
        <color theme="1"/>
      </font>
      <fill>
        <patternFill>
          <bgColor rgb="FFFFFFCC"/>
        </patternFill>
      </fill>
      <border>
        <left style="thin">
          <color theme="1" tint="0.499984740745262"/>
        </left>
      </border>
    </dxf>
    <dxf>
      <font>
        <color theme="1"/>
      </font>
      <fill>
        <patternFill>
          <bgColor rgb="FFFFFFCC"/>
        </patternFill>
      </fill>
      <border>
        <left style="thin">
          <color theme="1" tint="0.499984740745262"/>
        </left>
      </border>
    </dxf>
    <dxf>
      <fill>
        <patternFill>
          <bgColor theme="3" tint="0.79998168889431442"/>
        </patternFill>
      </fill>
      <border>
        <left style="thin">
          <color theme="1" tint="0.499984740745262"/>
        </left>
        <right style="thin">
          <color theme="1" tint="0.499984740745262"/>
        </right>
        <vertical/>
        <horizontal/>
      </border>
    </dxf>
    <dxf>
      <fill>
        <patternFill>
          <bgColor theme="3" tint="0.79998168889431442"/>
        </patternFill>
      </fill>
      <border>
        <left style="thin">
          <color theme="1" tint="0.499984740745262"/>
        </left>
        <right style="thin">
          <color theme="1" tint="0.499984740745262"/>
        </right>
        <vertical/>
        <horizontal/>
      </border>
    </dxf>
    <dxf>
      <fill>
        <patternFill>
          <bgColor theme="3" tint="0.79998168889431442"/>
        </patternFill>
      </fill>
      <border>
        <left style="thin">
          <color theme="1" tint="0.499984740745262"/>
        </left>
        <right style="thin">
          <color theme="1" tint="0.499984740745262"/>
        </right>
        <vertical/>
        <horizontal/>
      </border>
    </dxf>
    <dxf>
      <fill>
        <patternFill>
          <bgColor theme="3" tint="0.79998168889431442"/>
        </patternFill>
      </fill>
      <border>
        <left style="thin">
          <color theme="1" tint="0.499984740745262"/>
        </left>
        <right style="thin">
          <color theme="1" tint="0.499984740745262"/>
        </right>
        <vertical/>
        <horizontal/>
      </border>
    </dxf>
    <dxf>
      <fill>
        <patternFill>
          <bgColor theme="3" tint="0.79998168889431442"/>
        </patternFill>
      </fill>
      <border>
        <left style="thin">
          <color theme="1" tint="0.499984740745262"/>
        </left>
        <right style="thin">
          <color theme="1" tint="0.499984740745262"/>
        </right>
        <vertical/>
        <horizontal/>
      </border>
    </dxf>
    <dxf>
      <fill>
        <patternFill>
          <bgColor theme="3" tint="0.79998168889431442"/>
        </patternFill>
      </fill>
      <border>
        <left style="thin">
          <color theme="1" tint="0.499984740745262"/>
        </left>
        <right style="thin">
          <color theme="1" tint="0.499984740745262"/>
        </right>
        <vertical/>
        <horizontal/>
      </border>
    </dxf>
    <dxf>
      <fill>
        <patternFill>
          <bgColor theme="3" tint="0.79998168889431442"/>
        </patternFill>
      </fill>
      <border>
        <left style="thin">
          <color theme="1" tint="0.499984740745262"/>
        </left>
        <right style="thin">
          <color theme="1" tint="0.499984740745262"/>
        </right>
        <vertical/>
        <horizontal/>
      </border>
    </dxf>
    <dxf>
      <fill>
        <patternFill>
          <bgColor theme="3" tint="0.79998168889431442"/>
        </patternFill>
      </fill>
      <border>
        <left style="thin">
          <color theme="1" tint="0.499984740745262"/>
        </left>
        <right style="thin">
          <color theme="1" tint="0.499984740745262"/>
        </right>
        <vertical/>
        <horizontal/>
      </border>
    </dxf>
    <dxf>
      <fill>
        <patternFill>
          <bgColor rgb="FFFFFF00"/>
        </patternFill>
      </fill>
    </dxf>
    <dxf>
      <fill>
        <patternFill>
          <bgColor rgb="FFFFFF00"/>
        </patternFill>
      </fill>
    </dxf>
    <dxf>
      <fill>
        <patternFill>
          <bgColor theme="0" tint="-0.34998626667073579"/>
        </patternFill>
      </fill>
    </dxf>
    <dxf>
      <fill>
        <patternFill>
          <bgColor rgb="FFFFFF00"/>
        </patternFill>
      </fill>
    </dxf>
    <dxf>
      <fill>
        <patternFill>
          <bgColor theme="0" tint="-0.34998626667073579"/>
        </patternFill>
      </fill>
    </dxf>
    <dxf>
      <fill>
        <patternFill>
          <bgColor theme="0" tint="-0.34998626667073579"/>
        </patternFill>
      </fill>
    </dxf>
    <dxf>
      <fill>
        <patternFill>
          <bgColor rgb="FFFFFF00"/>
        </patternFill>
      </fill>
    </dxf>
    <dxf>
      <font>
        <strike/>
      </font>
    </dxf>
    <dxf>
      <fill>
        <patternFill>
          <bgColor theme="0" tint="-0.34998626667073579"/>
        </patternFill>
      </fill>
    </dxf>
    <dxf>
      <fill>
        <patternFill>
          <bgColor theme="3" tint="0.79998168889431442"/>
        </patternFill>
      </fill>
    </dxf>
    <dxf>
      <fill>
        <patternFill>
          <bgColor theme="3" tint="0.79998168889431442"/>
        </patternFill>
      </fill>
    </dxf>
    <dxf>
      <font>
        <color theme="0"/>
      </font>
    </dxf>
    <dxf>
      <font>
        <color theme="0"/>
      </font>
    </dxf>
    <dxf>
      <font>
        <strike/>
      </font>
    </dxf>
    <dxf>
      <font>
        <b val="0"/>
        <i val="0"/>
      </font>
    </dxf>
    <dxf>
      <font>
        <strike val="0"/>
      </font>
    </dxf>
    <dxf>
      <fill>
        <patternFill>
          <bgColor theme="0" tint="-0.34998626667073579"/>
        </patternFill>
      </fill>
    </dxf>
    <dxf>
      <font>
        <b val="0"/>
        <i val="0"/>
      </font>
      <fill>
        <patternFill>
          <bgColor theme="3" tint="0.79998168889431442"/>
        </patternFill>
      </fill>
    </dxf>
    <dxf>
      <font>
        <b val="0"/>
        <i val="0"/>
      </font>
      <fill>
        <patternFill patternType="none">
          <bgColor auto="1"/>
        </patternFill>
      </fill>
    </dxf>
    <dxf>
      <font>
        <b val="0"/>
        <i val="0"/>
      </font>
      <fill>
        <patternFill>
          <bgColor theme="3" tint="0.79998168889431442"/>
        </patternFill>
      </fill>
    </dxf>
    <dxf>
      <font>
        <color rgb="FFFF0000"/>
      </font>
    </dxf>
    <dxf>
      <fill>
        <patternFill>
          <bgColor theme="0" tint="-0.34998626667073579"/>
        </patternFill>
      </fill>
      <border>
        <right style="thin">
          <color auto="1"/>
        </right>
        <bottom style="thin">
          <color auto="1"/>
        </bottom>
        <vertical/>
        <horizontal/>
      </border>
    </dxf>
    <dxf>
      <fill>
        <patternFill>
          <bgColor theme="0" tint="-0.34998626667073579"/>
        </patternFill>
      </fill>
      <border>
        <right style="thin">
          <color auto="1"/>
        </right>
        <bottom style="thin">
          <color auto="1"/>
        </bottom>
        <vertical/>
        <horizontal/>
      </border>
    </dxf>
    <dxf>
      <fill>
        <patternFill>
          <bgColor theme="0" tint="-0.34998626667073579"/>
        </patternFill>
      </fill>
      <border>
        <right style="thin">
          <color auto="1"/>
        </right>
        <bottom style="thin">
          <color auto="1"/>
        </bottom>
        <vertical/>
        <horizontal/>
      </border>
    </dxf>
    <dxf>
      <fill>
        <patternFill>
          <bgColor theme="0" tint="-0.34998626667073579"/>
        </patternFill>
      </fill>
      <border>
        <right style="thin">
          <color auto="1"/>
        </right>
        <bottom style="thin">
          <color auto="1"/>
        </bottom>
        <vertical/>
        <horizontal/>
      </border>
    </dxf>
    <dxf>
      <fill>
        <patternFill>
          <bgColor theme="3" tint="0.79998168889431442"/>
        </patternFill>
      </fill>
      <border>
        <right style="thin">
          <color auto="1"/>
        </right>
        <bottom style="thin">
          <color auto="1"/>
        </bottom>
        <vertical/>
        <horizontal/>
      </border>
    </dxf>
    <dxf>
      <fill>
        <patternFill>
          <bgColor theme="3" tint="0.79998168889431442"/>
        </patternFill>
      </fill>
      <border>
        <right style="thin">
          <color auto="1"/>
        </right>
        <bottom style="thin">
          <color auto="1"/>
        </bottom>
        <vertical/>
        <horizontal/>
      </border>
    </dxf>
    <dxf>
      <fill>
        <patternFill>
          <bgColor theme="3" tint="0.79998168889431442"/>
        </patternFill>
      </fill>
      <border>
        <right style="thin">
          <color auto="1"/>
        </right>
        <bottom style="thin">
          <color auto="1"/>
        </bottom>
        <vertical/>
        <horizontal/>
      </border>
    </dxf>
  </dxfs>
  <tableStyles count="0" defaultTableStyle="TableStyleMedium9" defaultPivotStyle="PivotStyleLight16"/>
  <colors>
    <mruColors>
      <color rgb="FFFFFFCC"/>
      <color rgb="FF0000FF"/>
      <color rgb="FFCCECFF"/>
      <color rgb="FFFF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8" Type="http://schemas.openxmlformats.org/officeDocument/2006/relationships/hyperlink" Target="#&#9314;&#37197;&#20449;!C7"/><Relationship Id="rId13" Type="http://schemas.openxmlformats.org/officeDocument/2006/relationships/hyperlink" Target="#&#9315;&#21127;&#22580;&#29992;CM!E8"/><Relationship Id="rId18" Type="http://schemas.openxmlformats.org/officeDocument/2006/relationships/hyperlink" Target="#&#9317;&#24215;&#38957;&#20197;&#22806;&#8212;&#35336;&#31639;&#12471;&#12540;&#12488;!A1"/><Relationship Id="rId3" Type="http://schemas.openxmlformats.org/officeDocument/2006/relationships/hyperlink" Target="#&#24195;&#21578;&#23637;&#38283;&#21033;&#29992;&#30003;&#36796;&#26360;!G5"/><Relationship Id="rId21" Type="http://schemas.openxmlformats.org/officeDocument/2006/relationships/hyperlink" Target="#&#9318;&#23459;&#20253;&#36554;!B1"/><Relationship Id="rId7" Type="http://schemas.openxmlformats.org/officeDocument/2006/relationships/hyperlink" Target="#&#9313;&#12521;&#12472;&#12458;!Print_Area"/><Relationship Id="rId12" Type="http://schemas.openxmlformats.org/officeDocument/2006/relationships/hyperlink" Target="#&#9315;&#21127;&#22580;&#29992;&#65315;&#65325;!D8"/><Relationship Id="rId17" Type="http://schemas.openxmlformats.org/officeDocument/2006/relationships/hyperlink" Target="#&#9317;&#24215;&#38957;&#20197;&#22806;!F7"/><Relationship Id="rId2" Type="http://schemas.openxmlformats.org/officeDocument/2006/relationships/hyperlink" Target="#&#21033;&#29992;&#35377;&#35582;&#26465;&#38917;!A1"/><Relationship Id="rId16" Type="http://schemas.openxmlformats.org/officeDocument/2006/relationships/hyperlink" Target="#&#9317;&#24215;&#38957;&#20197;&#22806;!Print_Area"/><Relationship Id="rId20" Type="http://schemas.openxmlformats.org/officeDocument/2006/relationships/hyperlink" Target="#&#9318;&#23459;&#20253;&#36554;!A1"/><Relationship Id="rId1" Type="http://schemas.openxmlformats.org/officeDocument/2006/relationships/hyperlink" Target="#&#12399;&#12376;&#12417;&#12395;&#12362;&#35501;&#12415;&#12367;&#12384;&#12373;&#12356;!A1"/><Relationship Id="rId6" Type="http://schemas.openxmlformats.org/officeDocument/2006/relationships/hyperlink" Target="#&#9313;&#12521;&#12472;&#12458;!C6"/><Relationship Id="rId11" Type="http://schemas.openxmlformats.org/officeDocument/2006/relationships/hyperlink" Target="#'&#9314;&#37197;&#20449;-&#35336;&#31639;&#12471;&#12540;&#12488;'!E16"/><Relationship Id="rId5" Type="http://schemas.openxmlformats.org/officeDocument/2006/relationships/hyperlink" Target="#&#9312;&#12486;&#12524;&#12499;!D6"/><Relationship Id="rId15" Type="http://schemas.openxmlformats.org/officeDocument/2006/relationships/hyperlink" Target="#&#9316;&#24215;&#38957;!B2"/><Relationship Id="rId10" Type="http://schemas.openxmlformats.org/officeDocument/2006/relationships/hyperlink" Target="#&#9314;&#37197;&#20449;&#8212;&#35336;&#31639;&#12471;&#12540;&#12488;!A1"/><Relationship Id="rId19" Type="http://schemas.openxmlformats.org/officeDocument/2006/relationships/hyperlink" Target="#'&#9317;&#24215;&#38957;&#20197;&#22806;-&#35336;&#31639;&#12471;&#12540;&#12488;'!A1"/><Relationship Id="rId4" Type="http://schemas.openxmlformats.org/officeDocument/2006/relationships/hyperlink" Target="#&#9312;&#12486;&#12524;&#12499;!C6"/><Relationship Id="rId9" Type="http://schemas.openxmlformats.org/officeDocument/2006/relationships/hyperlink" Target="#&#9314;&#37197;&#20449;!E7"/><Relationship Id="rId14" Type="http://schemas.openxmlformats.org/officeDocument/2006/relationships/hyperlink" Target="#&#9316;&#24215;&#38957;!A1"/></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3.xml.rels><?xml version="1.0" encoding="UTF-8" standalone="yes"?>
<Relationships xmlns="http://schemas.openxmlformats.org/package/2006/relationships"><Relationship Id="rId8" Type="http://schemas.openxmlformats.org/officeDocument/2006/relationships/hyperlink" Target="#&#9318;&#23459;&#20253;&#36554;!A1"/><Relationship Id="rId3" Type="http://schemas.openxmlformats.org/officeDocument/2006/relationships/hyperlink" Target="#&#9313;&#12521;&#12472;&#12458;!C6"/><Relationship Id="rId7" Type="http://schemas.openxmlformats.org/officeDocument/2006/relationships/hyperlink" Target="#&#9317;&#24215;&#38957;&#20197;&#22806;!Print_Area"/><Relationship Id="rId2" Type="http://schemas.openxmlformats.org/officeDocument/2006/relationships/hyperlink" Target="#&#9312;&#12486;&#12524;&#12499;!C6"/><Relationship Id="rId1" Type="http://schemas.openxmlformats.org/officeDocument/2006/relationships/image" Target="../media/image3.emf"/><Relationship Id="rId6" Type="http://schemas.openxmlformats.org/officeDocument/2006/relationships/hyperlink" Target="#&#9316;&#24215;&#38957;!A1"/><Relationship Id="rId5" Type="http://schemas.openxmlformats.org/officeDocument/2006/relationships/hyperlink" Target="#&#9315;&#21127;&#22580;&#29992;&#65315;&#65325;!D8"/><Relationship Id="rId4" Type="http://schemas.openxmlformats.org/officeDocument/2006/relationships/hyperlink" Target="#&#9314;&#37197;&#20449;!D7"/></Relationships>
</file>

<file path=xl/drawings/_rels/drawing9.xml.rels><?xml version="1.0" encoding="UTF-8" standalone="yes"?>
<Relationships xmlns="http://schemas.openxmlformats.org/package/2006/relationships"><Relationship Id="rId1" Type="http://schemas.openxmlformats.org/officeDocument/2006/relationships/hyperlink" Target="#&#30446;&#27425;!A1"/></Relationships>
</file>

<file path=xl/drawings/_rels/drawing10.xml.rels><?xml version="1.0" encoding="UTF-8" standalone="yes"?>
<Relationships xmlns="http://schemas.openxmlformats.org/package/2006/relationships"><Relationship Id="rId1" Type="http://schemas.openxmlformats.org/officeDocument/2006/relationships/hyperlink" Target="#&#30446;&#27425;!A1"/></Relationships>
</file>

<file path=xl/drawings/_rels/drawing11.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0</xdr:col>
      <xdr:colOff>123266</xdr:colOff>
      <xdr:row>1</xdr:row>
      <xdr:rowOff>145678</xdr:rowOff>
    </xdr:from>
    <xdr:to>
      <xdr:col>2</xdr:col>
      <xdr:colOff>3476626</xdr:colOff>
      <xdr:row>1</xdr:row>
      <xdr:rowOff>400050</xdr:rowOff>
    </xdr:to>
    <xdr:sp macro="" textlink="">
      <xdr:nvSpPr>
        <xdr:cNvPr id="2" name="テキスト ボックス 1">
          <a:hlinkClick xmlns:r="http://schemas.openxmlformats.org/officeDocument/2006/relationships" r:id="rId1"/>
          <a:extLst>
            <a:ext uri="{FF2B5EF4-FFF2-40B4-BE49-F238E27FC236}">
              <a16:creationId xmlns:a16="http://schemas.microsoft.com/office/drawing/2014/main" id="{00000000-0008-0000-0000-000002000000}"/>
            </a:ext>
          </a:extLst>
        </xdr:cNvPr>
        <xdr:cNvSpPr txBox="1"/>
      </xdr:nvSpPr>
      <xdr:spPr>
        <a:xfrm>
          <a:off x="123266" y="602878"/>
          <a:ext cx="3658160" cy="2543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chorCtr="0"/>
        <a:lstStyle/>
        <a:p>
          <a:r>
            <a:rPr kumimoji="1" lang="ja-JP" altLang="en-US" sz="1100" b="1">
              <a:solidFill>
                <a:schemeClr val="tx2"/>
              </a:solidFill>
              <a:latin typeface="游ゴシック" panose="020B0400000000000000" pitchFamily="50" charset="-128"/>
              <a:ea typeface="游ゴシック" panose="020B0400000000000000" pitchFamily="50" charset="-128"/>
            </a:rPr>
            <a:t>●はじめにお読みください</a:t>
          </a:r>
        </a:p>
      </xdr:txBody>
    </xdr:sp>
    <xdr:clientData/>
  </xdr:twoCellAnchor>
  <xdr:twoCellAnchor>
    <xdr:from>
      <xdr:col>0</xdr:col>
      <xdr:colOff>123264</xdr:colOff>
      <xdr:row>2</xdr:row>
      <xdr:rowOff>145678</xdr:rowOff>
    </xdr:from>
    <xdr:to>
      <xdr:col>2</xdr:col>
      <xdr:colOff>3476625</xdr:colOff>
      <xdr:row>3</xdr:row>
      <xdr:rowOff>19061</xdr:rowOff>
    </xdr:to>
    <xdr:sp macro="" textlink="">
      <xdr:nvSpPr>
        <xdr:cNvPr id="3" name="テキスト ボックス 2">
          <a:hlinkClick xmlns:r="http://schemas.openxmlformats.org/officeDocument/2006/relationships" r:id="rId2"/>
          <a:extLst>
            <a:ext uri="{FF2B5EF4-FFF2-40B4-BE49-F238E27FC236}">
              <a16:creationId xmlns:a16="http://schemas.microsoft.com/office/drawing/2014/main" id="{00000000-0008-0000-0000-000003000000}"/>
            </a:ext>
          </a:extLst>
        </xdr:cNvPr>
        <xdr:cNvSpPr txBox="1"/>
      </xdr:nvSpPr>
      <xdr:spPr>
        <a:xfrm>
          <a:off x="123264" y="1012453"/>
          <a:ext cx="3658161" cy="2829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chorCtr="0"/>
        <a:lstStyle/>
        <a:p>
          <a:r>
            <a:rPr kumimoji="1" lang="ja-JP" altLang="en-US" sz="1100" b="1">
              <a:solidFill>
                <a:schemeClr val="tx2"/>
              </a:solidFill>
              <a:latin typeface="游ゴシック" panose="020B0400000000000000" pitchFamily="50" charset="-128"/>
              <a:ea typeface="游ゴシック" panose="020B0400000000000000" pitchFamily="50" charset="-128"/>
            </a:rPr>
            <a:t>●利用許諾条項</a:t>
          </a:r>
        </a:p>
      </xdr:txBody>
    </xdr:sp>
    <xdr:clientData/>
  </xdr:twoCellAnchor>
  <xdr:twoCellAnchor>
    <xdr:from>
      <xdr:col>0</xdr:col>
      <xdr:colOff>123265</xdr:colOff>
      <xdr:row>3</xdr:row>
      <xdr:rowOff>145678</xdr:rowOff>
    </xdr:from>
    <xdr:to>
      <xdr:col>2</xdr:col>
      <xdr:colOff>3486151</xdr:colOff>
      <xdr:row>4</xdr:row>
      <xdr:rowOff>19060</xdr:rowOff>
    </xdr:to>
    <xdr:sp macro="" textlink="">
      <xdr:nvSpPr>
        <xdr:cNvPr id="4" name="テキスト ボックス 3">
          <a:hlinkClick xmlns:r="http://schemas.openxmlformats.org/officeDocument/2006/relationships" r:id="rId3"/>
          <a:extLst>
            <a:ext uri="{FF2B5EF4-FFF2-40B4-BE49-F238E27FC236}">
              <a16:creationId xmlns:a16="http://schemas.microsoft.com/office/drawing/2014/main" id="{00000000-0008-0000-0000-000004000000}"/>
            </a:ext>
          </a:extLst>
        </xdr:cNvPr>
        <xdr:cNvSpPr txBox="1"/>
      </xdr:nvSpPr>
      <xdr:spPr>
        <a:xfrm>
          <a:off x="123265" y="1422028"/>
          <a:ext cx="3667686" cy="2829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chorCtr="0"/>
        <a:lstStyle/>
        <a:p>
          <a:r>
            <a:rPr kumimoji="1" lang="ja-JP" altLang="en-US" sz="1100" b="1">
              <a:solidFill>
                <a:schemeClr val="tx2"/>
              </a:solidFill>
              <a:latin typeface="游ゴシック" panose="020B0400000000000000" pitchFamily="50" charset="-128"/>
              <a:ea typeface="游ゴシック" panose="020B0400000000000000" pitchFamily="50" charset="-128"/>
            </a:rPr>
            <a:t>●広告展開利用申込書</a:t>
          </a:r>
        </a:p>
      </xdr:txBody>
    </xdr:sp>
    <xdr:clientData/>
  </xdr:twoCellAnchor>
  <xdr:twoCellAnchor>
    <xdr:from>
      <xdr:col>1</xdr:col>
      <xdr:colOff>100853</xdr:colOff>
      <xdr:row>5</xdr:row>
      <xdr:rowOff>56030</xdr:rowOff>
    </xdr:from>
    <xdr:to>
      <xdr:col>3</xdr:col>
      <xdr:colOff>44824</xdr:colOff>
      <xdr:row>6</xdr:row>
      <xdr:rowOff>41471</xdr:rowOff>
    </xdr:to>
    <xdr:sp macro="" textlink="">
      <xdr:nvSpPr>
        <xdr:cNvPr id="5" name="テキスト ボックス 4">
          <a:hlinkClick xmlns:r="http://schemas.openxmlformats.org/officeDocument/2006/relationships" r:id="rId4"/>
          <a:extLst>
            <a:ext uri="{FF2B5EF4-FFF2-40B4-BE49-F238E27FC236}">
              <a16:creationId xmlns:a16="http://schemas.microsoft.com/office/drawing/2014/main" id="{00000000-0008-0000-0000-000005000000}"/>
            </a:ext>
          </a:extLst>
        </xdr:cNvPr>
        <xdr:cNvSpPr txBox="1"/>
      </xdr:nvSpPr>
      <xdr:spPr>
        <a:xfrm>
          <a:off x="253253" y="2132480"/>
          <a:ext cx="7059146" cy="29024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chorCtr="0"/>
        <a:lstStyle/>
        <a:p>
          <a:r>
            <a:rPr kumimoji="1" lang="ja-JP" altLang="en-US" sz="1100" b="0">
              <a:solidFill>
                <a:schemeClr val="tx2"/>
              </a:solidFill>
              <a:latin typeface="游ゴシック" panose="020B0400000000000000" pitchFamily="50" charset="-128"/>
              <a:ea typeface="游ゴシック" panose="020B0400000000000000" pitchFamily="50" charset="-128"/>
            </a:rPr>
            <a:t>○テレビＣＭ放送報告書兼請求明細書</a:t>
          </a:r>
        </a:p>
      </xdr:txBody>
    </xdr:sp>
    <xdr:clientData/>
  </xdr:twoCellAnchor>
  <xdr:twoCellAnchor>
    <xdr:from>
      <xdr:col>3</xdr:col>
      <xdr:colOff>0</xdr:colOff>
      <xdr:row>5</xdr:row>
      <xdr:rowOff>56030</xdr:rowOff>
    </xdr:from>
    <xdr:to>
      <xdr:col>3</xdr:col>
      <xdr:colOff>1400734</xdr:colOff>
      <xdr:row>6</xdr:row>
      <xdr:rowOff>41471</xdr:rowOff>
    </xdr:to>
    <xdr:sp macro="" textlink="">
      <xdr:nvSpPr>
        <xdr:cNvPr id="6" name="テキスト ボックス 5">
          <a:hlinkClick xmlns:r="http://schemas.openxmlformats.org/officeDocument/2006/relationships" r:id="rId5"/>
          <a:extLst>
            <a:ext uri="{FF2B5EF4-FFF2-40B4-BE49-F238E27FC236}">
              <a16:creationId xmlns:a16="http://schemas.microsoft.com/office/drawing/2014/main" id="{00000000-0008-0000-0000-000006000000}"/>
            </a:ext>
          </a:extLst>
        </xdr:cNvPr>
        <xdr:cNvSpPr txBox="1"/>
      </xdr:nvSpPr>
      <xdr:spPr>
        <a:xfrm>
          <a:off x="5524500" y="2151530"/>
          <a:ext cx="1400734" cy="28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chorCtr="0"/>
        <a:lstStyle/>
        <a:p>
          <a:r>
            <a:rPr kumimoji="1" lang="ja-JP" altLang="en-US" sz="1100" b="0">
              <a:solidFill>
                <a:schemeClr val="tx2"/>
              </a:solidFill>
              <a:latin typeface="游ゴシック" panose="020B0400000000000000" pitchFamily="50" charset="-128"/>
              <a:ea typeface="游ゴシック" panose="020B0400000000000000" pitchFamily="50" charset="-128"/>
            </a:rPr>
            <a:t>①テレビ</a:t>
          </a:r>
        </a:p>
      </xdr:txBody>
    </xdr:sp>
    <xdr:clientData/>
  </xdr:twoCellAnchor>
  <xdr:twoCellAnchor>
    <xdr:from>
      <xdr:col>1</xdr:col>
      <xdr:colOff>100853</xdr:colOff>
      <xdr:row>6</xdr:row>
      <xdr:rowOff>56030</xdr:rowOff>
    </xdr:from>
    <xdr:to>
      <xdr:col>3</xdr:col>
      <xdr:colOff>44824</xdr:colOff>
      <xdr:row>7</xdr:row>
      <xdr:rowOff>41471</xdr:rowOff>
    </xdr:to>
    <xdr:sp macro="" textlink="">
      <xdr:nvSpPr>
        <xdr:cNvPr id="7" name="テキスト ボックス 6">
          <a:hlinkClick xmlns:r="http://schemas.openxmlformats.org/officeDocument/2006/relationships" r:id="rId6"/>
          <a:extLst>
            <a:ext uri="{FF2B5EF4-FFF2-40B4-BE49-F238E27FC236}">
              <a16:creationId xmlns:a16="http://schemas.microsoft.com/office/drawing/2014/main" id="{00000000-0008-0000-0000-000007000000}"/>
            </a:ext>
          </a:extLst>
        </xdr:cNvPr>
        <xdr:cNvSpPr txBox="1"/>
      </xdr:nvSpPr>
      <xdr:spPr>
        <a:xfrm>
          <a:off x="257735" y="2454089"/>
          <a:ext cx="5311589" cy="28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chorCtr="0"/>
        <a:lstStyle/>
        <a:p>
          <a:r>
            <a:rPr kumimoji="1" lang="ja-JP" altLang="en-US" sz="1100" b="0">
              <a:solidFill>
                <a:schemeClr val="tx2"/>
              </a:solidFill>
              <a:latin typeface="游ゴシック" panose="020B0400000000000000" pitchFamily="50" charset="-128"/>
              <a:ea typeface="游ゴシック" panose="020B0400000000000000" pitchFamily="50" charset="-128"/>
            </a:rPr>
            <a:t>○ラジオＣＭ放送報告書兼請求明細書</a:t>
          </a:r>
        </a:p>
      </xdr:txBody>
    </xdr:sp>
    <xdr:clientData/>
  </xdr:twoCellAnchor>
  <xdr:twoCellAnchor>
    <xdr:from>
      <xdr:col>3</xdr:col>
      <xdr:colOff>0</xdr:colOff>
      <xdr:row>6</xdr:row>
      <xdr:rowOff>56030</xdr:rowOff>
    </xdr:from>
    <xdr:to>
      <xdr:col>3</xdr:col>
      <xdr:colOff>1456764</xdr:colOff>
      <xdr:row>7</xdr:row>
      <xdr:rowOff>41471</xdr:rowOff>
    </xdr:to>
    <xdr:sp macro="" textlink="">
      <xdr:nvSpPr>
        <xdr:cNvPr id="8" name="テキスト ボックス 7">
          <a:hlinkClick xmlns:r="http://schemas.openxmlformats.org/officeDocument/2006/relationships" r:id="rId7"/>
          <a:extLst>
            <a:ext uri="{FF2B5EF4-FFF2-40B4-BE49-F238E27FC236}">
              <a16:creationId xmlns:a16="http://schemas.microsoft.com/office/drawing/2014/main" id="{00000000-0008-0000-0000-000008000000}"/>
            </a:ext>
          </a:extLst>
        </xdr:cNvPr>
        <xdr:cNvSpPr txBox="1"/>
      </xdr:nvSpPr>
      <xdr:spPr>
        <a:xfrm>
          <a:off x="5524500" y="2454089"/>
          <a:ext cx="1456764" cy="28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chorCtr="0"/>
        <a:lstStyle/>
        <a:p>
          <a:r>
            <a:rPr kumimoji="1" lang="ja-JP" altLang="en-US" sz="1100" b="0">
              <a:solidFill>
                <a:schemeClr val="tx2"/>
              </a:solidFill>
              <a:latin typeface="游ゴシック" panose="020B0400000000000000" pitchFamily="50" charset="-128"/>
              <a:ea typeface="游ゴシック" panose="020B0400000000000000" pitchFamily="50" charset="-128"/>
            </a:rPr>
            <a:t>②ラジオ</a:t>
          </a:r>
        </a:p>
      </xdr:txBody>
    </xdr:sp>
    <xdr:clientData/>
  </xdr:twoCellAnchor>
  <xdr:twoCellAnchor>
    <xdr:from>
      <xdr:col>1</xdr:col>
      <xdr:colOff>100853</xdr:colOff>
      <xdr:row>9</xdr:row>
      <xdr:rowOff>56030</xdr:rowOff>
    </xdr:from>
    <xdr:to>
      <xdr:col>3</xdr:col>
      <xdr:colOff>44824</xdr:colOff>
      <xdr:row>10</xdr:row>
      <xdr:rowOff>41471</xdr:rowOff>
    </xdr:to>
    <xdr:sp macro="" textlink="">
      <xdr:nvSpPr>
        <xdr:cNvPr id="9" name="テキスト ボックス 8">
          <a:hlinkClick xmlns:r="http://schemas.openxmlformats.org/officeDocument/2006/relationships" r:id="rId8"/>
          <a:extLst>
            <a:ext uri="{FF2B5EF4-FFF2-40B4-BE49-F238E27FC236}">
              <a16:creationId xmlns:a16="http://schemas.microsoft.com/office/drawing/2014/main" id="{00000000-0008-0000-0000-000009000000}"/>
            </a:ext>
          </a:extLst>
        </xdr:cNvPr>
        <xdr:cNvSpPr txBox="1"/>
      </xdr:nvSpPr>
      <xdr:spPr>
        <a:xfrm>
          <a:off x="257735" y="3384177"/>
          <a:ext cx="5311589" cy="28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chorCtr="0"/>
        <a:lstStyle/>
        <a:p>
          <a:r>
            <a:rPr kumimoji="1" lang="ja-JP" altLang="en-US" sz="1100" b="0">
              <a:solidFill>
                <a:schemeClr val="tx2"/>
              </a:solidFill>
              <a:latin typeface="游ゴシック" panose="020B0400000000000000" pitchFamily="50" charset="-128"/>
              <a:ea typeface="游ゴシック" panose="020B0400000000000000" pitchFamily="50" charset="-128"/>
            </a:rPr>
            <a:t>○インターネットＣＭ配信報告書兼請求明細書</a:t>
          </a:r>
        </a:p>
      </xdr:txBody>
    </xdr:sp>
    <xdr:clientData/>
  </xdr:twoCellAnchor>
  <xdr:twoCellAnchor>
    <xdr:from>
      <xdr:col>3</xdr:col>
      <xdr:colOff>0</xdr:colOff>
      <xdr:row>9</xdr:row>
      <xdr:rowOff>56030</xdr:rowOff>
    </xdr:from>
    <xdr:to>
      <xdr:col>3</xdr:col>
      <xdr:colOff>1456764</xdr:colOff>
      <xdr:row>10</xdr:row>
      <xdr:rowOff>41471</xdr:rowOff>
    </xdr:to>
    <xdr:sp macro="" textlink="">
      <xdr:nvSpPr>
        <xdr:cNvPr id="11" name="テキスト ボックス 10">
          <a:hlinkClick xmlns:r="http://schemas.openxmlformats.org/officeDocument/2006/relationships" r:id="rId9"/>
          <a:extLst>
            <a:ext uri="{FF2B5EF4-FFF2-40B4-BE49-F238E27FC236}">
              <a16:creationId xmlns:a16="http://schemas.microsoft.com/office/drawing/2014/main" id="{00000000-0008-0000-0000-00000B000000}"/>
            </a:ext>
          </a:extLst>
        </xdr:cNvPr>
        <xdr:cNvSpPr txBox="1"/>
      </xdr:nvSpPr>
      <xdr:spPr>
        <a:xfrm>
          <a:off x="5524500" y="3384177"/>
          <a:ext cx="1456764" cy="28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chorCtr="0"/>
        <a:lstStyle/>
        <a:p>
          <a:r>
            <a:rPr kumimoji="1" lang="ja-JP" altLang="en-US" sz="1100" b="0">
              <a:solidFill>
                <a:schemeClr val="tx2"/>
              </a:solidFill>
              <a:latin typeface="游ゴシック" panose="020B0400000000000000" pitchFamily="50" charset="-128"/>
              <a:ea typeface="游ゴシック" panose="020B0400000000000000" pitchFamily="50" charset="-128"/>
            </a:rPr>
            <a:t>③配信</a:t>
          </a:r>
        </a:p>
      </xdr:txBody>
    </xdr:sp>
    <xdr:clientData/>
  </xdr:twoCellAnchor>
  <xdr:twoCellAnchor>
    <xdr:from>
      <xdr:col>1</xdr:col>
      <xdr:colOff>123265</xdr:colOff>
      <xdr:row>10</xdr:row>
      <xdr:rowOff>44824</xdr:rowOff>
    </xdr:from>
    <xdr:to>
      <xdr:col>2</xdr:col>
      <xdr:colOff>5199529</xdr:colOff>
      <xdr:row>11</xdr:row>
      <xdr:rowOff>30265</xdr:rowOff>
    </xdr:to>
    <xdr:sp macro="" textlink="">
      <xdr:nvSpPr>
        <xdr:cNvPr id="12" name="テキスト ボックス 11">
          <a:hlinkClick xmlns:r="http://schemas.openxmlformats.org/officeDocument/2006/relationships" r:id="rId10"/>
          <a:extLst>
            <a:ext uri="{FF2B5EF4-FFF2-40B4-BE49-F238E27FC236}">
              <a16:creationId xmlns:a16="http://schemas.microsoft.com/office/drawing/2014/main" id="{00000000-0008-0000-0000-00000C000000}"/>
            </a:ext>
          </a:extLst>
        </xdr:cNvPr>
        <xdr:cNvSpPr txBox="1"/>
      </xdr:nvSpPr>
      <xdr:spPr>
        <a:xfrm>
          <a:off x="280147" y="3675530"/>
          <a:ext cx="5233147" cy="28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chorCtr="0"/>
        <a:lstStyle/>
        <a:p>
          <a:r>
            <a:rPr kumimoji="1" lang="ja-JP" altLang="en-US" sz="1100" b="0" baseline="0">
              <a:solidFill>
                <a:schemeClr val="tx2"/>
              </a:solidFill>
              <a:latin typeface="游ゴシック" panose="020B0400000000000000" pitchFamily="50" charset="-128"/>
              <a:ea typeface="游ゴシック" panose="020B0400000000000000" pitchFamily="50" charset="-128"/>
            </a:rPr>
            <a:t>   </a:t>
          </a:r>
          <a:r>
            <a:rPr kumimoji="1" lang="ja-JP" altLang="en-US" sz="1100" b="0">
              <a:solidFill>
                <a:schemeClr val="tx2"/>
              </a:solidFill>
              <a:latin typeface="游ゴシック" panose="020B0400000000000000" pitchFamily="50" charset="-128"/>
              <a:ea typeface="游ゴシック" panose="020B0400000000000000" pitchFamily="50" charset="-128"/>
            </a:rPr>
            <a:t>インターネット</a:t>
          </a:r>
          <a:r>
            <a:rPr kumimoji="1" lang="en-US" altLang="ja-JP" sz="1100" b="0">
              <a:solidFill>
                <a:schemeClr val="tx2"/>
              </a:solidFill>
              <a:latin typeface="游ゴシック" panose="020B0400000000000000" pitchFamily="50" charset="-128"/>
              <a:ea typeface="游ゴシック" panose="020B0400000000000000" pitchFamily="50" charset="-128"/>
            </a:rPr>
            <a:t>CM</a:t>
          </a:r>
          <a:r>
            <a:rPr kumimoji="1" lang="ja-JP" altLang="en-US" sz="1100" b="0">
              <a:solidFill>
                <a:schemeClr val="tx2"/>
              </a:solidFill>
              <a:latin typeface="游ゴシック" panose="020B0400000000000000" pitchFamily="50" charset="-128"/>
              <a:ea typeface="游ゴシック" panose="020B0400000000000000" pitchFamily="50" charset="-128"/>
            </a:rPr>
            <a:t>配信計算シート</a:t>
          </a:r>
        </a:p>
      </xdr:txBody>
    </xdr:sp>
    <xdr:clientData/>
  </xdr:twoCellAnchor>
  <xdr:twoCellAnchor>
    <xdr:from>
      <xdr:col>3</xdr:col>
      <xdr:colOff>0</xdr:colOff>
      <xdr:row>10</xdr:row>
      <xdr:rowOff>44824</xdr:rowOff>
    </xdr:from>
    <xdr:to>
      <xdr:col>3</xdr:col>
      <xdr:colOff>1456764</xdr:colOff>
      <xdr:row>11</xdr:row>
      <xdr:rowOff>30265</xdr:rowOff>
    </xdr:to>
    <xdr:sp macro="" textlink="">
      <xdr:nvSpPr>
        <xdr:cNvPr id="13" name="テキスト ボックス 12">
          <a:hlinkClick xmlns:r="http://schemas.openxmlformats.org/officeDocument/2006/relationships" r:id="rId11"/>
          <a:extLst>
            <a:ext uri="{FF2B5EF4-FFF2-40B4-BE49-F238E27FC236}">
              <a16:creationId xmlns:a16="http://schemas.microsoft.com/office/drawing/2014/main" id="{00000000-0008-0000-0000-00000D000000}"/>
            </a:ext>
          </a:extLst>
        </xdr:cNvPr>
        <xdr:cNvSpPr txBox="1"/>
      </xdr:nvSpPr>
      <xdr:spPr>
        <a:xfrm>
          <a:off x="5524500" y="3675530"/>
          <a:ext cx="1456764" cy="28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chorCtr="0"/>
        <a:lstStyle/>
        <a:p>
          <a:r>
            <a:rPr kumimoji="1" lang="ja-JP" altLang="en-US" sz="1100" b="0">
              <a:solidFill>
                <a:schemeClr val="tx2"/>
              </a:solidFill>
              <a:latin typeface="游ゴシック" panose="020B0400000000000000" pitchFamily="50" charset="-128"/>
              <a:ea typeface="游ゴシック" panose="020B0400000000000000" pitchFamily="50" charset="-128"/>
            </a:rPr>
            <a:t>③配信</a:t>
          </a:r>
          <a:r>
            <a:rPr kumimoji="1" lang="en-US" altLang="ja-JP" sz="1100" b="0">
              <a:solidFill>
                <a:schemeClr val="tx2"/>
              </a:solidFill>
              <a:latin typeface="游ゴシック" panose="020B0400000000000000" pitchFamily="50" charset="-128"/>
              <a:ea typeface="游ゴシック" panose="020B0400000000000000" pitchFamily="50" charset="-128"/>
            </a:rPr>
            <a:t>-</a:t>
          </a:r>
          <a:r>
            <a:rPr kumimoji="1" lang="ja-JP" altLang="en-US" sz="1100" b="0">
              <a:solidFill>
                <a:schemeClr val="tx2"/>
              </a:solidFill>
              <a:latin typeface="游ゴシック" panose="020B0400000000000000" pitchFamily="50" charset="-128"/>
              <a:ea typeface="游ゴシック" panose="020B0400000000000000" pitchFamily="50" charset="-128"/>
            </a:rPr>
            <a:t>計算シート</a:t>
          </a:r>
        </a:p>
      </xdr:txBody>
    </xdr:sp>
    <xdr:clientData/>
  </xdr:twoCellAnchor>
  <xdr:twoCellAnchor>
    <xdr:from>
      <xdr:col>1</xdr:col>
      <xdr:colOff>100853</xdr:colOff>
      <xdr:row>13</xdr:row>
      <xdr:rowOff>44824</xdr:rowOff>
    </xdr:from>
    <xdr:to>
      <xdr:col>3</xdr:col>
      <xdr:colOff>44824</xdr:colOff>
      <xdr:row>14</xdr:row>
      <xdr:rowOff>30265</xdr:rowOff>
    </xdr:to>
    <xdr:sp macro="" textlink="">
      <xdr:nvSpPr>
        <xdr:cNvPr id="14" name="テキスト ボックス 13">
          <a:hlinkClick xmlns:r="http://schemas.openxmlformats.org/officeDocument/2006/relationships" r:id="rId12"/>
          <a:extLst>
            <a:ext uri="{FF2B5EF4-FFF2-40B4-BE49-F238E27FC236}">
              <a16:creationId xmlns:a16="http://schemas.microsoft.com/office/drawing/2014/main" id="{00000000-0008-0000-0000-00000E000000}"/>
            </a:ext>
          </a:extLst>
        </xdr:cNvPr>
        <xdr:cNvSpPr txBox="1"/>
      </xdr:nvSpPr>
      <xdr:spPr>
        <a:xfrm>
          <a:off x="257735" y="4605618"/>
          <a:ext cx="5311589" cy="28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chorCtr="0"/>
        <a:lstStyle/>
        <a:p>
          <a:r>
            <a:rPr kumimoji="1" lang="ja-JP" altLang="en-US" sz="1100" b="0">
              <a:solidFill>
                <a:schemeClr val="tx2"/>
              </a:solidFill>
              <a:latin typeface="游ゴシック" panose="020B0400000000000000" pitchFamily="50" charset="-128"/>
              <a:ea typeface="游ゴシック" panose="020B0400000000000000" pitchFamily="50" charset="-128"/>
            </a:rPr>
            <a:t>○劇場用</a:t>
          </a:r>
          <a:r>
            <a:rPr kumimoji="1" lang="en-US" altLang="ja-JP" sz="1100" b="0">
              <a:solidFill>
                <a:schemeClr val="tx2"/>
              </a:solidFill>
              <a:latin typeface="游ゴシック" panose="020B0400000000000000" pitchFamily="50" charset="-128"/>
              <a:ea typeface="游ゴシック" panose="020B0400000000000000" pitchFamily="50" charset="-128"/>
            </a:rPr>
            <a:t>CM</a:t>
          </a:r>
          <a:r>
            <a:rPr kumimoji="1" lang="ja-JP" altLang="en-US" sz="1100" b="0">
              <a:solidFill>
                <a:schemeClr val="tx2"/>
              </a:solidFill>
              <a:latin typeface="游ゴシック" panose="020B0400000000000000" pitchFamily="50" charset="-128"/>
              <a:ea typeface="游ゴシック" panose="020B0400000000000000" pitchFamily="50" charset="-128"/>
            </a:rPr>
            <a:t>上映報告書兼明細書</a:t>
          </a:r>
        </a:p>
      </xdr:txBody>
    </xdr:sp>
    <xdr:clientData/>
  </xdr:twoCellAnchor>
  <xdr:twoCellAnchor>
    <xdr:from>
      <xdr:col>3</xdr:col>
      <xdr:colOff>0</xdr:colOff>
      <xdr:row>13</xdr:row>
      <xdr:rowOff>44824</xdr:rowOff>
    </xdr:from>
    <xdr:to>
      <xdr:col>3</xdr:col>
      <xdr:colOff>1456764</xdr:colOff>
      <xdr:row>14</xdr:row>
      <xdr:rowOff>30265</xdr:rowOff>
    </xdr:to>
    <xdr:sp macro="" textlink="">
      <xdr:nvSpPr>
        <xdr:cNvPr id="15" name="テキスト ボックス 14">
          <a:hlinkClick xmlns:r="http://schemas.openxmlformats.org/officeDocument/2006/relationships" r:id="rId13"/>
          <a:extLst>
            <a:ext uri="{FF2B5EF4-FFF2-40B4-BE49-F238E27FC236}">
              <a16:creationId xmlns:a16="http://schemas.microsoft.com/office/drawing/2014/main" id="{00000000-0008-0000-0000-00000F000000}"/>
            </a:ext>
          </a:extLst>
        </xdr:cNvPr>
        <xdr:cNvSpPr txBox="1"/>
      </xdr:nvSpPr>
      <xdr:spPr>
        <a:xfrm>
          <a:off x="5524500" y="4605618"/>
          <a:ext cx="1456764" cy="28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chorCtr="0"/>
        <a:lstStyle/>
        <a:p>
          <a:r>
            <a:rPr kumimoji="1" lang="ja-JP" altLang="en-US" sz="1100" b="0">
              <a:solidFill>
                <a:schemeClr val="tx2"/>
              </a:solidFill>
              <a:latin typeface="游ゴシック" panose="020B0400000000000000" pitchFamily="50" charset="-128"/>
              <a:ea typeface="游ゴシック" panose="020B0400000000000000" pitchFamily="50" charset="-128"/>
            </a:rPr>
            <a:t>④劇場用ＣＭ</a:t>
          </a:r>
        </a:p>
      </xdr:txBody>
    </xdr:sp>
    <xdr:clientData/>
  </xdr:twoCellAnchor>
  <xdr:twoCellAnchor>
    <xdr:from>
      <xdr:col>1</xdr:col>
      <xdr:colOff>100853</xdr:colOff>
      <xdr:row>14</xdr:row>
      <xdr:rowOff>44824</xdr:rowOff>
    </xdr:from>
    <xdr:to>
      <xdr:col>3</xdr:col>
      <xdr:colOff>44824</xdr:colOff>
      <xdr:row>15</xdr:row>
      <xdr:rowOff>30265</xdr:rowOff>
    </xdr:to>
    <xdr:sp macro="" textlink="">
      <xdr:nvSpPr>
        <xdr:cNvPr id="16" name="テキスト ボックス 15">
          <a:hlinkClick xmlns:r="http://schemas.openxmlformats.org/officeDocument/2006/relationships" r:id="rId14"/>
          <a:extLst>
            <a:ext uri="{FF2B5EF4-FFF2-40B4-BE49-F238E27FC236}">
              <a16:creationId xmlns:a16="http://schemas.microsoft.com/office/drawing/2014/main" id="{00000000-0008-0000-0000-000010000000}"/>
            </a:ext>
          </a:extLst>
        </xdr:cNvPr>
        <xdr:cNvSpPr txBox="1"/>
      </xdr:nvSpPr>
      <xdr:spPr>
        <a:xfrm>
          <a:off x="257735" y="4908177"/>
          <a:ext cx="5311589" cy="28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chorCtr="0"/>
        <a:lstStyle/>
        <a:p>
          <a:r>
            <a:rPr kumimoji="1" lang="ja-JP" altLang="en-US" sz="1100" b="0">
              <a:solidFill>
                <a:schemeClr val="tx2"/>
              </a:solidFill>
              <a:latin typeface="游ゴシック" panose="020B0400000000000000" pitchFamily="50" charset="-128"/>
              <a:ea typeface="游ゴシック" panose="020B0400000000000000" pitchFamily="50" charset="-128"/>
            </a:rPr>
            <a:t>○店頭での</a:t>
          </a:r>
          <a:r>
            <a:rPr kumimoji="1" lang="en-US" altLang="ja-JP" sz="1100" b="0">
              <a:solidFill>
                <a:schemeClr val="tx2"/>
              </a:solidFill>
              <a:latin typeface="游ゴシック" panose="020B0400000000000000" pitchFamily="50" charset="-128"/>
              <a:ea typeface="游ゴシック" panose="020B0400000000000000" pitchFamily="50" charset="-128"/>
            </a:rPr>
            <a:t>CM</a:t>
          </a:r>
          <a:r>
            <a:rPr kumimoji="1" lang="ja-JP" altLang="en-US" sz="1100" b="0">
              <a:solidFill>
                <a:schemeClr val="tx2"/>
              </a:solidFill>
              <a:latin typeface="游ゴシック" panose="020B0400000000000000" pitchFamily="50" charset="-128"/>
              <a:ea typeface="游ゴシック" panose="020B0400000000000000" pitchFamily="50" charset="-128"/>
            </a:rPr>
            <a:t>上映・演奏報告書兼請求明細書</a:t>
          </a:r>
        </a:p>
      </xdr:txBody>
    </xdr:sp>
    <xdr:clientData/>
  </xdr:twoCellAnchor>
  <xdr:twoCellAnchor>
    <xdr:from>
      <xdr:col>3</xdr:col>
      <xdr:colOff>0</xdr:colOff>
      <xdr:row>14</xdr:row>
      <xdr:rowOff>44824</xdr:rowOff>
    </xdr:from>
    <xdr:to>
      <xdr:col>3</xdr:col>
      <xdr:colOff>1456764</xdr:colOff>
      <xdr:row>15</xdr:row>
      <xdr:rowOff>30265</xdr:rowOff>
    </xdr:to>
    <xdr:sp macro="" textlink="">
      <xdr:nvSpPr>
        <xdr:cNvPr id="17" name="テキスト ボックス 16">
          <a:hlinkClick xmlns:r="http://schemas.openxmlformats.org/officeDocument/2006/relationships" r:id="rId15"/>
          <a:extLst>
            <a:ext uri="{FF2B5EF4-FFF2-40B4-BE49-F238E27FC236}">
              <a16:creationId xmlns:a16="http://schemas.microsoft.com/office/drawing/2014/main" id="{00000000-0008-0000-0000-000011000000}"/>
            </a:ext>
          </a:extLst>
        </xdr:cNvPr>
        <xdr:cNvSpPr txBox="1"/>
      </xdr:nvSpPr>
      <xdr:spPr>
        <a:xfrm>
          <a:off x="5524500" y="4908177"/>
          <a:ext cx="1456764" cy="28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chorCtr="0"/>
        <a:lstStyle/>
        <a:p>
          <a:r>
            <a:rPr kumimoji="1" lang="ja-JP" altLang="en-US" sz="1100" b="0">
              <a:solidFill>
                <a:schemeClr val="tx2"/>
              </a:solidFill>
              <a:latin typeface="游ゴシック" panose="020B0400000000000000" pitchFamily="50" charset="-128"/>
              <a:ea typeface="游ゴシック" panose="020B0400000000000000" pitchFamily="50" charset="-128"/>
            </a:rPr>
            <a:t>⑤店頭</a:t>
          </a:r>
        </a:p>
      </xdr:txBody>
    </xdr:sp>
    <xdr:clientData/>
  </xdr:twoCellAnchor>
  <xdr:twoCellAnchor>
    <xdr:from>
      <xdr:col>1</xdr:col>
      <xdr:colOff>100853</xdr:colOff>
      <xdr:row>15</xdr:row>
      <xdr:rowOff>44824</xdr:rowOff>
    </xdr:from>
    <xdr:to>
      <xdr:col>3</xdr:col>
      <xdr:colOff>44824</xdr:colOff>
      <xdr:row>16</xdr:row>
      <xdr:rowOff>30265</xdr:rowOff>
    </xdr:to>
    <xdr:sp macro="" textlink="">
      <xdr:nvSpPr>
        <xdr:cNvPr id="18" name="テキスト ボックス 17">
          <a:hlinkClick xmlns:r="http://schemas.openxmlformats.org/officeDocument/2006/relationships" r:id="rId16"/>
          <a:extLst>
            <a:ext uri="{FF2B5EF4-FFF2-40B4-BE49-F238E27FC236}">
              <a16:creationId xmlns:a16="http://schemas.microsoft.com/office/drawing/2014/main" id="{00000000-0008-0000-0000-000012000000}"/>
            </a:ext>
          </a:extLst>
        </xdr:cNvPr>
        <xdr:cNvSpPr txBox="1"/>
      </xdr:nvSpPr>
      <xdr:spPr>
        <a:xfrm>
          <a:off x="257735" y="5210736"/>
          <a:ext cx="5311589" cy="28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chorCtr="0"/>
        <a:lstStyle/>
        <a:p>
          <a:r>
            <a:rPr kumimoji="1" lang="ja-JP" altLang="en-US" sz="1100" b="0">
              <a:solidFill>
                <a:schemeClr val="tx2"/>
              </a:solidFill>
              <a:latin typeface="游ゴシック" panose="020B0400000000000000" pitchFamily="50" charset="-128"/>
              <a:ea typeface="游ゴシック" panose="020B0400000000000000" pitchFamily="50" charset="-128"/>
            </a:rPr>
            <a:t>○店頭以外（街頭ビジョン、交通機関、その他のデジタルサイネージ）でのＣＭ上映報告書兼請求明細書</a:t>
          </a:r>
        </a:p>
      </xdr:txBody>
    </xdr:sp>
    <xdr:clientData/>
  </xdr:twoCellAnchor>
  <xdr:twoCellAnchor>
    <xdr:from>
      <xdr:col>3</xdr:col>
      <xdr:colOff>0</xdr:colOff>
      <xdr:row>15</xdr:row>
      <xdr:rowOff>44824</xdr:rowOff>
    </xdr:from>
    <xdr:to>
      <xdr:col>3</xdr:col>
      <xdr:colOff>1456764</xdr:colOff>
      <xdr:row>16</xdr:row>
      <xdr:rowOff>30265</xdr:rowOff>
    </xdr:to>
    <xdr:sp macro="" textlink="">
      <xdr:nvSpPr>
        <xdr:cNvPr id="19" name="テキスト ボックス 18">
          <a:hlinkClick xmlns:r="http://schemas.openxmlformats.org/officeDocument/2006/relationships" r:id="rId17"/>
          <a:extLst>
            <a:ext uri="{FF2B5EF4-FFF2-40B4-BE49-F238E27FC236}">
              <a16:creationId xmlns:a16="http://schemas.microsoft.com/office/drawing/2014/main" id="{00000000-0008-0000-0000-000013000000}"/>
            </a:ext>
          </a:extLst>
        </xdr:cNvPr>
        <xdr:cNvSpPr txBox="1"/>
      </xdr:nvSpPr>
      <xdr:spPr>
        <a:xfrm>
          <a:off x="5524500" y="5210736"/>
          <a:ext cx="1456764" cy="28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chorCtr="0"/>
        <a:lstStyle/>
        <a:p>
          <a:r>
            <a:rPr kumimoji="1" lang="ja-JP" altLang="en-US" sz="1100" b="0">
              <a:solidFill>
                <a:schemeClr val="tx2"/>
              </a:solidFill>
              <a:latin typeface="游ゴシック" panose="020B0400000000000000" pitchFamily="50" charset="-128"/>
              <a:ea typeface="游ゴシック" panose="020B0400000000000000" pitchFamily="50" charset="-128"/>
            </a:rPr>
            <a:t>⑥店頭以外</a:t>
          </a:r>
        </a:p>
      </xdr:txBody>
    </xdr:sp>
    <xdr:clientData/>
  </xdr:twoCellAnchor>
  <xdr:twoCellAnchor>
    <xdr:from>
      <xdr:col>1</xdr:col>
      <xdr:colOff>123265</xdr:colOff>
      <xdr:row>16</xdr:row>
      <xdr:rowOff>44824</xdr:rowOff>
    </xdr:from>
    <xdr:to>
      <xdr:col>3</xdr:col>
      <xdr:colOff>67236</xdr:colOff>
      <xdr:row>17</xdr:row>
      <xdr:rowOff>30266</xdr:rowOff>
    </xdr:to>
    <xdr:sp macro="" textlink="">
      <xdr:nvSpPr>
        <xdr:cNvPr id="20" name="テキスト ボックス 19">
          <a:hlinkClick xmlns:r="http://schemas.openxmlformats.org/officeDocument/2006/relationships" r:id="rId18"/>
          <a:extLst>
            <a:ext uri="{FF2B5EF4-FFF2-40B4-BE49-F238E27FC236}">
              <a16:creationId xmlns:a16="http://schemas.microsoft.com/office/drawing/2014/main" id="{00000000-0008-0000-0000-000014000000}"/>
            </a:ext>
          </a:extLst>
        </xdr:cNvPr>
        <xdr:cNvSpPr txBox="1"/>
      </xdr:nvSpPr>
      <xdr:spPr>
        <a:xfrm>
          <a:off x="280147" y="5513295"/>
          <a:ext cx="5311589" cy="28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chorCtr="0"/>
        <a:lstStyle/>
        <a:p>
          <a:r>
            <a:rPr kumimoji="1" lang="ja-JP" altLang="en-US" sz="1100" b="0" baseline="0">
              <a:solidFill>
                <a:schemeClr val="tx2"/>
              </a:solidFill>
              <a:latin typeface="游ゴシック" panose="020B0400000000000000" pitchFamily="50" charset="-128"/>
              <a:ea typeface="游ゴシック" panose="020B0400000000000000" pitchFamily="50" charset="-128"/>
            </a:rPr>
            <a:t>   </a:t>
          </a:r>
          <a:r>
            <a:rPr kumimoji="1" lang="ja-JP" altLang="en-US" sz="1100" b="0">
              <a:solidFill>
                <a:schemeClr val="tx2"/>
              </a:solidFill>
              <a:latin typeface="游ゴシック" panose="020B0400000000000000" pitchFamily="50" charset="-128"/>
              <a:ea typeface="游ゴシック" panose="020B0400000000000000" pitchFamily="50" charset="-128"/>
            </a:rPr>
            <a:t>店頭以外（街頭ビジョン、交通機関、その他のデジタルサイネージ）でのＣＭ上映計算シート</a:t>
          </a:r>
        </a:p>
      </xdr:txBody>
    </xdr:sp>
    <xdr:clientData/>
  </xdr:twoCellAnchor>
  <xdr:twoCellAnchor>
    <xdr:from>
      <xdr:col>3</xdr:col>
      <xdr:colOff>9524</xdr:colOff>
      <xdr:row>16</xdr:row>
      <xdr:rowOff>44824</xdr:rowOff>
    </xdr:from>
    <xdr:to>
      <xdr:col>3</xdr:col>
      <xdr:colOff>1895475</xdr:colOff>
      <xdr:row>17</xdr:row>
      <xdr:rowOff>30266</xdr:rowOff>
    </xdr:to>
    <xdr:sp macro="" textlink="">
      <xdr:nvSpPr>
        <xdr:cNvPr id="21" name="テキスト ボックス 20">
          <a:hlinkClick xmlns:r="http://schemas.openxmlformats.org/officeDocument/2006/relationships" r:id="rId19"/>
          <a:extLst>
            <a:ext uri="{FF2B5EF4-FFF2-40B4-BE49-F238E27FC236}">
              <a16:creationId xmlns:a16="http://schemas.microsoft.com/office/drawing/2014/main" id="{00000000-0008-0000-0000-000015000000}"/>
            </a:ext>
          </a:extLst>
        </xdr:cNvPr>
        <xdr:cNvSpPr txBox="1"/>
      </xdr:nvSpPr>
      <xdr:spPr>
        <a:xfrm>
          <a:off x="7705724" y="5921749"/>
          <a:ext cx="1885951" cy="2902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chorCtr="0"/>
        <a:lstStyle/>
        <a:p>
          <a:r>
            <a:rPr kumimoji="1" lang="ja-JP" altLang="en-US" sz="1100" b="0">
              <a:solidFill>
                <a:schemeClr val="tx2"/>
              </a:solidFill>
              <a:latin typeface="游ゴシック" panose="020B0400000000000000" pitchFamily="50" charset="-128"/>
              <a:ea typeface="游ゴシック" panose="020B0400000000000000" pitchFamily="50" charset="-128"/>
            </a:rPr>
            <a:t>⑥店頭以外</a:t>
          </a:r>
          <a:r>
            <a:rPr kumimoji="1" lang="en-US" altLang="ja-JP" sz="1100" b="0">
              <a:solidFill>
                <a:schemeClr val="tx2"/>
              </a:solidFill>
              <a:latin typeface="游ゴシック" panose="020B0400000000000000" pitchFamily="50" charset="-128"/>
              <a:ea typeface="游ゴシック" panose="020B0400000000000000" pitchFamily="50" charset="-128"/>
            </a:rPr>
            <a:t>-</a:t>
          </a:r>
          <a:r>
            <a:rPr kumimoji="1" lang="ja-JP" altLang="en-US" sz="1100" b="0">
              <a:solidFill>
                <a:schemeClr val="tx2"/>
              </a:solidFill>
              <a:latin typeface="游ゴシック" panose="020B0400000000000000" pitchFamily="50" charset="-128"/>
              <a:ea typeface="游ゴシック" panose="020B0400000000000000" pitchFamily="50" charset="-128"/>
            </a:rPr>
            <a:t>計算シート</a:t>
          </a:r>
        </a:p>
      </xdr:txBody>
    </xdr:sp>
    <xdr:clientData/>
  </xdr:twoCellAnchor>
  <xdr:twoCellAnchor>
    <xdr:from>
      <xdr:col>1</xdr:col>
      <xdr:colOff>100853</xdr:colOff>
      <xdr:row>17</xdr:row>
      <xdr:rowOff>36971</xdr:rowOff>
    </xdr:from>
    <xdr:to>
      <xdr:col>3</xdr:col>
      <xdr:colOff>44824</xdr:colOff>
      <xdr:row>17</xdr:row>
      <xdr:rowOff>295274</xdr:rowOff>
    </xdr:to>
    <xdr:sp macro="" textlink="">
      <xdr:nvSpPr>
        <xdr:cNvPr id="22" name="テキスト ボックス 21">
          <a:hlinkClick xmlns:r="http://schemas.openxmlformats.org/officeDocument/2006/relationships" r:id="rId20"/>
          <a:extLst>
            <a:ext uri="{FF2B5EF4-FFF2-40B4-BE49-F238E27FC236}">
              <a16:creationId xmlns:a16="http://schemas.microsoft.com/office/drawing/2014/main" id="{00000000-0008-0000-0000-000016000000}"/>
            </a:ext>
          </a:extLst>
        </xdr:cNvPr>
        <xdr:cNvSpPr txBox="1"/>
      </xdr:nvSpPr>
      <xdr:spPr>
        <a:xfrm>
          <a:off x="253253" y="5809121"/>
          <a:ext cx="7059146" cy="2583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chorCtr="0"/>
        <a:lstStyle/>
        <a:p>
          <a:r>
            <a:rPr kumimoji="1" lang="ja-JP" altLang="en-US" sz="1100" b="0">
              <a:solidFill>
                <a:schemeClr val="tx2"/>
              </a:solidFill>
              <a:latin typeface="游ゴシック" panose="020B0400000000000000" pitchFamily="50" charset="-128"/>
              <a:ea typeface="游ゴシック" panose="020B0400000000000000" pitchFamily="50" charset="-128"/>
            </a:rPr>
            <a:t>○広告宣伝車での</a:t>
          </a:r>
          <a:r>
            <a:rPr kumimoji="1" lang="en-US" altLang="ja-JP" sz="1100" b="0">
              <a:solidFill>
                <a:schemeClr val="tx2"/>
              </a:solidFill>
              <a:latin typeface="游ゴシック" panose="020B0400000000000000" pitchFamily="50" charset="-128"/>
              <a:ea typeface="游ゴシック" panose="020B0400000000000000" pitchFamily="50" charset="-128"/>
            </a:rPr>
            <a:t>CM</a:t>
          </a:r>
          <a:r>
            <a:rPr kumimoji="1" lang="ja-JP" altLang="en-US" sz="1100" b="0">
              <a:solidFill>
                <a:schemeClr val="tx2"/>
              </a:solidFill>
              <a:latin typeface="游ゴシック" panose="020B0400000000000000" pitchFamily="50" charset="-128"/>
              <a:ea typeface="游ゴシック" panose="020B0400000000000000" pitchFamily="50" charset="-128"/>
            </a:rPr>
            <a:t>上映・演奏報告書兼請求明細書</a:t>
          </a:r>
        </a:p>
      </xdr:txBody>
    </xdr:sp>
    <xdr:clientData/>
  </xdr:twoCellAnchor>
  <xdr:twoCellAnchor>
    <xdr:from>
      <xdr:col>3</xdr:col>
      <xdr:colOff>0</xdr:colOff>
      <xdr:row>17</xdr:row>
      <xdr:rowOff>36971</xdr:rowOff>
    </xdr:from>
    <xdr:to>
      <xdr:col>3</xdr:col>
      <xdr:colOff>1456764</xdr:colOff>
      <xdr:row>17</xdr:row>
      <xdr:rowOff>295275</xdr:rowOff>
    </xdr:to>
    <xdr:sp macro="" textlink="">
      <xdr:nvSpPr>
        <xdr:cNvPr id="23" name="テキスト ボックス 22">
          <a:hlinkClick xmlns:r="http://schemas.openxmlformats.org/officeDocument/2006/relationships" r:id="rId21"/>
          <a:extLst>
            <a:ext uri="{FF2B5EF4-FFF2-40B4-BE49-F238E27FC236}">
              <a16:creationId xmlns:a16="http://schemas.microsoft.com/office/drawing/2014/main" id="{00000000-0008-0000-0000-000017000000}"/>
            </a:ext>
          </a:extLst>
        </xdr:cNvPr>
        <xdr:cNvSpPr txBox="1"/>
      </xdr:nvSpPr>
      <xdr:spPr>
        <a:xfrm>
          <a:off x="7267575" y="5809121"/>
          <a:ext cx="1456764" cy="25830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chorCtr="0"/>
        <a:lstStyle/>
        <a:p>
          <a:r>
            <a:rPr kumimoji="1" lang="ja-JP" altLang="en-US" sz="1100" b="0">
              <a:solidFill>
                <a:schemeClr val="tx2"/>
              </a:solidFill>
              <a:latin typeface="游ゴシック" panose="020B0400000000000000" pitchFamily="50" charset="-128"/>
              <a:ea typeface="游ゴシック" panose="020B0400000000000000" pitchFamily="50" charset="-128"/>
            </a:rPr>
            <a:t>⑦宣伝車</a:t>
          </a:r>
        </a:p>
      </xdr:txBody>
    </xdr:sp>
    <xdr:clientData/>
  </xdr:twoCellAnchor>
  <xdr:twoCellAnchor>
    <xdr:from>
      <xdr:col>3</xdr:col>
      <xdr:colOff>0</xdr:colOff>
      <xdr:row>19</xdr:row>
      <xdr:rowOff>0</xdr:rowOff>
    </xdr:from>
    <xdr:to>
      <xdr:col>16384</xdr:col>
      <xdr:colOff>741269</xdr:colOff>
      <xdr:row>19</xdr:row>
      <xdr:rowOff>0</xdr:rowOff>
    </xdr:to>
    <xdr:sp macro="" textlink="">
      <xdr:nvSpPr>
        <xdr:cNvPr id="36" name="テキスト ボックス 35">
          <a:hlinkClick xmlns:r="http://schemas.openxmlformats.org/officeDocument/2006/relationships" r:id="rId12"/>
          <a:extLst>
            <a:ext uri="{FF2B5EF4-FFF2-40B4-BE49-F238E27FC236}">
              <a16:creationId xmlns:a16="http://schemas.microsoft.com/office/drawing/2014/main" id="{DCE9B29C-6FF1-47CF-8244-7CCF4848ED8B}"/>
            </a:ext>
          </a:extLst>
        </xdr:cNvPr>
        <xdr:cNvSpPr txBox="1"/>
      </xdr:nvSpPr>
      <xdr:spPr>
        <a:xfrm>
          <a:off x="9496425" y="22259925"/>
          <a:ext cx="2846294" cy="2958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050">
            <a:solidFill>
              <a:srgbClr val="0000FF"/>
            </a:solidFill>
            <a:latin typeface="HGSｺﾞｼｯｸM" panose="020B0600000000000000" pitchFamily="50" charset="-128"/>
            <a:ea typeface="HGSｺﾞｼｯｸM" panose="020B0600000000000000" pitchFamily="50" charset="-128"/>
          </a:endParaRP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2</xdr:col>
      <xdr:colOff>38098</xdr:colOff>
      <xdr:row>118</xdr:row>
      <xdr:rowOff>76200</xdr:rowOff>
    </xdr:from>
    <xdr:to>
      <xdr:col>2</xdr:col>
      <xdr:colOff>3314699</xdr:colOff>
      <xdr:row>124</xdr:row>
      <xdr:rowOff>141515</xdr:rowOff>
    </xdr:to>
    <xdr:pic>
      <xdr:nvPicPr>
        <xdr:cNvPr id="2" name="図 2">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6848" y="42348150"/>
          <a:ext cx="3276601" cy="11511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38098</xdr:colOff>
      <xdr:row>128</xdr:row>
      <xdr:rowOff>38100</xdr:rowOff>
    </xdr:from>
    <xdr:to>
      <xdr:col>2</xdr:col>
      <xdr:colOff>3314700</xdr:colOff>
      <xdr:row>134</xdr:row>
      <xdr:rowOff>106136</xdr:rowOff>
    </xdr:to>
    <xdr:pic>
      <xdr:nvPicPr>
        <xdr:cNvPr id="3" name="図 1">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6848" y="45138975"/>
          <a:ext cx="3276602" cy="11538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20</xdr:col>
      <xdr:colOff>619125</xdr:colOff>
      <xdr:row>0</xdr:row>
      <xdr:rowOff>30966</xdr:rowOff>
    </xdr:from>
    <xdr:to>
      <xdr:col>25</xdr:col>
      <xdr:colOff>3</xdr:colOff>
      <xdr:row>0</xdr:row>
      <xdr:rowOff>299787</xdr:rowOff>
    </xdr:to>
    <xdr:pic>
      <xdr:nvPicPr>
        <xdr:cNvPr id="6554" name="Picture 2">
          <a:extLst>
            <a:ext uri="{FF2B5EF4-FFF2-40B4-BE49-F238E27FC236}">
              <a16:creationId xmlns:a16="http://schemas.microsoft.com/office/drawing/2014/main" id="{00000000-0008-0000-0300-00009A19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401300" y="30966"/>
          <a:ext cx="1295403" cy="2688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0</xdr:colOff>
      <xdr:row>6</xdr:row>
      <xdr:rowOff>60158</xdr:rowOff>
    </xdr:from>
    <xdr:to>
      <xdr:col>24</xdr:col>
      <xdr:colOff>147861</xdr:colOff>
      <xdr:row>6</xdr:row>
      <xdr:rowOff>320842</xdr:rowOff>
    </xdr:to>
    <xdr:sp macro="" textlink="">
      <xdr:nvSpPr>
        <xdr:cNvPr id="4" name="テキスト ボックス 3">
          <a:hlinkClick xmlns:r="http://schemas.openxmlformats.org/officeDocument/2006/relationships" r:id="rId2"/>
          <a:extLst>
            <a:ext uri="{FF2B5EF4-FFF2-40B4-BE49-F238E27FC236}">
              <a16:creationId xmlns:a16="http://schemas.microsoft.com/office/drawing/2014/main" id="{00000000-0008-0000-0300-000004000000}"/>
            </a:ext>
          </a:extLst>
        </xdr:cNvPr>
        <xdr:cNvSpPr txBox="1"/>
      </xdr:nvSpPr>
      <xdr:spPr>
        <a:xfrm>
          <a:off x="10995403" y="1238509"/>
          <a:ext cx="680654" cy="2606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800" b="0">
              <a:solidFill>
                <a:schemeClr val="tx2"/>
              </a:solidFill>
              <a:latin typeface="游ゴシック" panose="020B0400000000000000" pitchFamily="50" charset="-128"/>
              <a:ea typeface="游ゴシック" panose="020B0400000000000000" pitchFamily="50" charset="-128"/>
            </a:rPr>
            <a:t>①テレビ</a:t>
          </a:r>
        </a:p>
      </xdr:txBody>
    </xdr:sp>
    <xdr:clientData fLocksWithSheet="0"/>
  </xdr:twoCellAnchor>
  <xdr:twoCellAnchor>
    <xdr:from>
      <xdr:col>21</xdr:col>
      <xdr:colOff>0</xdr:colOff>
      <xdr:row>7</xdr:row>
      <xdr:rowOff>68742</xdr:rowOff>
    </xdr:from>
    <xdr:to>
      <xdr:col>25</xdr:col>
      <xdr:colOff>500</xdr:colOff>
      <xdr:row>7</xdr:row>
      <xdr:rowOff>304411</xdr:rowOff>
    </xdr:to>
    <xdr:sp macro="" textlink="">
      <xdr:nvSpPr>
        <xdr:cNvPr id="5" name="テキスト ボックス 4">
          <a:hlinkClick xmlns:r="http://schemas.openxmlformats.org/officeDocument/2006/relationships" r:id="rId3"/>
          <a:extLst>
            <a:ext uri="{FF2B5EF4-FFF2-40B4-BE49-F238E27FC236}">
              <a16:creationId xmlns:a16="http://schemas.microsoft.com/office/drawing/2014/main" id="{00000000-0008-0000-0300-000005000000}"/>
            </a:ext>
          </a:extLst>
        </xdr:cNvPr>
        <xdr:cNvSpPr txBox="1"/>
      </xdr:nvSpPr>
      <xdr:spPr>
        <a:xfrm rot="10800000" flipV="1">
          <a:off x="10995403" y="1600598"/>
          <a:ext cx="710045" cy="2356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800" b="0">
              <a:solidFill>
                <a:schemeClr val="tx2"/>
              </a:solidFill>
              <a:latin typeface="游ゴシック" panose="020B0400000000000000" pitchFamily="50" charset="-128"/>
              <a:ea typeface="游ゴシック" panose="020B0400000000000000" pitchFamily="50" charset="-128"/>
            </a:rPr>
            <a:t>②ラジオ</a:t>
          </a:r>
        </a:p>
      </xdr:txBody>
    </xdr:sp>
    <xdr:clientData fLocksWithSheet="0"/>
  </xdr:twoCellAnchor>
  <xdr:twoCellAnchor>
    <xdr:from>
      <xdr:col>21</xdr:col>
      <xdr:colOff>0</xdr:colOff>
      <xdr:row>8</xdr:row>
      <xdr:rowOff>70185</xdr:rowOff>
    </xdr:from>
    <xdr:to>
      <xdr:col>24</xdr:col>
      <xdr:colOff>10941</xdr:colOff>
      <xdr:row>8</xdr:row>
      <xdr:rowOff>300792</xdr:rowOff>
    </xdr:to>
    <xdr:sp macro="" textlink="">
      <xdr:nvSpPr>
        <xdr:cNvPr id="6" name="テキスト ボックス 5">
          <a:hlinkClick xmlns:r="http://schemas.openxmlformats.org/officeDocument/2006/relationships" r:id="rId4"/>
          <a:extLst>
            <a:ext uri="{FF2B5EF4-FFF2-40B4-BE49-F238E27FC236}">
              <a16:creationId xmlns:a16="http://schemas.microsoft.com/office/drawing/2014/main" id="{00000000-0008-0000-0300-000006000000}"/>
            </a:ext>
          </a:extLst>
        </xdr:cNvPr>
        <xdr:cNvSpPr txBox="1"/>
      </xdr:nvSpPr>
      <xdr:spPr>
        <a:xfrm>
          <a:off x="10995403" y="1955546"/>
          <a:ext cx="543734" cy="2306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800" b="0">
              <a:solidFill>
                <a:schemeClr val="tx2"/>
              </a:solidFill>
              <a:latin typeface="游ゴシック" panose="020B0400000000000000" pitchFamily="50" charset="-128"/>
              <a:ea typeface="游ゴシック" panose="020B0400000000000000" pitchFamily="50" charset="-128"/>
            </a:rPr>
            <a:t>③配信</a:t>
          </a:r>
        </a:p>
      </xdr:txBody>
    </xdr:sp>
    <xdr:clientData fLocksWithSheet="0"/>
  </xdr:twoCellAnchor>
  <xdr:twoCellAnchor>
    <xdr:from>
      <xdr:col>21</xdr:col>
      <xdr:colOff>0</xdr:colOff>
      <xdr:row>9</xdr:row>
      <xdr:rowOff>80212</xdr:rowOff>
    </xdr:from>
    <xdr:to>
      <xdr:col>25</xdr:col>
      <xdr:colOff>58176</xdr:colOff>
      <xdr:row>9</xdr:row>
      <xdr:rowOff>265130</xdr:rowOff>
    </xdr:to>
    <xdr:sp macro="" textlink="">
      <xdr:nvSpPr>
        <xdr:cNvPr id="7" name="テキスト ボックス 6">
          <a:hlinkClick xmlns:r="http://schemas.openxmlformats.org/officeDocument/2006/relationships" r:id="rId5"/>
          <a:extLst>
            <a:ext uri="{FF2B5EF4-FFF2-40B4-BE49-F238E27FC236}">
              <a16:creationId xmlns:a16="http://schemas.microsoft.com/office/drawing/2014/main" id="{00000000-0008-0000-0300-000007000000}"/>
            </a:ext>
          </a:extLst>
        </xdr:cNvPr>
        <xdr:cNvSpPr txBox="1"/>
      </xdr:nvSpPr>
      <xdr:spPr>
        <a:xfrm>
          <a:off x="10994617" y="2309062"/>
          <a:ext cx="807884" cy="1849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800" b="0">
              <a:solidFill>
                <a:schemeClr val="tx2"/>
              </a:solidFill>
              <a:latin typeface="游ゴシック" panose="020B0400000000000000" pitchFamily="50" charset="-128"/>
              <a:ea typeface="游ゴシック" panose="020B0400000000000000" pitchFamily="50" charset="-128"/>
            </a:rPr>
            <a:t>④劇場用ＣＭ</a:t>
          </a:r>
        </a:p>
      </xdr:txBody>
    </xdr:sp>
    <xdr:clientData fLocksWithSheet="0"/>
  </xdr:twoCellAnchor>
  <xdr:twoCellAnchor>
    <xdr:from>
      <xdr:col>21</xdr:col>
      <xdr:colOff>0</xdr:colOff>
      <xdr:row>10</xdr:row>
      <xdr:rowOff>230607</xdr:rowOff>
    </xdr:from>
    <xdr:to>
      <xdr:col>24</xdr:col>
      <xdr:colOff>30492</xdr:colOff>
      <xdr:row>11</xdr:row>
      <xdr:rowOff>90239</xdr:rowOff>
    </xdr:to>
    <xdr:sp macro="" textlink="">
      <xdr:nvSpPr>
        <xdr:cNvPr id="8" name="テキスト ボックス 7">
          <a:hlinkClick xmlns:r="http://schemas.openxmlformats.org/officeDocument/2006/relationships" r:id="rId6"/>
          <a:extLst>
            <a:ext uri="{FF2B5EF4-FFF2-40B4-BE49-F238E27FC236}">
              <a16:creationId xmlns:a16="http://schemas.microsoft.com/office/drawing/2014/main" id="{00000000-0008-0000-0300-000008000000}"/>
            </a:ext>
          </a:extLst>
        </xdr:cNvPr>
        <xdr:cNvSpPr txBox="1"/>
      </xdr:nvSpPr>
      <xdr:spPr>
        <a:xfrm>
          <a:off x="10995403" y="2822978"/>
          <a:ext cx="563285" cy="2131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800" b="0">
              <a:solidFill>
                <a:schemeClr val="tx2"/>
              </a:solidFill>
              <a:latin typeface="游ゴシック" panose="020B0400000000000000" pitchFamily="50" charset="-128"/>
              <a:ea typeface="游ゴシック" panose="020B0400000000000000" pitchFamily="50" charset="-128"/>
            </a:rPr>
            <a:t>⑤店頭</a:t>
          </a:r>
        </a:p>
      </xdr:txBody>
    </xdr:sp>
    <xdr:clientData fLocksWithSheet="0"/>
  </xdr:twoCellAnchor>
  <xdr:twoCellAnchor>
    <xdr:from>
      <xdr:col>21</xdr:col>
      <xdr:colOff>0</xdr:colOff>
      <xdr:row>12</xdr:row>
      <xdr:rowOff>60153</xdr:rowOff>
    </xdr:from>
    <xdr:to>
      <xdr:col>25</xdr:col>
      <xdr:colOff>10455</xdr:colOff>
      <xdr:row>12</xdr:row>
      <xdr:rowOff>300786</xdr:rowOff>
    </xdr:to>
    <xdr:sp macro="" textlink="">
      <xdr:nvSpPr>
        <xdr:cNvPr id="9" name="テキスト ボックス 8">
          <a:hlinkClick xmlns:r="http://schemas.openxmlformats.org/officeDocument/2006/relationships" r:id="rId7"/>
          <a:extLst>
            <a:ext uri="{FF2B5EF4-FFF2-40B4-BE49-F238E27FC236}">
              <a16:creationId xmlns:a16="http://schemas.microsoft.com/office/drawing/2014/main" id="{00000000-0008-0000-0300-000009000000}"/>
            </a:ext>
          </a:extLst>
        </xdr:cNvPr>
        <xdr:cNvSpPr txBox="1"/>
      </xdr:nvSpPr>
      <xdr:spPr>
        <a:xfrm>
          <a:off x="10995403" y="3359534"/>
          <a:ext cx="720000" cy="2406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800" b="0">
              <a:solidFill>
                <a:schemeClr val="tx2"/>
              </a:solidFill>
              <a:latin typeface="游ゴシック" panose="020B0400000000000000" pitchFamily="50" charset="-128"/>
              <a:ea typeface="游ゴシック" panose="020B0400000000000000" pitchFamily="50" charset="-128"/>
            </a:rPr>
            <a:t>⑥店頭以外</a:t>
          </a:r>
        </a:p>
      </xdr:txBody>
    </xdr:sp>
    <xdr:clientData fLocksWithSheet="0"/>
  </xdr:twoCellAnchor>
  <xdr:twoCellAnchor>
    <xdr:from>
      <xdr:col>21</xdr:col>
      <xdr:colOff>0</xdr:colOff>
      <xdr:row>13</xdr:row>
      <xdr:rowOff>227099</xdr:rowOff>
    </xdr:from>
    <xdr:to>
      <xdr:col>24</xdr:col>
      <xdr:colOff>127653</xdr:colOff>
      <xdr:row>14</xdr:row>
      <xdr:rowOff>124250</xdr:rowOff>
    </xdr:to>
    <xdr:sp macro="" textlink="">
      <xdr:nvSpPr>
        <xdr:cNvPr id="10" name="テキスト ボックス 9">
          <a:hlinkClick xmlns:r="http://schemas.openxmlformats.org/officeDocument/2006/relationships" r:id="rId8"/>
          <a:extLst>
            <a:ext uri="{FF2B5EF4-FFF2-40B4-BE49-F238E27FC236}">
              <a16:creationId xmlns:a16="http://schemas.microsoft.com/office/drawing/2014/main" id="{00000000-0008-0000-0300-00000A000000}"/>
            </a:ext>
          </a:extLst>
        </xdr:cNvPr>
        <xdr:cNvSpPr txBox="1"/>
      </xdr:nvSpPr>
      <xdr:spPr>
        <a:xfrm>
          <a:off x="10995403" y="3879986"/>
          <a:ext cx="660446" cy="2506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800" b="0">
              <a:solidFill>
                <a:schemeClr val="tx2"/>
              </a:solidFill>
              <a:latin typeface="游ゴシック" panose="020B0400000000000000" pitchFamily="50" charset="-128"/>
              <a:ea typeface="游ゴシック" panose="020B0400000000000000" pitchFamily="50" charset="-128"/>
            </a:rPr>
            <a:t>⑦宣伝車</a:t>
          </a:r>
        </a:p>
      </xdr:txBody>
    </xdr:sp>
    <xdr:clientData fLocksWithSheet="0"/>
  </xdr:twoCellAnchor>
</xdr:wsDr>
</file>

<file path=xl/drawings/drawing4.xml><?xml version="1.0" encoding="utf-8"?>
<xdr:wsDr xmlns:xdr="http://schemas.openxmlformats.org/drawingml/2006/spreadsheetDrawing" xmlns:a="http://schemas.openxmlformats.org/drawingml/2006/main">
  <xdr:oneCellAnchor>
    <xdr:from>
      <xdr:col>26</xdr:col>
      <xdr:colOff>409575</xdr:colOff>
      <xdr:row>34</xdr:row>
      <xdr:rowOff>161925</xdr:rowOff>
    </xdr:from>
    <xdr:ext cx="95250" cy="234950"/>
    <xdr:sp macro="" textlink="">
      <xdr:nvSpPr>
        <xdr:cNvPr id="2" name="Text Box 18">
          <a:extLst>
            <a:ext uri="{FF2B5EF4-FFF2-40B4-BE49-F238E27FC236}">
              <a16:creationId xmlns:a16="http://schemas.microsoft.com/office/drawing/2014/main" id="{00000000-0008-0000-0400-000002000000}"/>
            </a:ext>
          </a:extLst>
        </xdr:cNvPr>
        <xdr:cNvSpPr txBox="1">
          <a:spLocks noChangeArrowheads="1"/>
        </xdr:cNvSpPr>
      </xdr:nvSpPr>
      <xdr:spPr bwMode="auto">
        <a:xfrm>
          <a:off x="18926175" y="6315075"/>
          <a:ext cx="95250" cy="234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drawings/drawing5.xml><?xml version="1.0" encoding="utf-8"?>
<xdr:wsDr xmlns:xdr="http://schemas.openxmlformats.org/drawingml/2006/spreadsheetDrawing" xmlns:a="http://schemas.openxmlformats.org/drawingml/2006/main">
  <xdr:oneCellAnchor>
    <xdr:from>
      <xdr:col>20</xdr:col>
      <xdr:colOff>190500</xdr:colOff>
      <xdr:row>32</xdr:row>
      <xdr:rowOff>152400</xdr:rowOff>
    </xdr:from>
    <xdr:ext cx="104775" cy="254000"/>
    <xdr:sp macro="" textlink="">
      <xdr:nvSpPr>
        <xdr:cNvPr id="2" name="Text Box 19">
          <a:extLst>
            <a:ext uri="{FF2B5EF4-FFF2-40B4-BE49-F238E27FC236}">
              <a16:creationId xmlns:a16="http://schemas.microsoft.com/office/drawing/2014/main" id="{00000000-0008-0000-0500-000002000000}"/>
            </a:ext>
          </a:extLst>
        </xdr:cNvPr>
        <xdr:cNvSpPr txBox="1">
          <a:spLocks noChangeArrowheads="1"/>
        </xdr:cNvSpPr>
      </xdr:nvSpPr>
      <xdr:spPr bwMode="auto">
        <a:xfrm>
          <a:off x="14592300" y="6124575"/>
          <a:ext cx="104775" cy="254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drawings/drawing6.xml><?xml version="1.0" encoding="utf-8"?>
<xdr:wsDr xmlns:xdr="http://schemas.openxmlformats.org/drawingml/2006/spreadsheetDrawing" xmlns:a="http://schemas.openxmlformats.org/drawingml/2006/main">
  <xdr:twoCellAnchor>
    <xdr:from>
      <xdr:col>5</xdr:col>
      <xdr:colOff>38100</xdr:colOff>
      <xdr:row>1</xdr:row>
      <xdr:rowOff>24343</xdr:rowOff>
    </xdr:from>
    <xdr:to>
      <xdr:col>13</xdr:col>
      <xdr:colOff>152399</xdr:colOff>
      <xdr:row>2</xdr:row>
      <xdr:rowOff>133350</xdr:rowOff>
    </xdr:to>
    <xdr:sp macro="" textlink="">
      <xdr:nvSpPr>
        <xdr:cNvPr id="3" name="テキスト ボックス 2">
          <a:extLst>
            <a:ext uri="{FF2B5EF4-FFF2-40B4-BE49-F238E27FC236}">
              <a16:creationId xmlns:a16="http://schemas.microsoft.com/office/drawing/2014/main" id="{00000000-0008-0000-0900-000003000000}"/>
            </a:ext>
          </a:extLst>
        </xdr:cNvPr>
        <xdr:cNvSpPr txBox="1"/>
      </xdr:nvSpPr>
      <xdr:spPr>
        <a:xfrm>
          <a:off x="1143000" y="195793"/>
          <a:ext cx="1714499" cy="2804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000" b="1">
              <a:solidFill>
                <a:srgbClr val="FF0000"/>
              </a:solidFill>
            </a:rPr>
            <a:t>←　必ず選択してください。</a:t>
          </a:r>
        </a:p>
      </xdr:txBody>
    </xdr:sp>
    <xdr:clientData fPrintsWithSheet="0"/>
  </xdr:twoCellAnchor>
</xdr:wsDr>
</file>

<file path=xl/drawings/drawing7.xml><?xml version="1.0" encoding="utf-8"?>
<xdr:wsDr xmlns:xdr="http://schemas.openxmlformats.org/drawingml/2006/spreadsheetDrawing" xmlns:a="http://schemas.openxmlformats.org/drawingml/2006/main">
  <xdr:oneCellAnchor>
    <xdr:from>
      <xdr:col>43</xdr:col>
      <xdr:colOff>114300</xdr:colOff>
      <xdr:row>24</xdr:row>
      <xdr:rowOff>9525</xdr:rowOff>
    </xdr:from>
    <xdr:ext cx="184731" cy="264560"/>
    <xdr:sp macro="" textlink="">
      <xdr:nvSpPr>
        <xdr:cNvPr id="4" name="テキスト ボックス 3">
          <a:extLst>
            <a:ext uri="{FF2B5EF4-FFF2-40B4-BE49-F238E27FC236}">
              <a16:creationId xmlns:a16="http://schemas.microsoft.com/office/drawing/2014/main" id="{2D58C19A-E938-D1BA-FB79-5CD45E6D5B81}"/>
            </a:ext>
          </a:extLst>
        </xdr:cNvPr>
        <xdr:cNvSpPr txBox="1"/>
      </xdr:nvSpPr>
      <xdr:spPr>
        <a:xfrm>
          <a:off x="8334375" y="4248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43</xdr:col>
      <xdr:colOff>114300</xdr:colOff>
      <xdr:row>64</xdr:row>
      <xdr:rowOff>9525</xdr:rowOff>
    </xdr:from>
    <xdr:ext cx="184731" cy="264560"/>
    <xdr:sp macro="" textlink="">
      <xdr:nvSpPr>
        <xdr:cNvPr id="5" name="テキスト ボックス 4">
          <a:extLst>
            <a:ext uri="{FF2B5EF4-FFF2-40B4-BE49-F238E27FC236}">
              <a16:creationId xmlns:a16="http://schemas.microsoft.com/office/drawing/2014/main" id="{0D44BB04-AC74-4897-9EDA-9FE19B8D1DA6}"/>
            </a:ext>
          </a:extLst>
        </xdr:cNvPr>
        <xdr:cNvSpPr txBox="1"/>
      </xdr:nvSpPr>
      <xdr:spPr>
        <a:xfrm>
          <a:off x="8032750" y="404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16</xdr:col>
      <xdr:colOff>114300</xdr:colOff>
      <xdr:row>68</xdr:row>
      <xdr:rowOff>9525</xdr:rowOff>
    </xdr:from>
    <xdr:ext cx="184731" cy="264560"/>
    <xdr:sp macro="" textlink="">
      <xdr:nvSpPr>
        <xdr:cNvPr id="6" name="テキスト ボックス 5">
          <a:extLst>
            <a:ext uri="{FF2B5EF4-FFF2-40B4-BE49-F238E27FC236}">
              <a16:creationId xmlns:a16="http://schemas.microsoft.com/office/drawing/2014/main" id="{2E486E1A-4EA8-4E35-9D09-DB33F87F7A11}"/>
            </a:ext>
          </a:extLst>
        </xdr:cNvPr>
        <xdr:cNvSpPr txBox="1"/>
      </xdr:nvSpPr>
      <xdr:spPr>
        <a:xfrm>
          <a:off x="2876550" y="470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16</xdr:col>
      <xdr:colOff>114300</xdr:colOff>
      <xdr:row>68</xdr:row>
      <xdr:rowOff>9525</xdr:rowOff>
    </xdr:from>
    <xdr:ext cx="184731" cy="264560"/>
    <xdr:sp macro="" textlink="">
      <xdr:nvSpPr>
        <xdr:cNvPr id="7" name="テキスト ボックス 6">
          <a:extLst>
            <a:ext uri="{FF2B5EF4-FFF2-40B4-BE49-F238E27FC236}">
              <a16:creationId xmlns:a16="http://schemas.microsoft.com/office/drawing/2014/main" id="{2C8D7ADF-FBCC-48E2-AAB8-D40D250CF56D}"/>
            </a:ext>
          </a:extLst>
        </xdr:cNvPr>
        <xdr:cNvSpPr txBox="1"/>
      </xdr:nvSpPr>
      <xdr:spPr>
        <a:xfrm>
          <a:off x="2876550" y="470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15</xdr:col>
      <xdr:colOff>114300</xdr:colOff>
      <xdr:row>68</xdr:row>
      <xdr:rowOff>9525</xdr:rowOff>
    </xdr:from>
    <xdr:ext cx="184731" cy="264560"/>
    <xdr:sp macro="" textlink="">
      <xdr:nvSpPr>
        <xdr:cNvPr id="3" name="テキスト ボックス 2">
          <a:extLst>
            <a:ext uri="{FF2B5EF4-FFF2-40B4-BE49-F238E27FC236}">
              <a16:creationId xmlns:a16="http://schemas.microsoft.com/office/drawing/2014/main" id="{C2FA69D5-4E43-4B2C-9F17-9D63A243E467}"/>
            </a:ext>
          </a:extLst>
        </xdr:cNvPr>
        <xdr:cNvSpPr txBox="1"/>
      </xdr:nvSpPr>
      <xdr:spPr>
        <a:xfrm>
          <a:off x="8639175" y="4257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8.xml><?xml version="1.0" encoding="utf-8"?>
<xdr:wsDr xmlns:xdr="http://schemas.openxmlformats.org/drawingml/2006/spreadsheetDrawing" xmlns:a="http://schemas.openxmlformats.org/drawingml/2006/main">
  <xdr:twoCellAnchor>
    <xdr:from>
      <xdr:col>4</xdr:col>
      <xdr:colOff>28575</xdr:colOff>
      <xdr:row>0</xdr:row>
      <xdr:rowOff>38101</xdr:rowOff>
    </xdr:from>
    <xdr:to>
      <xdr:col>14</xdr:col>
      <xdr:colOff>19050</xdr:colOff>
      <xdr:row>1</xdr:row>
      <xdr:rowOff>104775</xdr:rowOff>
    </xdr:to>
    <xdr:sp macro="" textlink="">
      <xdr:nvSpPr>
        <xdr:cNvPr id="3" name="テキスト ボックス 2">
          <a:extLst>
            <a:ext uri="{FF2B5EF4-FFF2-40B4-BE49-F238E27FC236}">
              <a16:creationId xmlns:a16="http://schemas.microsoft.com/office/drawing/2014/main" id="{00000000-0008-0000-0C00-000003000000}"/>
            </a:ext>
          </a:extLst>
        </xdr:cNvPr>
        <xdr:cNvSpPr txBox="1"/>
      </xdr:nvSpPr>
      <xdr:spPr>
        <a:xfrm>
          <a:off x="828675" y="38101"/>
          <a:ext cx="1990725" cy="23812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kumimoji="1" lang="ja-JP" altLang="en-US" sz="1000" b="1">
              <a:solidFill>
                <a:srgbClr val="FF0000"/>
              </a:solidFill>
            </a:rPr>
            <a:t>←　必ず選択してください。</a:t>
          </a:r>
        </a:p>
      </xdr:txBody>
    </xdr:sp>
    <xdr:clientData fPrintsWithSheet="0"/>
  </xdr:twoCellAnchor>
</xdr:wsDr>
</file>

<file path=xl/drawings/drawing9.xml><?xml version="1.0" encoding="utf-8"?>
<xdr:wsDr xmlns:xdr="http://schemas.openxmlformats.org/drawingml/2006/spreadsheetDrawing" xmlns:a="http://schemas.openxmlformats.org/drawingml/2006/main">
  <xdr:twoCellAnchor>
    <xdr:from>
      <xdr:col>21</xdr:col>
      <xdr:colOff>150392</xdr:colOff>
      <xdr:row>0</xdr:row>
      <xdr:rowOff>0</xdr:rowOff>
    </xdr:from>
    <xdr:to>
      <xdr:col>26</xdr:col>
      <xdr:colOff>160419</xdr:colOff>
      <xdr:row>1</xdr:row>
      <xdr:rowOff>80211</xdr:rowOff>
    </xdr:to>
    <xdr:sp macro="" textlink="">
      <xdr:nvSpPr>
        <xdr:cNvPr id="2" name="テキスト ボックス 1">
          <a:hlinkClick xmlns:r="http://schemas.openxmlformats.org/officeDocument/2006/relationships" r:id="rId1"/>
          <a:extLst>
            <a:ext uri="{FF2B5EF4-FFF2-40B4-BE49-F238E27FC236}">
              <a16:creationId xmlns:a16="http://schemas.microsoft.com/office/drawing/2014/main" id="{00000000-0008-0000-0700-000002000000}"/>
            </a:ext>
          </a:extLst>
        </xdr:cNvPr>
        <xdr:cNvSpPr txBox="1"/>
      </xdr:nvSpPr>
      <xdr:spPr>
        <a:xfrm>
          <a:off x="4361445" y="0"/>
          <a:ext cx="1012658" cy="25065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rgbClr val="0000FF"/>
              </a:solidFill>
              <a:latin typeface="HGSｺﾞｼｯｸM" panose="020B0600000000000000" pitchFamily="50" charset="-128"/>
              <a:ea typeface="HGSｺﾞｼｯｸM" panose="020B0600000000000000" pitchFamily="50" charset="-128"/>
            </a:rPr>
            <a:t>目次へ戻る</a:t>
          </a:r>
        </a:p>
      </xdr:txBody>
    </xdr:sp>
    <xdr:clientData fPrintsWithSheet="0"/>
  </xdr:twoCellAnchor>
</xdr:wsDr>
</file>

<file path=xl/drawings/drawing10.xml><?xml version="1.0" encoding="utf-8"?>
<xdr:wsDr xmlns:xdr="http://schemas.openxmlformats.org/drawingml/2006/spreadsheetDrawing" xmlns:a="http://schemas.openxmlformats.org/drawingml/2006/main">
  <xdr:twoCellAnchor>
    <xdr:from>
      <xdr:col>42</xdr:col>
      <xdr:colOff>66675</xdr:colOff>
      <xdr:row>0</xdr:row>
      <xdr:rowOff>28575</xdr:rowOff>
    </xdr:from>
    <xdr:to>
      <xdr:col>49</xdr:col>
      <xdr:colOff>0</xdr:colOff>
      <xdr:row>2</xdr:row>
      <xdr:rowOff>28575</xdr:rowOff>
    </xdr:to>
    <xdr:sp macro="" textlink="">
      <xdr:nvSpPr>
        <xdr:cNvPr id="6" name="テキスト ボックス 5">
          <a:hlinkClick xmlns:r="http://schemas.openxmlformats.org/officeDocument/2006/relationships" r:id="rId1"/>
          <a:extLst>
            <a:ext uri="{FF2B5EF4-FFF2-40B4-BE49-F238E27FC236}">
              <a16:creationId xmlns:a16="http://schemas.microsoft.com/office/drawing/2014/main" id="{00000000-0008-0000-0B00-000006000000}"/>
            </a:ext>
          </a:extLst>
        </xdr:cNvPr>
        <xdr:cNvSpPr txBox="1"/>
      </xdr:nvSpPr>
      <xdr:spPr>
        <a:xfrm>
          <a:off x="8391525" y="28575"/>
          <a:ext cx="1333500" cy="2190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solidFill>
                <a:srgbClr val="0000FF"/>
              </a:solidFill>
              <a:latin typeface="HGSｺﾞｼｯｸM" panose="020B0600000000000000" pitchFamily="50" charset="-128"/>
              <a:ea typeface="HGSｺﾞｼｯｸM" panose="020B0600000000000000" pitchFamily="50" charset="-128"/>
            </a:rPr>
            <a:t>目次へ戻る</a:t>
          </a:r>
        </a:p>
      </xdr:txBody>
    </xdr:sp>
    <xdr:clientData fPrintsWithSheet="0"/>
  </xdr:twoCellAnchor>
</xdr:wsDr>
</file>

<file path=xl/drawings/drawing11.xml><?xml version="1.0" encoding="utf-8"?>
<xdr:wsDr xmlns:xdr="http://schemas.openxmlformats.org/drawingml/2006/spreadsheetDrawing" xmlns:a="http://schemas.openxmlformats.org/drawingml/2006/main">
  <xdr:oneCellAnchor>
    <xdr:from>
      <xdr:col>0</xdr:col>
      <xdr:colOff>329250</xdr:colOff>
      <xdr:row>0</xdr:row>
      <xdr:rowOff>72769</xdr:rowOff>
    </xdr:from>
    <xdr:ext cx="3143542" cy="161819"/>
    <xdr:sp macro="" textlink="">
      <xdr:nvSpPr>
        <xdr:cNvPr id="3" name="Textbox 18">
          <a:extLst>
            <a:ext uri="{FF2B5EF4-FFF2-40B4-BE49-F238E27FC236}">
              <a16:creationId xmlns:a16="http://schemas.microsoft.com/office/drawing/2014/main" id="{00000000-0008-0000-0E00-000003000000}"/>
            </a:ext>
          </a:extLst>
        </xdr:cNvPr>
        <xdr:cNvSpPr txBox="1"/>
      </xdr:nvSpPr>
      <xdr:spPr>
        <a:xfrm>
          <a:off x="329250" y="72769"/>
          <a:ext cx="3143542" cy="161819"/>
        </a:xfrm>
        <a:prstGeom prst="rect">
          <a:avLst/>
        </a:prstGeom>
      </xdr:spPr>
      <xdr:txBody>
        <a:bodyPr vertOverflow="clip" lIns="0" tIns="0" rIns="0" bIns="0" anchor="ctr"/>
        <a:lstStyle/>
        <a:p>
          <a:pPr algn="l"/>
          <a:r>
            <a:rPr sz="1250" b="0">
              <a:solidFill>
                <a:srgbClr val="282426"/>
              </a:solidFill>
              <a:latin typeface="HG丸ｺﾞｼｯｸM-PRO" panose="020F0600000000000000" pitchFamily="50" charset="-128"/>
              <a:ea typeface="HG丸ｺﾞｼｯｸM-PRO" panose="020F0600000000000000" pitchFamily="50" charset="-128"/>
              <a:cs typeface="BIZ UDゴシック"/>
            </a:rPr>
            <a:t>一般社団法人日本音楽著作権協会</a:t>
          </a:r>
          <a:r>
            <a:rPr lang="ja-JP" altLang="en-US" sz="1250" b="0">
              <a:solidFill>
                <a:srgbClr val="282426"/>
              </a:solidFill>
              <a:latin typeface="HG丸ｺﾞｼｯｸM-PRO" panose="020F0600000000000000" pitchFamily="50" charset="-128"/>
              <a:ea typeface="HG丸ｺﾞｼｯｸM-PRO" panose="020F0600000000000000" pitchFamily="50" charset="-128"/>
              <a:cs typeface="BIZ UDゴシック"/>
            </a:rPr>
            <a:t>　</a:t>
          </a:r>
          <a:r>
            <a:rPr sz="1250" b="0">
              <a:solidFill>
                <a:srgbClr val="282426"/>
              </a:solidFill>
              <a:latin typeface="HG丸ｺﾞｼｯｸM-PRO" panose="020F0600000000000000" pitchFamily="50" charset="-128"/>
              <a:ea typeface="HG丸ｺﾞｼｯｸM-PRO" panose="020F0600000000000000" pitchFamily="50" charset="-128"/>
              <a:cs typeface="BIZ UDゴシック"/>
            </a:rPr>
            <a:t>御中</a:t>
          </a:r>
        </a:p>
      </xdr:txBody>
    </xdr:sp>
    <xdr:clientData/>
  </xdr:oneCellAnchor>
  <xdr:oneCellAnchor>
    <xdr:from>
      <xdr:col>11</xdr:col>
      <xdr:colOff>78692</xdr:colOff>
      <xdr:row>0</xdr:row>
      <xdr:rowOff>17899</xdr:rowOff>
    </xdr:from>
    <xdr:ext cx="2616883" cy="433236"/>
    <xdr:sp macro="" textlink="">
      <xdr:nvSpPr>
        <xdr:cNvPr id="4" name="Textbox 19">
          <a:extLst>
            <a:ext uri="{FF2B5EF4-FFF2-40B4-BE49-F238E27FC236}">
              <a16:creationId xmlns:a16="http://schemas.microsoft.com/office/drawing/2014/main" id="{00000000-0008-0000-0E00-000004000000}"/>
            </a:ext>
          </a:extLst>
        </xdr:cNvPr>
        <xdr:cNvSpPr txBox="1"/>
      </xdr:nvSpPr>
      <xdr:spPr>
        <a:xfrm>
          <a:off x="4603067" y="17899"/>
          <a:ext cx="2616883" cy="433236"/>
        </a:xfrm>
        <a:prstGeom prst="rect">
          <a:avLst/>
        </a:prstGeom>
      </xdr:spPr>
      <xdr:txBody>
        <a:bodyPr vertOverflow="clip" lIns="0" tIns="0" rIns="0" bIns="0" anchor="t"/>
        <a:lstStyle/>
        <a:p>
          <a:r>
            <a:rPr lang="ja-JP" altLang="en-US" sz="2550" b="1">
              <a:solidFill>
                <a:srgbClr val="282426"/>
              </a:solidFill>
              <a:latin typeface="HG丸ｺﾞｼｯｸM-PRO" panose="020F0600000000000000" pitchFamily="50" charset="-128"/>
              <a:ea typeface="HG丸ｺﾞｼｯｸM-PRO" panose="020F0600000000000000" pitchFamily="50" charset="-128"/>
              <a:cs typeface="BIZ UDゴシック"/>
            </a:rPr>
            <a:t>映像ソフト上映１</a:t>
          </a:r>
          <a:endParaRPr sz="2550" b="1">
            <a:solidFill>
              <a:srgbClr val="282426"/>
            </a:solidFill>
            <a:latin typeface="HG丸ｺﾞｼｯｸM-PRO" panose="020F0600000000000000" pitchFamily="50" charset="-128"/>
            <a:ea typeface="HG丸ｺﾞｼｯｸM-PRO" panose="020F0600000000000000" pitchFamily="50" charset="-128"/>
            <a:cs typeface="BIZ UDゴシック"/>
          </a:endParaRPr>
        </a:p>
      </xdr:txBody>
    </xdr:sp>
    <xdr:clientData/>
  </xdr:oneCellAnchor>
  <xdr:oneCellAnchor>
    <xdr:from>
      <xdr:col>11</xdr:col>
      <xdr:colOff>209551</xdr:colOff>
      <xdr:row>0</xdr:row>
      <xdr:rowOff>418218</xdr:rowOff>
    </xdr:from>
    <xdr:ext cx="2362200" cy="293337"/>
    <xdr:sp macro="" textlink="">
      <xdr:nvSpPr>
        <xdr:cNvPr id="8" name="Textbox 23">
          <a:extLst>
            <a:ext uri="{FF2B5EF4-FFF2-40B4-BE49-F238E27FC236}">
              <a16:creationId xmlns:a16="http://schemas.microsoft.com/office/drawing/2014/main" id="{00000000-0008-0000-0E00-000008000000}"/>
            </a:ext>
          </a:extLst>
        </xdr:cNvPr>
        <xdr:cNvSpPr txBox="1"/>
      </xdr:nvSpPr>
      <xdr:spPr>
        <a:xfrm>
          <a:off x="4733926" y="418218"/>
          <a:ext cx="2362200" cy="293337"/>
        </a:xfrm>
        <a:prstGeom prst="rect">
          <a:avLst/>
        </a:prstGeom>
      </xdr:spPr>
      <xdr:txBody>
        <a:bodyPr vertOverflow="clip" lIns="0" tIns="0" rIns="0" bIns="0" anchor="t"/>
        <a:lstStyle/>
        <a:p>
          <a:pPr algn="ctr"/>
          <a:r>
            <a:rPr lang="ja-JP" altLang="en-US" sz="1750" b="1" spc="0">
              <a:solidFill>
                <a:srgbClr val="282426"/>
              </a:solidFill>
              <a:latin typeface="HG丸ｺﾞｼｯｸM-PRO" panose="020F0600000000000000" pitchFamily="50" charset="-128"/>
              <a:ea typeface="HG丸ｺﾞｼｯｸM-PRO" panose="020F0600000000000000" pitchFamily="50" charset="-128"/>
              <a:cs typeface="BIZ UDゴシック"/>
            </a:rPr>
            <a:t>利　用　申　込　書</a:t>
          </a:r>
          <a:endParaRPr sz="1550" b="1" spc="0">
            <a:solidFill>
              <a:srgbClr val="282426"/>
            </a:solidFill>
            <a:latin typeface="HG丸ｺﾞｼｯｸM-PRO" panose="020F0600000000000000" pitchFamily="50" charset="-128"/>
            <a:ea typeface="HG丸ｺﾞｼｯｸM-PRO" panose="020F0600000000000000" pitchFamily="50" charset="-128"/>
            <a:cs typeface="Times New Roman"/>
          </a:endParaRPr>
        </a:p>
      </xdr:txBody>
    </xdr:sp>
    <xdr:clientData/>
  </xdr:oneCellAnchor>
  <xdr:twoCellAnchor>
    <xdr:from>
      <xdr:col>0</xdr:col>
      <xdr:colOff>257175</xdr:colOff>
      <xdr:row>1</xdr:row>
      <xdr:rowOff>200026</xdr:rowOff>
    </xdr:from>
    <xdr:to>
      <xdr:col>4</xdr:col>
      <xdr:colOff>304800</xdr:colOff>
      <xdr:row>3</xdr:row>
      <xdr:rowOff>76200</xdr:rowOff>
    </xdr:to>
    <xdr:sp macro="" textlink="">
      <xdr:nvSpPr>
        <xdr:cNvPr id="15" name="テキスト ボックス 14">
          <a:extLst>
            <a:ext uri="{FF2B5EF4-FFF2-40B4-BE49-F238E27FC236}">
              <a16:creationId xmlns:a16="http://schemas.microsoft.com/office/drawing/2014/main" id="{00000000-0008-0000-0E00-00000F000000}"/>
            </a:ext>
          </a:extLst>
        </xdr:cNvPr>
        <xdr:cNvSpPr txBox="1"/>
      </xdr:nvSpPr>
      <xdr:spPr>
        <a:xfrm>
          <a:off x="257175" y="647701"/>
          <a:ext cx="2000250" cy="2571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800" b="0">
              <a:solidFill>
                <a:srgbClr val="FF0000"/>
              </a:solidFill>
              <a:effectLst/>
              <a:latin typeface="HG丸ｺﾞｼｯｸM-PRO" panose="020F0600000000000000" pitchFamily="50" charset="-128"/>
              <a:ea typeface="HG丸ｺﾞｼｯｸM-PRO" panose="020F0600000000000000" pitchFamily="50" charset="-128"/>
              <a:cs typeface="+mn-cs"/>
            </a:rPr>
            <a:t>※太線の枠内のみ記入してください。</a:t>
          </a:r>
          <a:endParaRPr kumimoji="1" lang="ja-JP" altLang="en-US" sz="800">
            <a:solidFill>
              <a:srgbClr val="FF0000"/>
            </a:solidFill>
            <a:latin typeface="HG丸ｺﾞｼｯｸM-PRO" panose="020F0600000000000000" pitchFamily="50" charset="-128"/>
            <a:ea typeface="HG丸ｺﾞｼｯｸM-PRO" panose="020F0600000000000000" pitchFamily="50" charset="-128"/>
          </a:endParaRPr>
        </a:p>
      </xdr:txBody>
    </xdr:sp>
    <xdr:clientData/>
  </xdr:twoCellAnchor>
  <xdr:twoCellAnchor editAs="oneCell">
    <xdr:from>
      <xdr:col>20</xdr:col>
      <xdr:colOff>38101</xdr:colOff>
      <xdr:row>1</xdr:row>
      <xdr:rowOff>5903</xdr:rowOff>
    </xdr:from>
    <xdr:to>
      <xdr:col>24</xdr:col>
      <xdr:colOff>104776</xdr:colOff>
      <xdr:row>30</xdr:row>
      <xdr:rowOff>95251</xdr:rowOff>
    </xdr:to>
    <xdr:pic>
      <xdr:nvPicPr>
        <xdr:cNvPr id="7" name="図 6">
          <a:extLst>
            <a:ext uri="{FF2B5EF4-FFF2-40B4-BE49-F238E27FC236}">
              <a16:creationId xmlns:a16="http://schemas.microsoft.com/office/drawing/2014/main" id="{F421B44A-87D5-1B85-CB6F-A6F51A35C8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477126" y="453578"/>
          <a:ext cx="4457700" cy="6775898"/>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ln w="22225">
          <a:solidFill>
            <a:srgbClr val="231F20"/>
          </a:solidFill>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0.bin"/><Relationship Id="rId1" Type="http://schemas.openxmlformats.org/officeDocument/2006/relationships/hyperlink" Target="https://sites.google.com/jasrac.or.jp/agmhp/%E6%A5%AD%E5%8B%99%E7%94%A8%E3%83%84%E3%83%BC%E3%83%AB/a44-%E3%83%AA%E3%83%95%E3%82%A1%E3%83%AC%E3%83%B3%E3%82%B9" TargetMode="Externa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5">
    <tabColor theme="1" tint="0.499984740745262"/>
    <pageSetUpPr fitToPage="1"/>
  </sheetPr>
  <dimension ref="A1:XFC19"/>
  <sheetViews>
    <sheetView showGridLines="0" zoomScaleNormal="100" workbookViewId="0">
      <selection activeCell="C13" sqref="C13"/>
    </sheetView>
  </sheetViews>
  <sheetFormatPr defaultColWidth="14.5" defaultRowHeight="50.25" customHeight="1" zeroHeight="1" x14ac:dyDescent="0.4"/>
  <cols>
    <col min="1" max="2" width="2" style="181" customWidth="1"/>
    <col min="3" max="3" width="101.25" style="184" customWidth="1"/>
    <col min="4" max="4" width="27.625" style="185" customWidth="1"/>
    <col min="5" max="16383" width="0" style="181" hidden="1" customWidth="1"/>
    <col min="16384" max="16384" width="14.5" style="181" hidden="1" customWidth="1"/>
  </cols>
  <sheetData>
    <row r="1" spans="2:4" ht="36" customHeight="1" x14ac:dyDescent="0.5">
      <c r="B1" s="1" t="s">
        <v>708</v>
      </c>
      <c r="C1" s="1"/>
      <c r="D1" s="349"/>
    </row>
    <row r="2" spans="2:4" ht="32.25" customHeight="1" thickBot="1" x14ac:dyDescent="0.4">
      <c r="B2" s="858"/>
      <c r="C2" s="858"/>
      <c r="D2" s="858"/>
    </row>
    <row r="3" spans="2:4" ht="32.25" customHeight="1" thickBot="1" x14ac:dyDescent="0.4">
      <c r="B3" s="859"/>
      <c r="C3" s="859"/>
      <c r="D3" s="859"/>
    </row>
    <row r="4" spans="2:4" ht="32.25" customHeight="1" thickBot="1" x14ac:dyDescent="0.4">
      <c r="B4" s="859"/>
      <c r="C4" s="859"/>
      <c r="D4" s="859"/>
    </row>
    <row r="5" spans="2:4" ht="30.75" customHeight="1" x14ac:dyDescent="0.35">
      <c r="B5" s="167"/>
      <c r="C5" s="168" t="s">
        <v>709</v>
      </c>
      <c r="D5" s="182"/>
    </row>
    <row r="6" spans="2:4" ht="24" customHeight="1" x14ac:dyDescent="0.4">
      <c r="C6" s="173"/>
      <c r="D6" s="175"/>
    </row>
    <row r="7" spans="2:4" ht="24" customHeight="1" x14ac:dyDescent="0.4">
      <c r="C7" s="174"/>
      <c r="D7" s="176"/>
    </row>
    <row r="8" spans="2:4" ht="18.75" x14ac:dyDescent="0.4">
      <c r="C8" s="172"/>
      <c r="D8" s="183"/>
    </row>
    <row r="9" spans="2:4" ht="30.75" customHeight="1" x14ac:dyDescent="0.35">
      <c r="C9" s="168" t="s">
        <v>710</v>
      </c>
      <c r="D9" s="182"/>
    </row>
    <row r="10" spans="2:4" ht="24" customHeight="1" x14ac:dyDescent="0.4">
      <c r="C10" s="173"/>
      <c r="D10" s="175"/>
    </row>
    <row r="11" spans="2:4" ht="24" customHeight="1" x14ac:dyDescent="0.4">
      <c r="C11" s="174"/>
      <c r="D11" s="176"/>
    </row>
    <row r="12" spans="2:4" ht="18.75" x14ac:dyDescent="0.4">
      <c r="C12" s="172"/>
      <c r="D12" s="183"/>
    </row>
    <row r="13" spans="2:4" ht="30.75" customHeight="1" x14ac:dyDescent="0.35">
      <c r="C13" s="168" t="s">
        <v>711</v>
      </c>
      <c r="D13" s="182"/>
    </row>
    <row r="14" spans="2:4" ht="24" customHeight="1" x14ac:dyDescent="0.4">
      <c r="C14" s="339"/>
      <c r="D14" s="340"/>
    </row>
    <row r="15" spans="2:4" ht="24" customHeight="1" x14ac:dyDescent="0.4">
      <c r="C15" s="341"/>
      <c r="D15" s="342"/>
    </row>
    <row r="16" spans="2:4" ht="24" customHeight="1" x14ac:dyDescent="0.4">
      <c r="C16" s="341"/>
      <c r="D16" s="342"/>
    </row>
    <row r="17" spans="3:4" ht="24" customHeight="1" x14ac:dyDescent="0.4">
      <c r="C17" s="341"/>
      <c r="D17" s="342"/>
    </row>
    <row r="18" spans="3:4" ht="25.5" customHeight="1" x14ac:dyDescent="0.4">
      <c r="C18" s="341"/>
      <c r="D18" s="342"/>
    </row>
    <row r="19" spans="3:4" ht="25.5" customHeight="1" x14ac:dyDescent="0.4"/>
  </sheetData>
  <sheetProtection algorithmName="SHA-512" hashValue="xbuFRKfy0gDRz1su3VVEuAw84KK89eX8yvhhnWO6huZDgofRmv8pMUnkTC3/+cgR9s+UEpotNb47Ws7PcTl2CA==" saltValue="Vrg+3IDxeM4wDylTEkEhQQ==" spinCount="100000" sheet="1" selectLockedCells="1" selectUnlockedCells="1"/>
  <mergeCells count="4">
    <mergeCell ref="B1:C1"/>
    <mergeCell ref="B2:D2"/>
    <mergeCell ref="B3:D3"/>
    <mergeCell ref="B4:D4"/>
  </mergeCells>
  <phoneticPr fontId="22"/>
  <pageMargins left="0.7" right="0.7" top="0.75" bottom="0.75" header="0.3" footer="0.3"/>
  <pageSetup paperSize="9"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theme="3" tint="-0.499984740745262"/>
    <pageSetUpPr fitToPage="1"/>
  </sheetPr>
  <dimension ref="A1:XEY79"/>
  <sheetViews>
    <sheetView showGridLines="0" zoomScale="90" zoomScaleNormal="90" zoomScaleSheetLayoutView="85" zoomScalePageLayoutView="85" workbookViewId="0">
      <selection activeCell="B2" sqref="B2"/>
    </sheetView>
  </sheetViews>
  <sheetFormatPr defaultColWidth="9" defaultRowHeight="13.5" zeroHeight="1" x14ac:dyDescent="0.15"/>
  <cols>
    <col min="1" max="1" width="0.875" style="59" customWidth="1"/>
    <col min="2" max="2" width="130.625" style="59" customWidth="1"/>
    <col min="3" max="3" width="2.5" style="59" customWidth="1"/>
    <col min="4" max="16379" width="12.25" style="59" hidden="1" customWidth="1"/>
    <col min="16380" max="16384" width="0.25" style="59" hidden="1" customWidth="1"/>
  </cols>
  <sheetData>
    <row r="1" spans="1:6" s="186" customFormat="1" ht="21" x14ac:dyDescent="0.15">
      <c r="A1" s="188"/>
      <c r="B1" s="316" t="s">
        <v>707</v>
      </c>
      <c r="C1" s="317"/>
      <c r="D1" s="171"/>
      <c r="E1" s="171"/>
      <c r="F1" s="171"/>
    </row>
    <row r="2" spans="1:6" ht="21" x14ac:dyDescent="0.15">
      <c r="A2" s="47"/>
      <c r="B2" s="316"/>
      <c r="C2" s="47"/>
    </row>
    <row r="3" spans="1:6" s="187" customFormat="1" ht="14.25" x14ac:dyDescent="0.15">
      <c r="A3" s="318"/>
      <c r="B3" s="319" t="s">
        <v>984</v>
      </c>
      <c r="C3" s="318"/>
    </row>
    <row r="4" spans="1:6" x14ac:dyDescent="0.15">
      <c r="A4" s="47"/>
      <c r="B4" s="320" t="s">
        <v>1112</v>
      </c>
      <c r="C4" s="47"/>
    </row>
    <row r="5" spans="1:6" x14ac:dyDescent="0.15">
      <c r="A5" s="47"/>
      <c r="B5" s="315"/>
      <c r="C5" s="47"/>
    </row>
    <row r="6" spans="1:6" ht="27" x14ac:dyDescent="0.15">
      <c r="A6" s="47"/>
      <c r="B6" s="310" t="s">
        <v>1018</v>
      </c>
      <c r="C6" s="47"/>
    </row>
    <row r="7" spans="1:6" x14ac:dyDescent="0.15">
      <c r="A7" s="47"/>
      <c r="B7" s="315"/>
      <c r="C7" s="47"/>
    </row>
    <row r="8" spans="1:6" x14ac:dyDescent="0.15">
      <c r="A8" s="47"/>
      <c r="B8" s="315" t="s">
        <v>985</v>
      </c>
      <c r="C8" s="47"/>
    </row>
    <row r="9" spans="1:6" x14ac:dyDescent="0.15">
      <c r="A9" s="47"/>
      <c r="B9" s="315"/>
      <c r="C9" s="47"/>
    </row>
    <row r="10" spans="1:6" x14ac:dyDescent="0.15">
      <c r="A10" s="47"/>
      <c r="B10" s="321" t="s">
        <v>986</v>
      </c>
      <c r="C10" s="47"/>
    </row>
    <row r="11" spans="1:6" x14ac:dyDescent="0.15">
      <c r="A11" s="47"/>
      <c r="B11" s="47"/>
      <c r="C11" s="47"/>
    </row>
    <row r="12" spans="1:6" s="187" customFormat="1" ht="14.25" x14ac:dyDescent="0.15">
      <c r="A12" s="318"/>
      <c r="B12" s="319" t="s">
        <v>990</v>
      </c>
      <c r="C12" s="318"/>
    </row>
    <row r="13" spans="1:6" x14ac:dyDescent="0.15">
      <c r="A13" s="47"/>
      <c r="B13" s="320" t="s">
        <v>987</v>
      </c>
      <c r="C13" s="47"/>
    </row>
    <row r="14" spans="1:6" x14ac:dyDescent="0.15">
      <c r="A14" s="47"/>
      <c r="B14" s="322"/>
      <c r="C14" s="47"/>
    </row>
    <row r="15" spans="1:6" x14ac:dyDescent="0.15">
      <c r="A15" s="47"/>
      <c r="B15" s="310" t="s">
        <v>1083</v>
      </c>
      <c r="C15" s="47"/>
    </row>
    <row r="16" spans="1:6" x14ac:dyDescent="0.15">
      <c r="A16" s="47"/>
      <c r="B16" s="310"/>
      <c r="C16" s="47"/>
    </row>
    <row r="17" spans="1:4" x14ac:dyDescent="0.15">
      <c r="A17" s="47"/>
      <c r="B17" s="329" t="s">
        <v>988</v>
      </c>
      <c r="C17" s="47"/>
    </row>
    <row r="18" spans="1:4" ht="27" x14ac:dyDescent="0.15">
      <c r="A18" s="47"/>
      <c r="B18" s="310" t="s">
        <v>1019</v>
      </c>
      <c r="C18" s="47"/>
      <c r="D18" s="61"/>
    </row>
    <row r="19" spans="1:4" x14ac:dyDescent="0.15">
      <c r="A19" s="47"/>
      <c r="B19" s="310" t="s">
        <v>989</v>
      </c>
      <c r="C19" s="47"/>
      <c r="D19" s="61"/>
    </row>
    <row r="20" spans="1:4" ht="67.5" x14ac:dyDescent="0.15">
      <c r="A20" s="47"/>
      <c r="B20" s="310" t="s">
        <v>1082</v>
      </c>
      <c r="C20" s="47"/>
    </row>
    <row r="21" spans="1:4" x14ac:dyDescent="0.15">
      <c r="A21" s="47"/>
      <c r="B21" s="311"/>
      <c r="C21" s="47"/>
    </row>
    <row r="22" spans="1:4" x14ac:dyDescent="0.15">
      <c r="A22" s="47"/>
      <c r="B22" s="47" t="s">
        <v>1017</v>
      </c>
      <c r="C22" s="47"/>
    </row>
    <row r="23" spans="1:4" s="187" customFormat="1" ht="14.25" x14ac:dyDescent="0.15">
      <c r="A23" s="318"/>
      <c r="B23" s="319" t="s">
        <v>991</v>
      </c>
      <c r="C23" s="318"/>
    </row>
    <row r="24" spans="1:4" x14ac:dyDescent="0.15">
      <c r="A24" s="47"/>
      <c r="B24" s="314" t="s">
        <v>1145</v>
      </c>
      <c r="C24" s="47"/>
    </row>
    <row r="25" spans="1:4" x14ac:dyDescent="0.15">
      <c r="A25" s="47"/>
      <c r="B25" s="323"/>
      <c r="C25" s="47"/>
    </row>
    <row r="26" spans="1:4" x14ac:dyDescent="0.15">
      <c r="A26" s="47"/>
      <c r="B26" s="321" t="s">
        <v>992</v>
      </c>
      <c r="C26" s="47"/>
    </row>
    <row r="27" spans="1:4" x14ac:dyDescent="0.15">
      <c r="A27" s="47"/>
      <c r="B27" s="47"/>
      <c r="C27" s="47"/>
    </row>
    <row r="28" spans="1:4" s="187" customFormat="1" ht="14.25" x14ac:dyDescent="0.15">
      <c r="A28" s="318"/>
      <c r="B28" s="319" t="s">
        <v>993</v>
      </c>
      <c r="C28" s="318"/>
    </row>
    <row r="29" spans="1:4" s="187" customFormat="1" ht="27" x14ac:dyDescent="0.15">
      <c r="A29" s="318"/>
      <c r="B29" s="312" t="s">
        <v>1024</v>
      </c>
      <c r="C29" s="318"/>
    </row>
    <row r="30" spans="1:4" s="186" customFormat="1" x14ac:dyDescent="0.15">
      <c r="A30" s="188"/>
      <c r="B30" s="313"/>
      <c r="C30" s="188"/>
    </row>
    <row r="31" spans="1:4" s="186" customFormat="1" x14ac:dyDescent="0.15">
      <c r="A31" s="188"/>
      <c r="B31" s="315" t="s">
        <v>994</v>
      </c>
      <c r="C31" s="188"/>
    </row>
    <row r="32" spans="1:4" s="186" customFormat="1" x14ac:dyDescent="0.15">
      <c r="A32" s="188"/>
      <c r="B32" s="315" t="s">
        <v>1020</v>
      </c>
      <c r="C32" s="188"/>
    </row>
    <row r="33" spans="1:3" x14ac:dyDescent="0.15">
      <c r="A33" s="47"/>
      <c r="B33" s="323" t="s">
        <v>995</v>
      </c>
      <c r="C33" s="47"/>
    </row>
    <row r="34" spans="1:3" x14ac:dyDescent="0.15">
      <c r="A34" s="47"/>
      <c r="B34" s="315" t="s">
        <v>996</v>
      </c>
      <c r="C34" s="47"/>
    </row>
    <row r="35" spans="1:3" x14ac:dyDescent="0.15">
      <c r="A35" s="47"/>
      <c r="B35" s="315"/>
      <c r="C35" s="47"/>
    </row>
    <row r="36" spans="1:3" x14ac:dyDescent="0.15">
      <c r="A36" s="47"/>
      <c r="B36" s="315" t="s">
        <v>997</v>
      </c>
      <c r="C36" s="47"/>
    </row>
    <row r="37" spans="1:3" x14ac:dyDescent="0.15">
      <c r="A37" s="47"/>
      <c r="B37" s="315" t="s">
        <v>1113</v>
      </c>
      <c r="C37" s="47"/>
    </row>
    <row r="38" spans="1:3" x14ac:dyDescent="0.15">
      <c r="A38" s="47"/>
      <c r="B38" s="324" t="s">
        <v>998</v>
      </c>
      <c r="C38" s="47"/>
    </row>
    <row r="39" spans="1:3" x14ac:dyDescent="0.15">
      <c r="A39" s="47"/>
      <c r="B39" s="323" t="s">
        <v>999</v>
      </c>
      <c r="C39" s="47"/>
    </row>
    <row r="40" spans="1:3" x14ac:dyDescent="0.15">
      <c r="A40" s="47"/>
      <c r="B40" s="315" t="s">
        <v>1000</v>
      </c>
      <c r="C40" s="47"/>
    </row>
    <row r="41" spans="1:3" x14ac:dyDescent="0.15">
      <c r="A41" s="47"/>
      <c r="B41" s="315" t="s">
        <v>1001</v>
      </c>
      <c r="C41" s="47"/>
    </row>
    <row r="42" spans="1:3" x14ac:dyDescent="0.15">
      <c r="A42" s="47"/>
      <c r="B42" s="315"/>
      <c r="C42" s="47"/>
    </row>
    <row r="43" spans="1:3" x14ac:dyDescent="0.15">
      <c r="A43" s="47"/>
      <c r="B43" s="315" t="s">
        <v>1002</v>
      </c>
      <c r="C43" s="47"/>
    </row>
    <row r="44" spans="1:3" x14ac:dyDescent="0.15">
      <c r="A44" s="47"/>
      <c r="B44" s="315" t="s">
        <v>1021</v>
      </c>
      <c r="C44" s="47"/>
    </row>
    <row r="45" spans="1:3" x14ac:dyDescent="0.15">
      <c r="A45" s="47"/>
      <c r="B45" s="323" t="s">
        <v>1114</v>
      </c>
      <c r="C45" s="47"/>
    </row>
    <row r="46" spans="1:3" x14ac:dyDescent="0.15">
      <c r="A46" s="47"/>
      <c r="B46" s="315" t="s">
        <v>1003</v>
      </c>
      <c r="C46" s="47"/>
    </row>
    <row r="47" spans="1:3" x14ac:dyDescent="0.15">
      <c r="A47" s="47"/>
      <c r="B47" s="315"/>
      <c r="C47" s="47"/>
    </row>
    <row r="48" spans="1:3" x14ac:dyDescent="0.15">
      <c r="A48" s="47"/>
      <c r="B48" s="315" t="s">
        <v>1004</v>
      </c>
      <c r="C48" s="47"/>
    </row>
    <row r="49" spans="1:3" x14ac:dyDescent="0.15">
      <c r="A49" s="47"/>
      <c r="B49" s="315" t="s">
        <v>1022</v>
      </c>
      <c r="C49" s="47"/>
    </row>
    <row r="50" spans="1:3" x14ac:dyDescent="0.15">
      <c r="A50" s="47"/>
      <c r="B50" s="315" t="s">
        <v>1005</v>
      </c>
      <c r="C50" s="47"/>
    </row>
    <row r="51" spans="1:3" x14ac:dyDescent="0.15">
      <c r="A51" s="47"/>
      <c r="B51" s="323" t="s">
        <v>1006</v>
      </c>
      <c r="C51" s="47"/>
    </row>
    <row r="52" spans="1:3" x14ac:dyDescent="0.15">
      <c r="A52" s="47"/>
      <c r="B52" s="315" t="s">
        <v>1007</v>
      </c>
      <c r="C52" s="47"/>
    </row>
    <row r="53" spans="1:3" x14ac:dyDescent="0.15">
      <c r="A53" s="47"/>
      <c r="B53" s="315"/>
      <c r="C53" s="47"/>
    </row>
    <row r="54" spans="1:3" x14ac:dyDescent="0.15">
      <c r="A54" s="47"/>
      <c r="B54" s="315" t="s">
        <v>1037</v>
      </c>
      <c r="C54" s="47"/>
    </row>
    <row r="55" spans="1:3" x14ac:dyDescent="0.15">
      <c r="A55" s="47"/>
      <c r="B55" s="315" t="s">
        <v>1115</v>
      </c>
      <c r="C55" s="47"/>
    </row>
    <row r="56" spans="1:3" x14ac:dyDescent="0.15">
      <c r="A56" s="47"/>
      <c r="B56" s="315" t="s">
        <v>1008</v>
      </c>
      <c r="C56" s="47"/>
    </row>
    <row r="57" spans="1:3" x14ac:dyDescent="0.15">
      <c r="A57" s="47"/>
      <c r="B57" s="315" t="s">
        <v>1009</v>
      </c>
      <c r="C57" s="47"/>
    </row>
    <row r="58" spans="1:3" x14ac:dyDescent="0.15">
      <c r="A58" s="47"/>
      <c r="B58" s="315" t="s">
        <v>1116</v>
      </c>
      <c r="C58" s="47"/>
    </row>
    <row r="59" spans="1:3" s="189" customFormat="1" x14ac:dyDescent="0.15">
      <c r="A59" s="47"/>
      <c r="B59" s="315" t="s">
        <v>1117</v>
      </c>
      <c r="C59" s="47"/>
    </row>
    <row r="60" spans="1:3" s="189" customFormat="1" x14ac:dyDescent="0.15">
      <c r="A60" s="47"/>
      <c r="B60" s="315" t="s">
        <v>1118</v>
      </c>
      <c r="C60" s="47"/>
    </row>
    <row r="61" spans="1:3" s="189" customFormat="1" x14ac:dyDescent="0.15">
      <c r="A61" s="47"/>
      <c r="B61" s="315" t="s">
        <v>1084</v>
      </c>
      <c r="C61" s="47"/>
    </row>
    <row r="62" spans="1:3" s="189" customFormat="1" x14ac:dyDescent="0.15">
      <c r="A62" s="47"/>
      <c r="B62" s="315" t="s">
        <v>1010</v>
      </c>
      <c r="C62" s="47"/>
    </row>
    <row r="63" spans="1:3" s="189" customFormat="1" x14ac:dyDescent="0.15">
      <c r="A63" s="47"/>
      <c r="B63" s="315"/>
      <c r="C63" s="47"/>
    </row>
    <row r="64" spans="1:3" s="189" customFormat="1" x14ac:dyDescent="0.15">
      <c r="A64" s="47"/>
      <c r="B64" s="315" t="s">
        <v>1011</v>
      </c>
      <c r="C64" s="47"/>
    </row>
    <row r="65" spans="1:3" x14ac:dyDescent="0.15">
      <c r="A65" s="47"/>
      <c r="B65" s="315" t="s">
        <v>1023</v>
      </c>
      <c r="C65" s="47"/>
    </row>
    <row r="66" spans="1:3" x14ac:dyDescent="0.15">
      <c r="A66" s="47"/>
      <c r="B66" s="315" t="s">
        <v>1036</v>
      </c>
      <c r="C66" s="47"/>
    </row>
    <row r="67" spans="1:3" x14ac:dyDescent="0.15">
      <c r="A67" s="47"/>
      <c r="B67" s="315" t="s">
        <v>1012</v>
      </c>
      <c r="C67" s="47"/>
    </row>
    <row r="68" spans="1:3" x14ac:dyDescent="0.15">
      <c r="A68" s="47"/>
      <c r="B68" s="315" t="s">
        <v>1013</v>
      </c>
      <c r="C68" s="47"/>
    </row>
    <row r="69" spans="1:3" x14ac:dyDescent="0.15">
      <c r="A69" s="47"/>
      <c r="B69" s="315" t="s">
        <v>1014</v>
      </c>
      <c r="C69" s="47"/>
    </row>
    <row r="70" spans="1:3" x14ac:dyDescent="0.15">
      <c r="A70" s="47"/>
      <c r="B70" s="321"/>
      <c r="C70" s="47"/>
    </row>
    <row r="71" spans="1:3" x14ac:dyDescent="0.15">
      <c r="A71" s="47"/>
      <c r="B71" s="47"/>
      <c r="C71" s="47"/>
    </row>
    <row r="72" spans="1:3" ht="14.25" x14ac:dyDescent="0.15">
      <c r="A72" s="47"/>
      <c r="B72" s="319" t="s">
        <v>1015</v>
      </c>
      <c r="C72" s="47"/>
    </row>
    <row r="73" spans="1:3" x14ac:dyDescent="0.15">
      <c r="A73" s="47"/>
      <c r="B73" s="314" t="s">
        <v>1119</v>
      </c>
      <c r="C73" s="47"/>
    </row>
    <row r="74" spans="1:3" x14ac:dyDescent="0.15">
      <c r="A74" s="47"/>
      <c r="B74" s="323"/>
      <c r="C74" s="47"/>
    </row>
    <row r="75" spans="1:3" x14ac:dyDescent="0.15">
      <c r="A75" s="47"/>
      <c r="B75" s="325" t="s">
        <v>1016</v>
      </c>
      <c r="C75" s="47"/>
    </row>
    <row r="76" spans="1:3" x14ac:dyDescent="0.15">
      <c r="A76" s="47"/>
      <c r="B76" s="47"/>
      <c r="C76" s="47"/>
    </row>
    <row r="77" spans="1:3" x14ac:dyDescent="0.15">
      <c r="A77" s="47"/>
      <c r="B77" s="190"/>
      <c r="C77" s="47"/>
    </row>
    <row r="78" spans="1:3" x14ac:dyDescent="0.15">
      <c r="A78" s="47"/>
      <c r="B78" s="50">
        <f>広告展開利用申込書!V28</f>
        <v>202507</v>
      </c>
      <c r="C78" s="47"/>
    </row>
    <row r="79" spans="1:3" x14ac:dyDescent="0.15"/>
  </sheetData>
  <sheetProtection algorithmName="SHA-512" hashValue="wT68+4vEuuhijUIzlmJFBHGknqsWO7e7A/uGICFEH3lg1GNRorrFFV3EBwwFd0AAvFIO4SC91vZiJb+MTlJl8A==" saltValue="gNNlj1AlMc2LEJTXZ6kRag==" spinCount="100000" sheet="1" selectLockedCells="1" selectUnlockedCells="1"/>
  <phoneticPr fontId="22"/>
  <printOptions horizontalCentered="1" verticalCentered="1"/>
  <pageMargins left="0.23622047244094491" right="0.23622047244094491" top="0.27559055118110237" bottom="0.23622047244094491" header="0.19685039370078741" footer="0.19685039370078741"/>
  <pageSetup paperSize="9" scale="71" orientation="portrait"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theme="3" tint="-0.499984740745262"/>
    <pageSetUpPr fitToPage="1"/>
  </sheetPr>
  <dimension ref="A1:D140"/>
  <sheetViews>
    <sheetView showGridLines="0" showRowColHeaders="0" zoomScale="90" zoomScaleNormal="90" zoomScaleSheetLayoutView="85" workbookViewId="0"/>
  </sheetViews>
  <sheetFormatPr defaultColWidth="0" defaultRowHeight="10.5" zeroHeight="1" x14ac:dyDescent="0.15"/>
  <cols>
    <col min="1" max="1" width="13.875" style="290" bestFit="1" customWidth="1"/>
    <col min="2" max="2" width="4.5" style="290" bestFit="1" customWidth="1"/>
    <col min="3" max="3" width="97.625" style="290" customWidth="1"/>
    <col min="4" max="4" width="9.875" style="290" hidden="1" customWidth="1"/>
    <col min="5" max="16384" width="3.875" style="290" hidden="1"/>
  </cols>
  <sheetData>
    <row r="1" spans="1:3" ht="14.25" x14ac:dyDescent="0.15">
      <c r="A1" s="287"/>
      <c r="B1" s="288"/>
      <c r="C1" s="289"/>
    </row>
    <row r="2" spans="1:3" ht="21.75" customHeight="1" x14ac:dyDescent="0.15">
      <c r="A2" s="864" t="s">
        <v>979</v>
      </c>
      <c r="B2" s="864"/>
      <c r="C2" s="864"/>
    </row>
    <row r="3" spans="1:3" ht="14.25" x14ac:dyDescent="0.15">
      <c r="A3" s="291"/>
      <c r="B3" s="291"/>
      <c r="C3" s="291"/>
    </row>
    <row r="4" spans="1:3" ht="17.25" customHeight="1" x14ac:dyDescent="0.15">
      <c r="A4" s="287" t="s">
        <v>535</v>
      </c>
      <c r="B4" s="292"/>
      <c r="C4" s="293"/>
    </row>
    <row r="5" spans="1:3" ht="81" customHeight="1" x14ac:dyDescent="0.15">
      <c r="A5" s="292" t="s">
        <v>893</v>
      </c>
      <c r="B5" s="862" t="s">
        <v>894</v>
      </c>
      <c r="C5" s="862"/>
    </row>
    <row r="6" spans="1:3" ht="53.25" customHeight="1" x14ac:dyDescent="0.15">
      <c r="A6" s="292" t="s">
        <v>895</v>
      </c>
      <c r="B6" s="862" t="s">
        <v>896</v>
      </c>
      <c r="C6" s="862"/>
    </row>
    <row r="7" spans="1:3" ht="14.25" x14ac:dyDescent="0.15">
      <c r="A7" s="292"/>
      <c r="B7" s="293"/>
      <c r="C7" s="293"/>
    </row>
    <row r="8" spans="1:3" ht="18.75" customHeight="1" x14ac:dyDescent="0.15">
      <c r="A8" s="287" t="s">
        <v>534</v>
      </c>
      <c r="B8" s="292"/>
      <c r="C8" s="293"/>
    </row>
    <row r="9" spans="1:3" ht="18" customHeight="1" x14ac:dyDescent="0.15">
      <c r="A9" s="287" t="s">
        <v>715</v>
      </c>
      <c r="B9" s="862" t="s">
        <v>716</v>
      </c>
      <c r="C9" s="862"/>
    </row>
    <row r="10" spans="1:3" ht="37.5" customHeight="1" x14ac:dyDescent="0.15">
      <c r="A10" s="287"/>
      <c r="B10" s="292" t="s">
        <v>897</v>
      </c>
      <c r="C10" s="293" t="s">
        <v>898</v>
      </c>
    </row>
    <row r="11" spans="1:3" ht="81" customHeight="1" x14ac:dyDescent="0.15">
      <c r="A11" s="287"/>
      <c r="B11" s="292" t="s">
        <v>899</v>
      </c>
      <c r="C11" s="293" t="s">
        <v>900</v>
      </c>
    </row>
    <row r="12" spans="1:3" ht="17.25" customHeight="1" x14ac:dyDescent="0.15">
      <c r="A12" s="287"/>
      <c r="B12" s="292"/>
      <c r="C12" s="293" t="s">
        <v>901</v>
      </c>
    </row>
    <row r="13" spans="1:3" ht="17.25" customHeight="1" x14ac:dyDescent="0.15">
      <c r="A13" s="287"/>
      <c r="B13" s="292"/>
      <c r="C13" s="293" t="s">
        <v>902</v>
      </c>
    </row>
    <row r="14" spans="1:3" ht="17.25" customHeight="1" x14ac:dyDescent="0.15">
      <c r="A14" s="287"/>
      <c r="B14" s="292"/>
      <c r="C14" s="293" t="s">
        <v>903</v>
      </c>
    </row>
    <row r="15" spans="1:3" ht="17.25" customHeight="1" x14ac:dyDescent="0.15">
      <c r="A15" s="287"/>
      <c r="B15" s="292"/>
      <c r="C15" s="293" t="s">
        <v>904</v>
      </c>
    </row>
    <row r="16" spans="1:3" ht="17.25" customHeight="1" x14ac:dyDescent="0.15">
      <c r="A16" s="287"/>
      <c r="B16" s="292"/>
      <c r="C16" s="293" t="s">
        <v>905</v>
      </c>
    </row>
    <row r="17" spans="1:3" ht="18" customHeight="1" x14ac:dyDescent="0.15">
      <c r="A17" s="861"/>
      <c r="B17" s="863"/>
      <c r="C17" s="293" t="s">
        <v>906</v>
      </c>
    </row>
    <row r="18" spans="1:3" ht="18" customHeight="1" x14ac:dyDescent="0.15">
      <c r="A18" s="861"/>
      <c r="B18" s="863"/>
      <c r="C18" s="293" t="s">
        <v>907</v>
      </c>
    </row>
    <row r="19" spans="1:3" ht="18" customHeight="1" x14ac:dyDescent="0.15">
      <c r="A19" s="861"/>
      <c r="B19" s="863"/>
      <c r="C19" s="293" t="s">
        <v>908</v>
      </c>
    </row>
    <row r="20" spans="1:3" ht="18" customHeight="1" x14ac:dyDescent="0.15">
      <c r="A20" s="861"/>
      <c r="B20" s="863"/>
      <c r="C20" s="293" t="s">
        <v>909</v>
      </c>
    </row>
    <row r="21" spans="1:3" ht="18" customHeight="1" x14ac:dyDescent="0.15">
      <c r="A21" s="861"/>
      <c r="B21" s="863"/>
      <c r="C21" s="294" t="s">
        <v>910</v>
      </c>
    </row>
    <row r="22" spans="1:3" ht="18" customHeight="1" x14ac:dyDescent="0.15">
      <c r="A22" s="861"/>
      <c r="B22" s="863"/>
      <c r="C22" s="294" t="s">
        <v>911</v>
      </c>
    </row>
    <row r="23" spans="1:3" ht="18" customHeight="1" x14ac:dyDescent="0.15">
      <c r="A23" s="861"/>
      <c r="B23" s="863"/>
      <c r="C23" s="293" t="s">
        <v>912</v>
      </c>
    </row>
    <row r="24" spans="1:3" ht="18" customHeight="1" x14ac:dyDescent="0.15">
      <c r="A24" s="861"/>
      <c r="B24" s="863"/>
      <c r="C24" s="293" t="s">
        <v>913</v>
      </c>
    </row>
    <row r="25" spans="1:3" ht="18" customHeight="1" x14ac:dyDescent="0.15">
      <c r="A25" s="861"/>
      <c r="B25" s="863"/>
      <c r="C25" s="293" t="s">
        <v>914</v>
      </c>
    </row>
    <row r="26" spans="1:3" ht="18" customHeight="1" x14ac:dyDescent="0.15">
      <c r="A26" s="287"/>
      <c r="B26" s="292"/>
      <c r="C26" s="293" t="s">
        <v>981</v>
      </c>
    </row>
    <row r="27" spans="1:3" ht="34.5" customHeight="1" x14ac:dyDescent="0.15">
      <c r="A27" s="287"/>
      <c r="B27" s="292" t="s">
        <v>915</v>
      </c>
      <c r="C27" s="293" t="s">
        <v>916</v>
      </c>
    </row>
    <row r="28" spans="1:3" ht="18.75" customHeight="1" x14ac:dyDescent="0.15">
      <c r="A28" s="287"/>
      <c r="B28" s="292" t="s">
        <v>917</v>
      </c>
      <c r="C28" s="293" t="s">
        <v>918</v>
      </c>
    </row>
    <row r="29" spans="1:3" ht="18.75" customHeight="1" x14ac:dyDescent="0.15">
      <c r="A29" s="287"/>
      <c r="B29" s="292" t="s">
        <v>919</v>
      </c>
      <c r="C29" s="293" t="s">
        <v>920</v>
      </c>
    </row>
    <row r="30" spans="1:3" ht="33.75" customHeight="1" x14ac:dyDescent="0.15">
      <c r="A30" s="287"/>
      <c r="B30" s="292" t="s">
        <v>921</v>
      </c>
      <c r="C30" s="293" t="s">
        <v>922</v>
      </c>
    </row>
    <row r="31" spans="1:3" ht="14.25" x14ac:dyDescent="0.15">
      <c r="A31" s="287"/>
      <c r="B31" s="292"/>
      <c r="C31" s="293"/>
    </row>
    <row r="32" spans="1:3" ht="18" customHeight="1" x14ac:dyDescent="0.15">
      <c r="A32" s="287" t="s">
        <v>533</v>
      </c>
      <c r="B32" s="292"/>
      <c r="C32" s="293"/>
    </row>
    <row r="33" spans="1:3" ht="31.5" customHeight="1" x14ac:dyDescent="0.15">
      <c r="A33" s="292" t="s">
        <v>923</v>
      </c>
      <c r="B33" s="862" t="s">
        <v>924</v>
      </c>
      <c r="C33" s="862"/>
    </row>
    <row r="34" spans="1:3" ht="27" customHeight="1" x14ac:dyDescent="0.15">
      <c r="A34" s="292" t="s">
        <v>925</v>
      </c>
      <c r="B34" s="862" t="s">
        <v>717</v>
      </c>
      <c r="C34" s="862"/>
    </row>
    <row r="35" spans="1:3" ht="38.25" customHeight="1" x14ac:dyDescent="0.15">
      <c r="A35" s="287" t="s">
        <v>926</v>
      </c>
      <c r="B35" s="862" t="s">
        <v>718</v>
      </c>
      <c r="C35" s="862"/>
    </row>
    <row r="36" spans="1:3" ht="18" customHeight="1" x14ac:dyDescent="0.15">
      <c r="A36" s="287" t="s">
        <v>927</v>
      </c>
      <c r="B36" s="862" t="s">
        <v>719</v>
      </c>
      <c r="C36" s="862"/>
    </row>
    <row r="37" spans="1:3" ht="14.25" x14ac:dyDescent="0.15">
      <c r="A37" s="287"/>
      <c r="B37" s="293"/>
      <c r="C37" s="293"/>
    </row>
    <row r="38" spans="1:3" ht="18" customHeight="1" x14ac:dyDescent="0.15">
      <c r="A38" s="287" t="s">
        <v>532</v>
      </c>
      <c r="B38" s="292"/>
      <c r="C38" s="293"/>
    </row>
    <row r="39" spans="1:3" ht="45" customHeight="1" x14ac:dyDescent="0.15">
      <c r="A39" s="292" t="s">
        <v>928</v>
      </c>
      <c r="B39" s="862" t="s">
        <v>929</v>
      </c>
      <c r="C39" s="862"/>
    </row>
    <row r="40" spans="1:3" ht="17.25" customHeight="1" x14ac:dyDescent="0.15">
      <c r="A40" s="287"/>
      <c r="B40" s="292" t="s">
        <v>897</v>
      </c>
      <c r="C40" s="293" t="s">
        <v>930</v>
      </c>
    </row>
    <row r="41" spans="1:3" ht="17.25" customHeight="1" x14ac:dyDescent="0.15">
      <c r="A41" s="287"/>
      <c r="B41" s="292"/>
      <c r="C41" s="293" t="s">
        <v>720</v>
      </c>
    </row>
    <row r="42" spans="1:3" ht="17.25" customHeight="1" x14ac:dyDescent="0.15">
      <c r="A42" s="287"/>
      <c r="B42" s="292" t="s">
        <v>899</v>
      </c>
      <c r="C42" s="293" t="s">
        <v>931</v>
      </c>
    </row>
    <row r="43" spans="1:3" ht="30" customHeight="1" x14ac:dyDescent="0.15">
      <c r="A43" s="287"/>
      <c r="B43" s="292"/>
      <c r="C43" s="293" t="s">
        <v>721</v>
      </c>
    </row>
    <row r="44" spans="1:3" ht="17.25" customHeight="1" x14ac:dyDescent="0.15">
      <c r="A44" s="287"/>
      <c r="B44" s="292" t="s">
        <v>915</v>
      </c>
      <c r="C44" s="293" t="s">
        <v>932</v>
      </c>
    </row>
    <row r="45" spans="1:3" ht="31.5" customHeight="1" x14ac:dyDescent="0.15">
      <c r="A45" s="287"/>
      <c r="B45" s="292"/>
      <c r="C45" s="293" t="s">
        <v>933</v>
      </c>
    </row>
    <row r="46" spans="1:3" ht="31.5" customHeight="1" x14ac:dyDescent="0.15">
      <c r="A46" s="287"/>
      <c r="B46" s="292"/>
      <c r="C46" s="293" t="s">
        <v>934</v>
      </c>
    </row>
    <row r="47" spans="1:3" ht="31.5" customHeight="1" x14ac:dyDescent="0.15">
      <c r="A47" s="287"/>
      <c r="B47" s="292"/>
      <c r="C47" s="293" t="s">
        <v>935</v>
      </c>
    </row>
    <row r="48" spans="1:3" ht="30.75" customHeight="1" x14ac:dyDescent="0.15">
      <c r="A48" s="287"/>
      <c r="B48" s="292"/>
      <c r="C48" s="293" t="s">
        <v>936</v>
      </c>
    </row>
    <row r="49" spans="1:3" ht="30.75" customHeight="1" x14ac:dyDescent="0.15">
      <c r="A49" s="287"/>
      <c r="B49" s="292"/>
      <c r="C49" s="293" t="s">
        <v>937</v>
      </c>
    </row>
    <row r="50" spans="1:3" ht="18.75" customHeight="1" x14ac:dyDescent="0.15">
      <c r="A50" s="292" t="s">
        <v>895</v>
      </c>
      <c r="B50" s="863" t="s">
        <v>938</v>
      </c>
      <c r="C50" s="863"/>
    </row>
    <row r="51" spans="1:3" ht="28.5" x14ac:dyDescent="0.15">
      <c r="A51" s="287"/>
      <c r="B51" s="292" t="s">
        <v>897</v>
      </c>
      <c r="C51" s="293" t="s">
        <v>939</v>
      </c>
    </row>
    <row r="52" spans="1:3" ht="18" customHeight="1" x14ac:dyDescent="0.15">
      <c r="A52" s="287"/>
      <c r="B52" s="292" t="s">
        <v>899</v>
      </c>
      <c r="C52" s="293" t="s">
        <v>940</v>
      </c>
    </row>
    <row r="53" spans="1:3" ht="14.25" x14ac:dyDescent="0.15">
      <c r="A53" s="287"/>
      <c r="B53" s="292"/>
      <c r="C53" s="293"/>
    </row>
    <row r="54" spans="1:3" ht="18" customHeight="1" x14ac:dyDescent="0.15">
      <c r="A54" s="860" t="s">
        <v>531</v>
      </c>
      <c r="B54" s="860"/>
      <c r="C54" s="860"/>
    </row>
    <row r="55" spans="1:3" ht="30.75" customHeight="1" x14ac:dyDescent="0.15">
      <c r="A55" s="292" t="s">
        <v>941</v>
      </c>
      <c r="B55" s="862" t="s">
        <v>722</v>
      </c>
      <c r="C55" s="862"/>
    </row>
    <row r="56" spans="1:3" ht="14.25" x14ac:dyDescent="0.15">
      <c r="A56" s="292"/>
      <c r="B56" s="293"/>
      <c r="C56" s="293"/>
    </row>
    <row r="57" spans="1:3" ht="18" customHeight="1" x14ac:dyDescent="0.15">
      <c r="A57" s="860" t="s">
        <v>747</v>
      </c>
      <c r="B57" s="860"/>
      <c r="C57" s="293"/>
    </row>
    <row r="58" spans="1:3" ht="18" customHeight="1" x14ac:dyDescent="0.15">
      <c r="A58" s="292" t="s">
        <v>942</v>
      </c>
      <c r="B58" s="862" t="s">
        <v>943</v>
      </c>
      <c r="C58" s="862"/>
    </row>
    <row r="59" spans="1:3" ht="14.25" x14ac:dyDescent="0.15">
      <c r="A59" s="292"/>
      <c r="B59" s="293"/>
      <c r="C59" s="293"/>
    </row>
    <row r="60" spans="1:3" ht="18" customHeight="1" x14ac:dyDescent="0.15">
      <c r="A60" s="860" t="s">
        <v>855</v>
      </c>
      <c r="B60" s="860"/>
      <c r="C60" s="860"/>
    </row>
    <row r="61" spans="1:3" ht="45" customHeight="1" x14ac:dyDescent="0.15">
      <c r="A61" s="292" t="s">
        <v>944</v>
      </c>
      <c r="B61" s="862" t="s">
        <v>945</v>
      </c>
      <c r="C61" s="862"/>
    </row>
    <row r="62" spans="1:3" ht="14.25" x14ac:dyDescent="0.15">
      <c r="A62" s="292"/>
      <c r="B62" s="293"/>
      <c r="C62" s="293"/>
    </row>
    <row r="63" spans="1:3" ht="18" customHeight="1" x14ac:dyDescent="0.15">
      <c r="A63" s="860" t="s">
        <v>530</v>
      </c>
      <c r="B63" s="860"/>
      <c r="C63" s="860"/>
    </row>
    <row r="64" spans="1:3" ht="30.75" customHeight="1" x14ac:dyDescent="0.15">
      <c r="A64" s="292" t="s">
        <v>946</v>
      </c>
      <c r="B64" s="862" t="s">
        <v>947</v>
      </c>
      <c r="C64" s="862"/>
    </row>
    <row r="65" spans="1:3" ht="14.25" x14ac:dyDescent="0.15">
      <c r="A65" s="292"/>
      <c r="B65" s="293"/>
      <c r="C65" s="293"/>
    </row>
    <row r="66" spans="1:3" ht="18" customHeight="1" x14ac:dyDescent="0.15">
      <c r="A66" s="860" t="s">
        <v>529</v>
      </c>
      <c r="B66" s="860"/>
      <c r="C66" s="293"/>
    </row>
    <row r="67" spans="1:3" ht="45" customHeight="1" x14ac:dyDescent="0.15">
      <c r="A67" s="292" t="s">
        <v>948</v>
      </c>
      <c r="B67" s="862" t="s">
        <v>949</v>
      </c>
      <c r="C67" s="862"/>
    </row>
    <row r="68" spans="1:3" ht="18" customHeight="1" x14ac:dyDescent="0.15">
      <c r="A68" s="292" t="s">
        <v>895</v>
      </c>
      <c r="B68" s="862" t="s">
        <v>723</v>
      </c>
      <c r="C68" s="862"/>
    </row>
    <row r="69" spans="1:3" ht="14.25" x14ac:dyDescent="0.15">
      <c r="A69" s="292"/>
      <c r="B69" s="293"/>
      <c r="C69" s="293"/>
    </row>
    <row r="70" spans="1:3" ht="18" customHeight="1" x14ac:dyDescent="0.15">
      <c r="A70" s="860" t="s">
        <v>528</v>
      </c>
      <c r="B70" s="860"/>
      <c r="C70" s="860"/>
    </row>
    <row r="71" spans="1:3" ht="79.5" customHeight="1" x14ac:dyDescent="0.15">
      <c r="A71" s="292" t="s">
        <v>950</v>
      </c>
      <c r="B71" s="862" t="s">
        <v>951</v>
      </c>
      <c r="C71" s="862"/>
    </row>
    <row r="72" spans="1:3" ht="18" customHeight="1" x14ac:dyDescent="0.15">
      <c r="A72" s="860" t="s">
        <v>527</v>
      </c>
      <c r="B72" s="860"/>
      <c r="C72" s="293"/>
    </row>
    <row r="73" spans="1:3" ht="45" customHeight="1" x14ac:dyDescent="0.15">
      <c r="A73" s="292" t="s">
        <v>952</v>
      </c>
      <c r="B73" s="862" t="s">
        <v>724</v>
      </c>
      <c r="C73" s="862"/>
    </row>
    <row r="74" spans="1:3" ht="18" customHeight="1" x14ac:dyDescent="0.15">
      <c r="A74" s="292" t="s">
        <v>953</v>
      </c>
      <c r="B74" s="862" t="s">
        <v>725</v>
      </c>
      <c r="C74" s="862"/>
    </row>
    <row r="75" spans="1:3" ht="14.25" x14ac:dyDescent="0.15">
      <c r="A75" s="292"/>
      <c r="B75" s="293"/>
      <c r="C75" s="293"/>
    </row>
    <row r="76" spans="1:3" ht="18" customHeight="1" x14ac:dyDescent="0.15">
      <c r="A76" s="860" t="s">
        <v>954</v>
      </c>
      <c r="B76" s="860"/>
      <c r="C76" s="860"/>
    </row>
    <row r="77" spans="1:3" ht="31.5" customHeight="1" x14ac:dyDescent="0.15">
      <c r="A77" s="292" t="s">
        <v>955</v>
      </c>
      <c r="B77" s="862" t="s">
        <v>726</v>
      </c>
      <c r="C77" s="862"/>
    </row>
    <row r="78" spans="1:3" ht="45.75" customHeight="1" x14ac:dyDescent="0.15">
      <c r="A78" s="292" t="s">
        <v>953</v>
      </c>
      <c r="B78" s="862" t="s">
        <v>727</v>
      </c>
      <c r="C78" s="862"/>
    </row>
    <row r="79" spans="1:3" ht="14.25" x14ac:dyDescent="0.15">
      <c r="A79" s="292"/>
      <c r="B79" s="293"/>
      <c r="C79" s="293"/>
    </row>
    <row r="80" spans="1:3" ht="18" customHeight="1" x14ac:dyDescent="0.15">
      <c r="A80" s="860" t="s">
        <v>526</v>
      </c>
      <c r="B80" s="860"/>
      <c r="C80" s="860"/>
    </row>
    <row r="81" spans="1:3" ht="45" customHeight="1" x14ac:dyDescent="0.15">
      <c r="A81" s="292" t="s">
        <v>956</v>
      </c>
      <c r="B81" s="862" t="s">
        <v>728</v>
      </c>
      <c r="C81" s="862"/>
    </row>
    <row r="82" spans="1:3" ht="14.25" x14ac:dyDescent="0.15">
      <c r="A82" s="292"/>
      <c r="B82" s="293"/>
      <c r="C82" s="293"/>
    </row>
    <row r="83" spans="1:3" ht="18" customHeight="1" x14ac:dyDescent="0.15">
      <c r="A83" s="860" t="s">
        <v>525</v>
      </c>
      <c r="B83" s="860"/>
      <c r="C83" s="860"/>
    </row>
    <row r="84" spans="1:3" ht="30.75" customHeight="1" x14ac:dyDescent="0.15">
      <c r="A84" s="292" t="s">
        <v>957</v>
      </c>
      <c r="B84" s="862" t="s">
        <v>729</v>
      </c>
      <c r="C84" s="862"/>
    </row>
    <row r="85" spans="1:3" ht="30.75" customHeight="1" x14ac:dyDescent="0.15">
      <c r="A85" s="287"/>
      <c r="B85" s="292" t="s">
        <v>897</v>
      </c>
      <c r="C85" s="293" t="s">
        <v>958</v>
      </c>
    </row>
    <row r="86" spans="1:3" ht="18" customHeight="1" x14ac:dyDescent="0.15">
      <c r="A86" s="287"/>
      <c r="B86" s="292" t="s">
        <v>899</v>
      </c>
      <c r="C86" s="293" t="s">
        <v>856</v>
      </c>
    </row>
    <row r="87" spans="1:3" ht="18" customHeight="1" x14ac:dyDescent="0.15">
      <c r="A87" s="287"/>
      <c r="B87" s="292" t="s">
        <v>915</v>
      </c>
      <c r="C87" s="293" t="s">
        <v>857</v>
      </c>
    </row>
    <row r="88" spans="1:3" ht="31.5" customHeight="1" x14ac:dyDescent="0.15">
      <c r="A88" s="292" t="s">
        <v>953</v>
      </c>
      <c r="B88" s="862" t="s">
        <v>959</v>
      </c>
      <c r="C88" s="862"/>
    </row>
    <row r="89" spans="1:3" ht="14.25" x14ac:dyDescent="0.15">
      <c r="A89" s="292"/>
      <c r="B89" s="293"/>
      <c r="C89" s="293"/>
    </row>
    <row r="90" spans="1:3" ht="18" customHeight="1" x14ac:dyDescent="0.15">
      <c r="A90" s="860" t="s">
        <v>524</v>
      </c>
      <c r="B90" s="860"/>
      <c r="C90" s="293"/>
    </row>
    <row r="91" spans="1:3" ht="46.5" customHeight="1" x14ac:dyDescent="0.15">
      <c r="A91" s="292" t="s">
        <v>960</v>
      </c>
      <c r="B91" s="862" t="s">
        <v>961</v>
      </c>
      <c r="C91" s="862"/>
    </row>
    <row r="92" spans="1:3" ht="45.75" customHeight="1" x14ac:dyDescent="0.15">
      <c r="A92" s="292" t="s">
        <v>953</v>
      </c>
      <c r="B92" s="862" t="s">
        <v>730</v>
      </c>
      <c r="C92" s="862"/>
    </row>
    <row r="93" spans="1:3" ht="46.5" customHeight="1" x14ac:dyDescent="0.15">
      <c r="A93" s="292" t="s">
        <v>962</v>
      </c>
      <c r="B93" s="862" t="s">
        <v>731</v>
      </c>
      <c r="C93" s="862"/>
    </row>
    <row r="94" spans="1:3" ht="45" customHeight="1" x14ac:dyDescent="0.15">
      <c r="A94" s="292" t="s">
        <v>963</v>
      </c>
      <c r="B94" s="862" t="s">
        <v>732</v>
      </c>
      <c r="C94" s="862"/>
    </row>
    <row r="95" spans="1:3" ht="14.25" x14ac:dyDescent="0.15">
      <c r="A95" s="292"/>
      <c r="B95" s="293"/>
      <c r="C95" s="293"/>
    </row>
    <row r="96" spans="1:3" ht="18" customHeight="1" x14ac:dyDescent="0.15">
      <c r="A96" s="860" t="s">
        <v>523</v>
      </c>
      <c r="B96" s="860"/>
      <c r="C96" s="860"/>
    </row>
    <row r="97" spans="1:3" ht="30" customHeight="1" x14ac:dyDescent="0.15">
      <c r="A97" s="292" t="s">
        <v>964</v>
      </c>
      <c r="B97" s="862" t="s">
        <v>733</v>
      </c>
      <c r="C97" s="862"/>
    </row>
    <row r="98" spans="1:3" ht="30.75" customHeight="1" x14ac:dyDescent="0.15">
      <c r="A98" s="292" t="s">
        <v>953</v>
      </c>
      <c r="B98" s="862" t="s">
        <v>734</v>
      </c>
      <c r="C98" s="862"/>
    </row>
    <row r="99" spans="1:3" ht="75.75" customHeight="1" x14ac:dyDescent="0.15">
      <c r="A99" s="292" t="s">
        <v>962</v>
      </c>
      <c r="B99" s="862" t="s">
        <v>965</v>
      </c>
      <c r="C99" s="862"/>
    </row>
    <row r="100" spans="1:3" ht="14.25" x14ac:dyDescent="0.15">
      <c r="A100" s="292"/>
      <c r="B100" s="293"/>
      <c r="C100" s="293"/>
    </row>
    <row r="101" spans="1:3" ht="18" customHeight="1" x14ac:dyDescent="0.15">
      <c r="A101" s="860" t="s">
        <v>522</v>
      </c>
      <c r="B101" s="860"/>
      <c r="C101" s="860"/>
    </row>
    <row r="102" spans="1:3" ht="30.75" customHeight="1" x14ac:dyDescent="0.15">
      <c r="A102" s="287" t="s">
        <v>966</v>
      </c>
      <c r="B102" s="862" t="s">
        <v>735</v>
      </c>
      <c r="C102" s="862"/>
    </row>
    <row r="103" spans="1:3" ht="30.75" customHeight="1" x14ac:dyDescent="0.15">
      <c r="A103" s="287"/>
      <c r="B103" s="292" t="s">
        <v>897</v>
      </c>
      <c r="C103" s="293" t="s">
        <v>858</v>
      </c>
    </row>
    <row r="104" spans="1:3" ht="30" customHeight="1" x14ac:dyDescent="0.15">
      <c r="A104" s="287"/>
      <c r="B104" s="292" t="s">
        <v>899</v>
      </c>
      <c r="C104" s="293" t="s">
        <v>859</v>
      </c>
    </row>
    <row r="105" spans="1:3" ht="30.75" customHeight="1" x14ac:dyDescent="0.15">
      <c r="A105" s="292" t="s">
        <v>953</v>
      </c>
      <c r="B105" s="862" t="s">
        <v>736</v>
      </c>
      <c r="C105" s="862"/>
    </row>
    <row r="106" spans="1:3" ht="14.25" x14ac:dyDescent="0.15">
      <c r="A106" s="292"/>
      <c r="B106" s="293"/>
      <c r="C106" s="293"/>
    </row>
    <row r="107" spans="1:3" ht="18" customHeight="1" x14ac:dyDescent="0.15">
      <c r="A107" s="860" t="s">
        <v>521</v>
      </c>
      <c r="B107" s="860"/>
      <c r="C107" s="860"/>
    </row>
    <row r="108" spans="1:3" ht="30.75" customHeight="1" x14ac:dyDescent="0.15">
      <c r="A108" s="292" t="s">
        <v>967</v>
      </c>
      <c r="B108" s="862" t="s">
        <v>737</v>
      </c>
      <c r="C108" s="862"/>
    </row>
    <row r="109" spans="1:3" ht="14.25" x14ac:dyDescent="0.15">
      <c r="A109" s="292"/>
      <c r="B109" s="293"/>
      <c r="C109" s="293"/>
    </row>
    <row r="110" spans="1:3" ht="18" customHeight="1" x14ac:dyDescent="0.15">
      <c r="A110" s="860" t="s">
        <v>520</v>
      </c>
      <c r="B110" s="860"/>
      <c r="C110" s="860"/>
    </row>
    <row r="111" spans="1:3" ht="45.75" customHeight="1" x14ac:dyDescent="0.15">
      <c r="A111" s="292" t="s">
        <v>968</v>
      </c>
      <c r="B111" s="862" t="s">
        <v>969</v>
      </c>
      <c r="C111" s="862"/>
    </row>
    <row r="112" spans="1:3" ht="14.25" x14ac:dyDescent="0.15">
      <c r="A112" s="292"/>
      <c r="B112" s="293"/>
      <c r="C112" s="293"/>
    </row>
    <row r="113" spans="1:3" ht="18" customHeight="1" x14ac:dyDescent="0.15">
      <c r="A113" s="287" t="s">
        <v>519</v>
      </c>
      <c r="B113" s="292"/>
      <c r="C113" s="293"/>
    </row>
    <row r="114" spans="1:3" ht="32.25" customHeight="1" x14ac:dyDescent="0.15">
      <c r="A114" s="292" t="s">
        <v>970</v>
      </c>
      <c r="B114" s="862" t="s">
        <v>738</v>
      </c>
      <c r="C114" s="862"/>
    </row>
    <row r="115" spans="1:3" ht="14.25" x14ac:dyDescent="0.15">
      <c r="A115" s="292"/>
      <c r="B115" s="293"/>
      <c r="C115" s="293"/>
    </row>
    <row r="116" spans="1:3" ht="18" customHeight="1" x14ac:dyDescent="0.15">
      <c r="A116" s="862" t="s">
        <v>971</v>
      </c>
      <c r="B116" s="862"/>
      <c r="C116" s="862"/>
    </row>
    <row r="117" spans="1:3" ht="18" customHeight="1" x14ac:dyDescent="0.15">
      <c r="A117" s="287"/>
      <c r="B117" s="860" t="s">
        <v>972</v>
      </c>
      <c r="C117" s="860"/>
    </row>
    <row r="118" spans="1:3" ht="99" customHeight="1" x14ac:dyDescent="0.15">
      <c r="A118" s="287"/>
      <c r="B118" s="292"/>
      <c r="C118" s="292" t="s">
        <v>973</v>
      </c>
    </row>
    <row r="119" spans="1:3" ht="14.25" x14ac:dyDescent="0.15">
      <c r="A119" s="287"/>
      <c r="B119" s="292"/>
      <c r="C119" s="293"/>
    </row>
    <row r="120" spans="1:3" ht="14.25" x14ac:dyDescent="0.15">
      <c r="A120" s="287"/>
      <c r="B120" s="292"/>
      <c r="C120" s="293"/>
    </row>
    <row r="121" spans="1:3" ht="14.25" x14ac:dyDescent="0.15">
      <c r="A121" s="287"/>
      <c r="B121" s="292"/>
      <c r="C121" s="293"/>
    </row>
    <row r="122" spans="1:3" ht="14.25" x14ac:dyDescent="0.15">
      <c r="A122" s="287"/>
      <c r="B122" s="292"/>
      <c r="C122" s="293"/>
    </row>
    <row r="123" spans="1:3" ht="14.25" x14ac:dyDescent="0.15">
      <c r="A123" s="287"/>
      <c r="B123" s="292"/>
      <c r="C123" s="293"/>
    </row>
    <row r="124" spans="1:3" ht="14.25" x14ac:dyDescent="0.15">
      <c r="A124" s="287"/>
      <c r="B124" s="292"/>
      <c r="C124" s="293"/>
    </row>
    <row r="125" spans="1:3" ht="14.25" x14ac:dyDescent="0.15">
      <c r="A125" s="287"/>
      <c r="B125" s="292"/>
      <c r="C125" s="293"/>
    </row>
    <row r="126" spans="1:3" ht="14.25" x14ac:dyDescent="0.15">
      <c r="A126" s="287"/>
      <c r="B126" s="292"/>
      <c r="C126" s="293"/>
    </row>
    <row r="127" spans="1:3" ht="18" customHeight="1" x14ac:dyDescent="0.15">
      <c r="A127" s="287"/>
      <c r="B127" s="860" t="s">
        <v>974</v>
      </c>
      <c r="C127" s="860"/>
    </row>
    <row r="128" spans="1:3" ht="90.75" customHeight="1" x14ac:dyDescent="0.15">
      <c r="A128" s="861"/>
      <c r="B128" s="295" t="s">
        <v>975</v>
      </c>
      <c r="C128" s="296" t="s">
        <v>976</v>
      </c>
    </row>
    <row r="129" spans="1:3" ht="14.25" x14ac:dyDescent="0.15">
      <c r="A129" s="861"/>
      <c r="B129" s="295"/>
      <c r="C129" s="294"/>
    </row>
    <row r="130" spans="1:3" ht="14.25" x14ac:dyDescent="0.15">
      <c r="A130" s="861"/>
      <c r="B130" s="295"/>
      <c r="C130" s="294"/>
    </row>
    <row r="131" spans="1:3" ht="14.25" x14ac:dyDescent="0.15">
      <c r="A131" s="861"/>
      <c r="B131" s="295"/>
      <c r="C131" s="294"/>
    </row>
    <row r="132" spans="1:3" ht="14.25" x14ac:dyDescent="0.15">
      <c r="A132" s="861"/>
      <c r="B132" s="295"/>
      <c r="C132" s="294"/>
    </row>
    <row r="133" spans="1:3" ht="14.25" x14ac:dyDescent="0.15">
      <c r="A133" s="287"/>
      <c r="B133" s="295"/>
      <c r="C133" s="293"/>
    </row>
    <row r="134" spans="1:3" ht="14.25" x14ac:dyDescent="0.15">
      <c r="A134" s="287"/>
      <c r="B134" s="295"/>
      <c r="C134" s="293"/>
    </row>
    <row r="135" spans="1:3" ht="14.25" x14ac:dyDescent="0.15">
      <c r="A135" s="287"/>
      <c r="B135" s="295"/>
      <c r="C135" s="293"/>
    </row>
    <row r="136" spans="1:3" ht="45.75" customHeight="1" x14ac:dyDescent="0.15">
      <c r="A136" s="287"/>
      <c r="B136" s="295" t="s">
        <v>977</v>
      </c>
      <c r="C136" s="293" t="s">
        <v>978</v>
      </c>
    </row>
    <row r="137" spans="1:3" hidden="1" x14ac:dyDescent="0.15">
      <c r="C137" s="297"/>
    </row>
    <row r="138" spans="1:3" hidden="1" x14ac:dyDescent="0.15">
      <c r="C138" s="297"/>
    </row>
    <row r="139" spans="1:3" hidden="1" x14ac:dyDescent="0.15">
      <c r="C139" s="297"/>
    </row>
    <row r="140" spans="1:3" hidden="1" x14ac:dyDescent="0.15">
      <c r="C140" s="297"/>
    </row>
  </sheetData>
  <sheetProtection algorithmName="SHA-512" hashValue="xyEThHifix6jyEZWKhpOFH4/TSMq0JkkF/y2576H4fu01NcoUcD0POOZ/TC/dCIMppimxUBLCjOvxbG+x4eYWQ==" saltValue="Ql3chvcfGODUfEZ2lx6YQQ==" spinCount="100000" sheet="1" selectLockedCells="1" selectUnlockedCells="1"/>
  <mergeCells count="57">
    <mergeCell ref="B50:C50"/>
    <mergeCell ref="A2:C2"/>
    <mergeCell ref="B5:C5"/>
    <mergeCell ref="B6:C6"/>
    <mergeCell ref="B9:C9"/>
    <mergeCell ref="A17:A25"/>
    <mergeCell ref="B17:B25"/>
    <mergeCell ref="B33:C33"/>
    <mergeCell ref="B34:C34"/>
    <mergeCell ref="B35:C35"/>
    <mergeCell ref="B36:C36"/>
    <mergeCell ref="B39:C39"/>
    <mergeCell ref="A70:C70"/>
    <mergeCell ref="A54:C54"/>
    <mergeCell ref="B55:C55"/>
    <mergeCell ref="A57:B57"/>
    <mergeCell ref="B58:C58"/>
    <mergeCell ref="A60:C60"/>
    <mergeCell ref="B61:C61"/>
    <mergeCell ref="A63:C63"/>
    <mergeCell ref="B64:C64"/>
    <mergeCell ref="A66:B66"/>
    <mergeCell ref="B67:C67"/>
    <mergeCell ref="B68:C68"/>
    <mergeCell ref="B88:C88"/>
    <mergeCell ref="B71:C71"/>
    <mergeCell ref="A72:B72"/>
    <mergeCell ref="B73:C73"/>
    <mergeCell ref="B74:C74"/>
    <mergeCell ref="A76:C76"/>
    <mergeCell ref="B77:C77"/>
    <mergeCell ref="B78:C78"/>
    <mergeCell ref="A80:C80"/>
    <mergeCell ref="B81:C81"/>
    <mergeCell ref="A83:C83"/>
    <mergeCell ref="B84:C84"/>
    <mergeCell ref="B105:C105"/>
    <mergeCell ref="A90:B90"/>
    <mergeCell ref="B91:C91"/>
    <mergeCell ref="B92:C92"/>
    <mergeCell ref="B93:C93"/>
    <mergeCell ref="B94:C94"/>
    <mergeCell ref="A96:C96"/>
    <mergeCell ref="B97:C97"/>
    <mergeCell ref="B98:C98"/>
    <mergeCell ref="B99:C99"/>
    <mergeCell ref="A101:C101"/>
    <mergeCell ref="B102:C102"/>
    <mergeCell ref="B117:C117"/>
    <mergeCell ref="B127:C127"/>
    <mergeCell ref="A128:A132"/>
    <mergeCell ref="A107:C107"/>
    <mergeCell ref="B108:C108"/>
    <mergeCell ref="A110:C110"/>
    <mergeCell ref="B111:C111"/>
    <mergeCell ref="B114:C114"/>
    <mergeCell ref="A116:C116"/>
  </mergeCells>
  <phoneticPr fontId="22"/>
  <pageMargins left="0.70866141732283472" right="0.70866141732283472" top="0.74803149606299213" bottom="0.74803149606299213" header="0.31496062992125984" footer="0.31496062992125984"/>
  <pageSetup paperSize="9" scale="76" fitToHeight="0" orientation="portrait" r:id="rId1"/>
  <headerFooter differentFirst="1"/>
  <rowBreaks count="3" manualBreakCount="3">
    <brk id="37" max="2" man="1"/>
    <brk id="78" max="2" man="1"/>
    <brk id="114" max="2"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theme="3" tint="0.39997558519241921"/>
  </sheetPr>
  <dimension ref="A1:BN28"/>
  <sheetViews>
    <sheetView showGridLines="0" showRowColHeaders="0" tabSelected="1" zoomScaleNormal="100" zoomScaleSheetLayoutView="97" workbookViewId="0">
      <selection activeCell="G5" sqref="G5"/>
    </sheetView>
  </sheetViews>
  <sheetFormatPr defaultColWidth="0" defaultRowHeight="13.5" customHeight="1" zeroHeight="1" x14ac:dyDescent="0.15"/>
  <cols>
    <col min="1" max="1" width="2.875" style="59" customWidth="1"/>
    <col min="2" max="6" width="2.625" style="59" customWidth="1"/>
    <col min="7" max="7" width="55.625" style="59" customWidth="1"/>
    <col min="8" max="8" width="2.125" style="59" customWidth="1"/>
    <col min="9" max="10" width="2.875" style="59" customWidth="1"/>
    <col min="11" max="12" width="4.625" style="59" customWidth="1"/>
    <col min="13" max="18" width="2.375" style="59" customWidth="1"/>
    <col min="19" max="19" width="4.625" style="59" customWidth="1"/>
    <col min="20" max="21" width="15.625" style="59" customWidth="1"/>
    <col min="22" max="25" width="2.375" style="59" customWidth="1"/>
    <col min="26" max="26" width="2.75" style="59" customWidth="1"/>
    <col min="27" max="27" width="3.375" style="59" hidden="1" customWidth="1"/>
    <col min="28" max="28" width="3.5" style="59" hidden="1" customWidth="1"/>
    <col min="29" max="29" width="4.375" style="59" hidden="1" customWidth="1"/>
    <col min="30" max="30" width="5.625" style="59" hidden="1" customWidth="1"/>
    <col min="31" max="31" width="2.625" style="59" hidden="1" customWidth="1"/>
    <col min="32" max="32" width="5.625" style="59" hidden="1" customWidth="1"/>
    <col min="33" max="33" width="2.625" style="59" hidden="1" customWidth="1"/>
    <col min="34" max="35" width="6.625" style="59" hidden="1" customWidth="1"/>
    <col min="36" max="38" width="2.625" style="59" hidden="1" customWidth="1"/>
    <col min="39" max="39" width="4.125" style="59" hidden="1" customWidth="1"/>
    <col min="40" max="42" width="2.625" style="59" hidden="1" customWidth="1"/>
    <col min="43" max="43" width="4.25" style="59" hidden="1" customWidth="1"/>
    <col min="44" max="44" width="2.5" style="828" hidden="1" customWidth="1"/>
    <col min="45" max="50" width="2.75" style="59" hidden="1" customWidth="1"/>
    <col min="51" max="51" width="3.5" style="59" hidden="1" customWidth="1"/>
    <col min="52" max="52" width="4.375" style="59" hidden="1" customWidth="1"/>
    <col min="53" max="53" width="5.625" style="59" hidden="1" customWidth="1"/>
    <col min="54" max="54" width="2.625" style="59" hidden="1" customWidth="1"/>
    <col min="55" max="55" width="5.625" style="59" hidden="1" customWidth="1"/>
    <col min="56" max="56" width="2.625" style="59" hidden="1" customWidth="1"/>
    <col min="57" max="58" width="6.625" style="59" hidden="1" customWidth="1"/>
    <col min="59" max="61" width="2.625" style="59" hidden="1" customWidth="1"/>
    <col min="62" max="62" width="4.125" style="59" hidden="1" customWidth="1"/>
    <col min="63" max="65" width="2.625" style="59" hidden="1" customWidth="1"/>
    <col min="66" max="66" width="5.875" style="59" hidden="1" customWidth="1"/>
    <col min="67" max="16384" width="9" style="59" hidden="1"/>
  </cols>
  <sheetData>
    <row r="1" spans="1:43" ht="26.1" customHeight="1" x14ac:dyDescent="0.15">
      <c r="A1" s="62" t="s">
        <v>980</v>
      </c>
      <c r="B1" s="62"/>
      <c r="C1" s="62"/>
      <c r="D1" s="62"/>
      <c r="E1" s="62"/>
      <c r="F1" s="62"/>
      <c r="G1" s="62"/>
      <c r="H1" s="62"/>
      <c r="I1" s="62"/>
      <c r="J1" s="62"/>
      <c r="K1" s="62"/>
      <c r="L1" s="62"/>
      <c r="AB1" s="64"/>
      <c r="AC1" s="854" t="s">
        <v>1140</v>
      </c>
      <c r="AD1" s="64"/>
      <c r="AE1" s="64"/>
      <c r="AF1" s="854"/>
      <c r="AG1" s="64"/>
      <c r="AH1" s="64"/>
      <c r="AI1" s="64"/>
      <c r="AJ1" s="64"/>
      <c r="AK1" s="64"/>
      <c r="AL1" s="64"/>
      <c r="AM1" s="64"/>
      <c r="AN1" s="64"/>
      <c r="AO1" s="64"/>
      <c r="AP1" s="64"/>
      <c r="AQ1" s="815"/>
    </row>
    <row r="2" spans="1:43" ht="5.0999999999999996" customHeight="1" thickBot="1" x14ac:dyDescent="0.2">
      <c r="H2" s="169"/>
      <c r="I2" s="62"/>
      <c r="J2" s="62"/>
      <c r="K2" s="62"/>
      <c r="L2" s="62"/>
      <c r="AB2" s="64"/>
      <c r="AC2" s="64"/>
      <c r="AD2" s="64"/>
      <c r="AE2" s="64"/>
      <c r="AF2" s="854"/>
      <c r="AG2" s="64"/>
      <c r="AH2" s="64"/>
      <c r="AI2" s="64"/>
      <c r="AJ2" s="64"/>
      <c r="AK2" s="64"/>
      <c r="AL2" s="64"/>
      <c r="AM2" s="64"/>
      <c r="AN2" s="64"/>
      <c r="AO2" s="64"/>
      <c r="AP2" s="64"/>
      <c r="AQ2" s="815"/>
    </row>
    <row r="3" spans="1:43" ht="18" customHeight="1" thickBot="1" x14ac:dyDescent="0.2">
      <c r="A3" s="63" t="s">
        <v>37</v>
      </c>
      <c r="B3" s="169"/>
      <c r="C3" s="169"/>
      <c r="D3" s="169"/>
      <c r="E3" s="169"/>
      <c r="F3" s="169"/>
      <c r="G3" s="169"/>
      <c r="H3" s="169"/>
      <c r="I3" s="62"/>
      <c r="J3" s="62"/>
      <c r="K3" s="62"/>
      <c r="L3" s="62"/>
      <c r="AC3" s="64" t="s">
        <v>1120</v>
      </c>
      <c r="AD3" s="806"/>
      <c r="AF3" s="337" t="s">
        <v>1141</v>
      </c>
    </row>
    <row r="4" spans="1:43" ht="26.1" customHeight="1" thickBot="1" x14ac:dyDescent="0.2">
      <c r="A4" s="927" t="s">
        <v>504</v>
      </c>
      <c r="B4" s="927"/>
      <c r="C4" s="927"/>
      <c r="D4" s="927"/>
      <c r="E4" s="927"/>
      <c r="F4" s="927"/>
      <c r="G4" s="927"/>
      <c r="H4" s="64"/>
      <c r="AB4" s="807"/>
      <c r="AC4" s="808" t="s">
        <v>1122</v>
      </c>
      <c r="AD4" s="809" t="s">
        <v>1121</v>
      </c>
      <c r="AE4" s="810" t="s">
        <v>571</v>
      </c>
      <c r="AF4" s="808" t="s">
        <v>597</v>
      </c>
      <c r="AG4" s="808" t="s">
        <v>573</v>
      </c>
      <c r="AH4" s="808" t="s">
        <v>598</v>
      </c>
      <c r="AI4" s="808" t="s">
        <v>599</v>
      </c>
      <c r="AJ4" s="808" t="s">
        <v>575</v>
      </c>
      <c r="AK4" s="808" t="s">
        <v>576</v>
      </c>
      <c r="AL4" s="808" t="s">
        <v>577</v>
      </c>
      <c r="AM4" s="808" t="s">
        <v>578</v>
      </c>
      <c r="AN4" s="808" t="s">
        <v>579</v>
      </c>
      <c r="AO4" s="808" t="s">
        <v>580</v>
      </c>
      <c r="AP4" s="808" t="s">
        <v>581</v>
      </c>
      <c r="AQ4" s="808" t="s">
        <v>582</v>
      </c>
    </row>
    <row r="5" spans="1:43" ht="26.1" customHeight="1" x14ac:dyDescent="0.15">
      <c r="A5" s="907" t="s">
        <v>1054</v>
      </c>
      <c r="B5" s="908"/>
      <c r="C5" s="908"/>
      <c r="D5" s="908"/>
      <c r="E5" s="908"/>
      <c r="F5" s="909"/>
      <c r="G5" s="830"/>
      <c r="H5" s="170"/>
      <c r="I5" s="935" t="s">
        <v>462</v>
      </c>
      <c r="J5" s="916" t="s">
        <v>545</v>
      </c>
      <c r="K5" s="917"/>
      <c r="L5" s="918"/>
      <c r="M5" s="916" t="s">
        <v>479</v>
      </c>
      <c r="N5" s="917"/>
      <c r="O5" s="917"/>
      <c r="P5" s="917"/>
      <c r="Q5" s="917"/>
      <c r="R5" s="918"/>
      <c r="S5" s="922" t="s">
        <v>1131</v>
      </c>
      <c r="T5" s="915" t="s">
        <v>34</v>
      </c>
      <c r="U5" s="896"/>
      <c r="V5" s="916" t="s">
        <v>478</v>
      </c>
      <c r="W5" s="917"/>
      <c r="X5" s="917"/>
      <c r="Y5" s="918"/>
      <c r="AB5" s="807">
        <v>1</v>
      </c>
      <c r="AC5" s="811"/>
      <c r="AD5" s="811" t="str">
        <f>IF($AD$3="","",$AD$3)</f>
        <v/>
      </c>
      <c r="AE5" s="811"/>
      <c r="AF5" s="811" t="e">
        <f>VLOOKUP(AB5,【非】貼付!$A$42:$P$63,5,FALSE)</f>
        <v>#N/A</v>
      </c>
      <c r="AG5" s="812"/>
      <c r="AH5" s="813" t="e">
        <f>VLOOKUP(AB5,【非】貼付!$A$42:$P$63,7,FALSE)</f>
        <v>#N/A</v>
      </c>
      <c r="AI5" s="813" t="e">
        <f>VLOOKUP(AB5,【非】貼付!$A$42:$P$63,8,FALSE)</f>
        <v>#N/A</v>
      </c>
      <c r="AJ5" s="811"/>
      <c r="AK5" s="811"/>
      <c r="AL5" s="811"/>
      <c r="AM5" s="811" t="str">
        <f t="shared" ref="AM5:AM25" si="0">IF($G$23="", "", IF(TRIM($G$22)="曲のみ", "器楽",$G$23))</f>
        <v/>
      </c>
      <c r="AN5" s="811"/>
      <c r="AO5" s="811"/>
      <c r="AP5" s="811"/>
      <c r="AQ5" s="814">
        <v>0.1</v>
      </c>
    </row>
    <row r="6" spans="1:43" ht="26.1" customHeight="1" thickBot="1" x14ac:dyDescent="0.2">
      <c r="A6" s="868" t="s">
        <v>1055</v>
      </c>
      <c r="B6" s="177"/>
      <c r="C6" s="896" t="s">
        <v>1050</v>
      </c>
      <c r="D6" s="896"/>
      <c r="E6" s="896"/>
      <c r="F6" s="178"/>
      <c r="G6" s="831"/>
      <c r="I6" s="936"/>
      <c r="J6" s="919"/>
      <c r="K6" s="920"/>
      <c r="L6" s="921"/>
      <c r="M6" s="919"/>
      <c r="N6" s="920"/>
      <c r="O6" s="920"/>
      <c r="P6" s="920"/>
      <c r="Q6" s="920"/>
      <c r="R6" s="921"/>
      <c r="S6" s="923"/>
      <c r="T6" s="816" t="s">
        <v>1129</v>
      </c>
      <c r="U6" s="816" t="s">
        <v>1130</v>
      </c>
      <c r="V6" s="919"/>
      <c r="W6" s="920"/>
      <c r="X6" s="920"/>
      <c r="Y6" s="921"/>
      <c r="AB6" s="807">
        <v>2</v>
      </c>
      <c r="AC6" s="811"/>
      <c r="AD6" s="811" t="str">
        <f>IF($AD$3="","",$AD$3)</f>
        <v/>
      </c>
      <c r="AE6" s="811"/>
      <c r="AF6" s="811" t="e">
        <f>VLOOKUP(AB6,【非】貼付!$A$42:$P$63,5,FALSE)</f>
        <v>#N/A</v>
      </c>
      <c r="AG6" s="812"/>
      <c r="AH6" s="813" t="e">
        <f>VLOOKUP(AB6,【非】貼付!$A$42:$P$63,7,FALSE)</f>
        <v>#N/A</v>
      </c>
      <c r="AI6" s="813" t="e">
        <f>VLOOKUP(AB6,【非】貼付!$A$42:$P$63,8,FALSE)</f>
        <v>#N/A</v>
      </c>
      <c r="AJ6" s="811"/>
      <c r="AK6" s="811"/>
      <c r="AL6" s="811"/>
      <c r="AM6" s="811" t="str">
        <f t="shared" si="0"/>
        <v/>
      </c>
      <c r="AN6" s="811"/>
      <c r="AO6" s="811"/>
      <c r="AP6" s="811"/>
      <c r="AQ6" s="814">
        <v>0.1</v>
      </c>
    </row>
    <row r="7" spans="1:43" ht="26.1" customHeight="1" x14ac:dyDescent="0.15">
      <c r="A7" s="869"/>
      <c r="B7" s="179"/>
      <c r="C7" s="900"/>
      <c r="D7" s="900"/>
      <c r="E7" s="900"/>
      <c r="F7" s="180" t="s">
        <v>703</v>
      </c>
      <c r="G7" s="832"/>
      <c r="I7" s="936"/>
      <c r="J7" s="895">
        <v>1</v>
      </c>
      <c r="K7" s="894" t="s">
        <v>546</v>
      </c>
      <c r="L7" s="894"/>
      <c r="M7" s="885" t="s">
        <v>476</v>
      </c>
      <c r="N7" s="886"/>
      <c r="O7" s="886"/>
      <c r="P7" s="886"/>
      <c r="Q7" s="886"/>
      <c r="R7" s="887"/>
      <c r="S7" s="838"/>
      <c r="T7" s="823"/>
      <c r="U7" s="819"/>
      <c r="V7" s="924"/>
      <c r="W7" s="925"/>
      <c r="X7" s="925"/>
      <c r="Y7" s="926"/>
      <c r="AB7" s="807">
        <v>3</v>
      </c>
      <c r="AC7" s="811"/>
      <c r="AD7" s="811" t="str">
        <f t="shared" ref="AD7:AD25" si="1">IF($AD$3="","",$AD$3)</f>
        <v/>
      </c>
      <c r="AE7" s="811"/>
      <c r="AF7" s="811" t="e">
        <f>VLOOKUP(AB7,【非】貼付!$A$42:$P$63,5,FALSE)</f>
        <v>#N/A</v>
      </c>
      <c r="AG7" s="812"/>
      <c r="AH7" s="813" t="e">
        <f>VLOOKUP(AB7,【非】貼付!$A$42:$P$63,7,FALSE)</f>
        <v>#N/A</v>
      </c>
      <c r="AI7" s="813" t="e">
        <f>VLOOKUP(AB7,【非】貼付!$A$42:$P$63,8,FALSE)</f>
        <v>#N/A</v>
      </c>
      <c r="AJ7" s="811"/>
      <c r="AK7" s="811"/>
      <c r="AL7" s="811"/>
      <c r="AM7" s="811" t="str">
        <f t="shared" si="0"/>
        <v/>
      </c>
      <c r="AN7" s="811"/>
      <c r="AO7" s="811"/>
      <c r="AP7" s="811"/>
      <c r="AQ7" s="814">
        <v>0.1</v>
      </c>
    </row>
    <row r="8" spans="1:43" ht="26.1" customHeight="1" x14ac:dyDescent="0.15">
      <c r="A8" s="869"/>
      <c r="B8" s="877" t="s">
        <v>1</v>
      </c>
      <c r="C8" s="878"/>
      <c r="D8" s="878"/>
      <c r="E8" s="878"/>
      <c r="F8" s="879"/>
      <c r="G8" s="833"/>
      <c r="H8" s="65"/>
      <c r="I8" s="936"/>
      <c r="J8" s="895"/>
      <c r="K8" s="894"/>
      <c r="L8" s="894"/>
      <c r="M8" s="885" t="s">
        <v>477</v>
      </c>
      <c r="N8" s="886"/>
      <c r="O8" s="886"/>
      <c r="P8" s="886"/>
      <c r="Q8" s="886"/>
      <c r="R8" s="887"/>
      <c r="S8" s="839"/>
      <c r="T8" s="824"/>
      <c r="U8" s="820"/>
      <c r="V8" s="924"/>
      <c r="W8" s="925"/>
      <c r="X8" s="925"/>
      <c r="Y8" s="926"/>
      <c r="AB8" s="807">
        <v>4</v>
      </c>
      <c r="AC8" s="811"/>
      <c r="AD8" s="811" t="str">
        <f t="shared" si="1"/>
        <v/>
      </c>
      <c r="AE8" s="811"/>
      <c r="AF8" s="811" t="e">
        <f>VLOOKUP(AB8,【非】貼付!$A$42:$P$63,5,FALSE)</f>
        <v>#N/A</v>
      </c>
      <c r="AG8" s="812"/>
      <c r="AH8" s="813" t="e">
        <f>VLOOKUP(AB8,【非】貼付!$A$42:$P$63,7,FALSE)</f>
        <v>#N/A</v>
      </c>
      <c r="AI8" s="813" t="e">
        <f>VLOOKUP(AB8,【非】貼付!$A$42:$P$63,8,FALSE)</f>
        <v>#N/A</v>
      </c>
      <c r="AJ8" s="811"/>
      <c r="AK8" s="811"/>
      <c r="AL8" s="811"/>
      <c r="AM8" s="811" t="str">
        <f t="shared" si="0"/>
        <v/>
      </c>
      <c r="AN8" s="811"/>
      <c r="AO8" s="811"/>
      <c r="AP8" s="811"/>
      <c r="AQ8" s="814">
        <v>0.1</v>
      </c>
    </row>
    <row r="9" spans="1:43" ht="26.1" customHeight="1" x14ac:dyDescent="0.15">
      <c r="A9" s="869"/>
      <c r="B9" s="877" t="s">
        <v>2</v>
      </c>
      <c r="C9" s="878"/>
      <c r="D9" s="878"/>
      <c r="E9" s="878"/>
      <c r="F9" s="879"/>
      <c r="G9" s="833"/>
      <c r="H9" s="66"/>
      <c r="I9" s="936"/>
      <c r="J9" s="191">
        <v>2</v>
      </c>
      <c r="K9" s="905" t="s">
        <v>463</v>
      </c>
      <c r="L9" s="906"/>
      <c r="M9" s="885" t="s">
        <v>503</v>
      </c>
      <c r="N9" s="886"/>
      <c r="O9" s="886"/>
      <c r="P9" s="886"/>
      <c r="Q9" s="886"/>
      <c r="R9" s="887"/>
      <c r="S9" s="840"/>
      <c r="T9" s="825"/>
      <c r="U9" s="821"/>
      <c r="V9" s="924"/>
      <c r="W9" s="925"/>
      <c r="X9" s="925"/>
      <c r="Y9" s="926"/>
      <c r="AB9" s="807">
        <v>5</v>
      </c>
      <c r="AC9" s="811"/>
      <c r="AD9" s="811" t="str">
        <f t="shared" si="1"/>
        <v/>
      </c>
      <c r="AE9" s="811"/>
      <c r="AF9" s="811" t="e">
        <f>VLOOKUP(AB9,【非】貼付!$A$42:$P$63,5,FALSE)</f>
        <v>#N/A</v>
      </c>
      <c r="AG9" s="812"/>
      <c r="AH9" s="813" t="e">
        <f>VLOOKUP(AB9,【非】貼付!$A$42:$P$63,7,FALSE)</f>
        <v>#N/A</v>
      </c>
      <c r="AI9" s="813" t="e">
        <f>VLOOKUP(AB9,【非】貼付!$A$42:$P$63,8,FALSE)</f>
        <v>#N/A</v>
      </c>
      <c r="AJ9" s="811"/>
      <c r="AK9" s="811"/>
      <c r="AL9" s="811"/>
      <c r="AM9" s="811" t="str">
        <f t="shared" si="0"/>
        <v/>
      </c>
      <c r="AN9" s="811"/>
      <c r="AO9" s="811"/>
      <c r="AP9" s="811"/>
      <c r="AQ9" s="814">
        <v>0.1</v>
      </c>
    </row>
    <row r="10" spans="1:43" ht="26.1" customHeight="1" x14ac:dyDescent="0.15">
      <c r="A10" s="869"/>
      <c r="B10" s="877" t="s">
        <v>313</v>
      </c>
      <c r="C10" s="878"/>
      <c r="D10" s="878"/>
      <c r="E10" s="878"/>
      <c r="F10" s="879"/>
      <c r="G10" s="833"/>
      <c r="H10" s="66"/>
      <c r="I10" s="936"/>
      <c r="J10" s="902">
        <v>3</v>
      </c>
      <c r="K10" s="896" t="s">
        <v>461</v>
      </c>
      <c r="L10" s="897"/>
      <c r="M10" s="871" t="s">
        <v>458</v>
      </c>
      <c r="N10" s="872"/>
      <c r="O10" s="872"/>
      <c r="P10" s="872"/>
      <c r="Q10" s="872"/>
      <c r="R10" s="873"/>
      <c r="S10" s="840"/>
      <c r="T10" s="824"/>
      <c r="U10" s="820"/>
      <c r="V10" s="882"/>
      <c r="W10" s="883"/>
      <c r="X10" s="883"/>
      <c r="Y10" s="884"/>
      <c r="AB10" s="807">
        <v>6</v>
      </c>
      <c r="AC10" s="811"/>
      <c r="AD10" s="811" t="str">
        <f t="shared" si="1"/>
        <v/>
      </c>
      <c r="AE10" s="811"/>
      <c r="AF10" s="811" t="e">
        <f>VLOOKUP(AB10,【非】貼付!$A$42:$P$63,5,FALSE)</f>
        <v>#N/A</v>
      </c>
      <c r="AG10" s="812"/>
      <c r="AH10" s="813" t="e">
        <f>VLOOKUP(AB10,【非】貼付!$A$42:$P$63,7,FALSE)</f>
        <v>#N/A</v>
      </c>
      <c r="AI10" s="813" t="e">
        <f>VLOOKUP(AB10,【非】貼付!$A$42:$P$63,8,FALSE)</f>
        <v>#N/A</v>
      </c>
      <c r="AJ10" s="811"/>
      <c r="AK10" s="811"/>
      <c r="AL10" s="811"/>
      <c r="AM10" s="811" t="str">
        <f t="shared" si="0"/>
        <v/>
      </c>
      <c r="AN10" s="811"/>
      <c r="AO10" s="811"/>
      <c r="AP10" s="811"/>
      <c r="AQ10" s="814">
        <v>0.1</v>
      </c>
    </row>
    <row r="11" spans="1:43" ht="26.1" customHeight="1" x14ac:dyDescent="0.15">
      <c r="A11" s="869"/>
      <c r="B11" s="877" t="s">
        <v>1143</v>
      </c>
      <c r="C11" s="878"/>
      <c r="D11" s="878"/>
      <c r="E11" s="878"/>
      <c r="F11" s="879"/>
      <c r="G11" s="833"/>
      <c r="H11" s="67"/>
      <c r="I11" s="936"/>
      <c r="J11" s="903"/>
      <c r="K11" s="898"/>
      <c r="L11" s="899"/>
      <c r="M11" s="871" t="s">
        <v>459</v>
      </c>
      <c r="N11" s="872"/>
      <c r="O11" s="872"/>
      <c r="P11" s="872"/>
      <c r="Q11" s="872"/>
      <c r="R11" s="873"/>
      <c r="S11" s="840"/>
      <c r="T11" s="824"/>
      <c r="U11" s="820"/>
      <c r="V11" s="888"/>
      <c r="W11" s="889"/>
      <c r="X11" s="889"/>
      <c r="Y11" s="890"/>
      <c r="AB11" s="807">
        <v>7</v>
      </c>
      <c r="AC11" s="811"/>
      <c r="AD11" s="811" t="str">
        <f t="shared" si="1"/>
        <v/>
      </c>
      <c r="AE11" s="811"/>
      <c r="AF11" s="811" t="e">
        <f>VLOOKUP(AB11,【非】貼付!$A$42:$P$63,5,FALSE)</f>
        <v>#N/A</v>
      </c>
      <c r="AG11" s="812"/>
      <c r="AH11" s="813" t="e">
        <f>VLOOKUP(AB11,【非】貼付!$A$42:$P$63,7,FALSE)</f>
        <v>#N/A</v>
      </c>
      <c r="AI11" s="813" t="e">
        <f>VLOOKUP(AB11,【非】貼付!$A$42:$P$63,8,FALSE)</f>
        <v>#N/A</v>
      </c>
      <c r="AJ11" s="811"/>
      <c r="AK11" s="811"/>
      <c r="AL11" s="811"/>
      <c r="AM11" s="811" t="str">
        <f t="shared" si="0"/>
        <v/>
      </c>
      <c r="AN11" s="811"/>
      <c r="AO11" s="811"/>
      <c r="AP11" s="811"/>
      <c r="AQ11" s="814">
        <v>0.1</v>
      </c>
    </row>
    <row r="12" spans="1:43" ht="26.1" customHeight="1" x14ac:dyDescent="0.15">
      <c r="A12" s="869"/>
      <c r="B12" s="877" t="s">
        <v>3</v>
      </c>
      <c r="C12" s="878"/>
      <c r="D12" s="878"/>
      <c r="E12" s="878"/>
      <c r="F12" s="879"/>
      <c r="G12" s="833"/>
      <c r="H12" s="68"/>
      <c r="I12" s="936"/>
      <c r="J12" s="903"/>
      <c r="K12" s="898"/>
      <c r="L12" s="899"/>
      <c r="M12" s="871" t="s">
        <v>754</v>
      </c>
      <c r="N12" s="872"/>
      <c r="O12" s="872"/>
      <c r="P12" s="872"/>
      <c r="Q12" s="872"/>
      <c r="R12" s="873"/>
      <c r="S12" s="840"/>
      <c r="T12" s="824"/>
      <c r="U12" s="820"/>
      <c r="V12" s="891"/>
      <c r="W12" s="892"/>
      <c r="X12" s="892"/>
      <c r="Y12" s="893"/>
      <c r="AB12" s="807">
        <v>8</v>
      </c>
      <c r="AC12" s="811"/>
      <c r="AD12" s="811" t="str">
        <f t="shared" si="1"/>
        <v/>
      </c>
      <c r="AE12" s="811"/>
      <c r="AF12" s="811" t="e">
        <f>VLOOKUP(AB12,【非】貼付!$A$42:$P$63,5,FALSE)</f>
        <v>#N/A</v>
      </c>
      <c r="AG12" s="812"/>
      <c r="AH12" s="813" t="e">
        <f>VLOOKUP(AB12,【非】貼付!$A$42:$P$63,7,FALSE)</f>
        <v>#N/A</v>
      </c>
      <c r="AI12" s="813" t="e">
        <f>VLOOKUP(AB12,【非】貼付!$A$42:$P$63,8,FALSE)</f>
        <v>#N/A</v>
      </c>
      <c r="AJ12" s="811"/>
      <c r="AK12" s="811"/>
      <c r="AL12" s="811"/>
      <c r="AM12" s="811" t="str">
        <f t="shared" si="0"/>
        <v/>
      </c>
      <c r="AN12" s="811"/>
      <c r="AO12" s="811"/>
      <c r="AP12" s="811"/>
      <c r="AQ12" s="814">
        <v>0.1</v>
      </c>
    </row>
    <row r="13" spans="1:43" ht="26.1" customHeight="1" x14ac:dyDescent="0.15">
      <c r="A13" s="869"/>
      <c r="B13" s="877" t="s">
        <v>4</v>
      </c>
      <c r="C13" s="878"/>
      <c r="D13" s="878"/>
      <c r="E13" s="878"/>
      <c r="F13" s="879"/>
      <c r="G13" s="834"/>
      <c r="H13" s="67"/>
      <c r="I13" s="936"/>
      <c r="J13" s="903"/>
      <c r="K13" s="898"/>
      <c r="L13" s="899"/>
      <c r="M13" s="871" t="s">
        <v>1038</v>
      </c>
      <c r="N13" s="872"/>
      <c r="O13" s="872"/>
      <c r="P13" s="872"/>
      <c r="Q13" s="872"/>
      <c r="R13" s="873"/>
      <c r="S13" s="840"/>
      <c r="T13" s="824"/>
      <c r="U13" s="820"/>
      <c r="V13" s="944"/>
      <c r="W13" s="945"/>
      <c r="X13" s="945"/>
      <c r="Y13" s="946"/>
      <c r="AB13" s="807">
        <v>9</v>
      </c>
      <c r="AC13" s="811"/>
      <c r="AD13" s="811" t="str">
        <f t="shared" si="1"/>
        <v/>
      </c>
      <c r="AE13" s="811"/>
      <c r="AF13" s="811" t="e">
        <f>VLOOKUP(AB13,【非】貼付!$A$42:$P$63,5,FALSE)</f>
        <v>#N/A</v>
      </c>
      <c r="AG13" s="812"/>
      <c r="AH13" s="813" t="e">
        <f>VLOOKUP(AB13,【非】貼付!$A$42:$P$63,7,FALSE)</f>
        <v>#N/A</v>
      </c>
      <c r="AI13" s="813" t="e">
        <f>VLOOKUP(AB13,【非】貼付!$A$42:$P$63,8,FALSE)</f>
        <v>#N/A</v>
      </c>
      <c r="AJ13" s="811"/>
      <c r="AK13" s="811"/>
      <c r="AL13" s="811"/>
      <c r="AM13" s="811" t="str">
        <f t="shared" si="0"/>
        <v/>
      </c>
      <c r="AN13" s="811"/>
      <c r="AO13" s="811"/>
      <c r="AP13" s="811"/>
      <c r="AQ13" s="814">
        <v>0.1</v>
      </c>
    </row>
    <row r="14" spans="1:43" ht="26.1" customHeight="1" thickBot="1" x14ac:dyDescent="0.2">
      <c r="A14" s="870"/>
      <c r="B14" s="877" t="s">
        <v>5</v>
      </c>
      <c r="C14" s="878"/>
      <c r="D14" s="878"/>
      <c r="E14" s="878"/>
      <c r="F14" s="879"/>
      <c r="G14" s="856"/>
      <c r="H14" s="67"/>
      <c r="I14" s="936"/>
      <c r="J14" s="903"/>
      <c r="K14" s="898"/>
      <c r="L14" s="899"/>
      <c r="M14" s="871" t="s">
        <v>755</v>
      </c>
      <c r="N14" s="872"/>
      <c r="O14" s="872"/>
      <c r="P14" s="872"/>
      <c r="Q14" s="872"/>
      <c r="R14" s="873"/>
      <c r="S14" s="840"/>
      <c r="T14" s="824"/>
      <c r="U14" s="820"/>
      <c r="V14" s="938"/>
      <c r="W14" s="939"/>
      <c r="X14" s="939"/>
      <c r="Y14" s="940"/>
      <c r="AB14" s="807">
        <v>10</v>
      </c>
      <c r="AC14" s="811"/>
      <c r="AD14" s="811" t="str">
        <f t="shared" si="1"/>
        <v/>
      </c>
      <c r="AE14" s="811"/>
      <c r="AF14" s="811" t="e">
        <f>VLOOKUP(AB14,【非】貼付!$A$42:$P$63,5,FALSE)</f>
        <v>#N/A</v>
      </c>
      <c r="AG14" s="812"/>
      <c r="AH14" s="813" t="e">
        <f>VLOOKUP(AB14,【非】貼付!$A$42:$P$63,7,FALSE)</f>
        <v>#N/A</v>
      </c>
      <c r="AI14" s="813" t="e">
        <f>VLOOKUP(AB14,【非】貼付!$A$42:$P$63,8,FALSE)</f>
        <v>#N/A</v>
      </c>
      <c r="AJ14" s="811"/>
      <c r="AK14" s="811"/>
      <c r="AL14" s="811"/>
      <c r="AM14" s="811" t="str">
        <f t="shared" si="0"/>
        <v/>
      </c>
      <c r="AN14" s="811"/>
      <c r="AO14" s="811"/>
      <c r="AP14" s="811"/>
      <c r="AQ14" s="814">
        <v>0.1</v>
      </c>
    </row>
    <row r="15" spans="1:43" ht="26.1" customHeight="1" thickBot="1" x14ac:dyDescent="0.2">
      <c r="A15" s="842"/>
      <c r="B15" s="880" t="s">
        <v>1144</v>
      </c>
      <c r="C15" s="881"/>
      <c r="D15" s="881"/>
      <c r="E15" s="881"/>
      <c r="F15" s="881"/>
      <c r="G15" s="881"/>
      <c r="H15" s="67"/>
      <c r="I15" s="937"/>
      <c r="J15" s="904"/>
      <c r="K15" s="900"/>
      <c r="L15" s="901"/>
      <c r="M15" s="871" t="s">
        <v>756</v>
      </c>
      <c r="N15" s="872"/>
      <c r="O15" s="872"/>
      <c r="P15" s="872"/>
      <c r="Q15" s="872"/>
      <c r="R15" s="873"/>
      <c r="S15" s="841"/>
      <c r="T15" s="826"/>
      <c r="U15" s="822"/>
      <c r="V15" s="941"/>
      <c r="W15" s="942"/>
      <c r="X15" s="942"/>
      <c r="Y15" s="943"/>
      <c r="AB15" s="807">
        <v>11</v>
      </c>
      <c r="AC15" s="811"/>
      <c r="AD15" s="811" t="str">
        <f t="shared" si="1"/>
        <v/>
      </c>
      <c r="AE15" s="811"/>
      <c r="AF15" s="811" t="e">
        <f>VLOOKUP(AB15,【非】貼付!$A$42:$P$63,5,FALSE)</f>
        <v>#N/A</v>
      </c>
      <c r="AG15" s="812"/>
      <c r="AH15" s="813" t="e">
        <f>VLOOKUP(AB15,【非】貼付!$A$42:$P$63,7,FALSE)</f>
        <v>#N/A</v>
      </c>
      <c r="AI15" s="813" t="e">
        <f>VLOOKUP(AB15,【非】貼付!$A$42:$P$63,8,FALSE)</f>
        <v>#N/A</v>
      </c>
      <c r="AJ15" s="811"/>
      <c r="AK15" s="811"/>
      <c r="AL15" s="811"/>
      <c r="AM15" s="811" t="str">
        <f t="shared" si="0"/>
        <v/>
      </c>
      <c r="AN15" s="811"/>
      <c r="AO15" s="811"/>
      <c r="AP15" s="811"/>
      <c r="AQ15" s="814">
        <v>0.1</v>
      </c>
    </row>
    <row r="16" spans="1:43" ht="26.1" customHeight="1" x14ac:dyDescent="0.15">
      <c r="A16" s="865" t="s">
        <v>507</v>
      </c>
      <c r="B16" s="877" t="s">
        <v>6</v>
      </c>
      <c r="C16" s="878"/>
      <c r="D16" s="878"/>
      <c r="E16" s="878"/>
      <c r="F16" s="879"/>
      <c r="G16" s="835"/>
      <c r="H16" s="67"/>
      <c r="I16" s="70" t="s">
        <v>506</v>
      </c>
      <c r="J16" s="914" t="s">
        <v>1146</v>
      </c>
      <c r="K16" s="914"/>
      <c r="L16" s="914"/>
      <c r="M16" s="914"/>
      <c r="N16" s="914"/>
      <c r="O16" s="914"/>
      <c r="P16" s="914"/>
      <c r="Q16" s="914"/>
      <c r="R16" s="914"/>
      <c r="S16" s="914"/>
      <c r="T16" s="914"/>
      <c r="U16" s="914"/>
      <c r="V16" s="914"/>
      <c r="W16" s="914"/>
      <c r="X16" s="914"/>
      <c r="Y16" s="914"/>
      <c r="AB16" s="807">
        <v>12</v>
      </c>
      <c r="AC16" s="811"/>
      <c r="AD16" s="811" t="str">
        <f t="shared" si="1"/>
        <v/>
      </c>
      <c r="AE16" s="811"/>
      <c r="AF16" s="811" t="e">
        <f>VLOOKUP(AB16,【非】貼付!$A$42:$P$63,5,FALSE)</f>
        <v>#N/A</v>
      </c>
      <c r="AG16" s="812"/>
      <c r="AH16" s="813" t="e">
        <f>VLOOKUP(AB16,【非】貼付!$A$42:$P$63,7,FALSE)</f>
        <v>#N/A</v>
      </c>
      <c r="AI16" s="813" t="e">
        <f>VLOOKUP(AB16,【非】貼付!$A$42:$P$63,8,FALSE)</f>
        <v>#N/A</v>
      </c>
      <c r="AJ16" s="811"/>
      <c r="AK16" s="811"/>
      <c r="AL16" s="811"/>
      <c r="AM16" s="811" t="str">
        <f t="shared" si="0"/>
        <v/>
      </c>
      <c r="AN16" s="811"/>
      <c r="AO16" s="811"/>
      <c r="AP16" s="811"/>
      <c r="AQ16" s="814">
        <v>0.1</v>
      </c>
    </row>
    <row r="17" spans="1:43" ht="26.1" customHeight="1" x14ac:dyDescent="0.15">
      <c r="A17" s="866"/>
      <c r="B17" s="885" t="s">
        <v>1135</v>
      </c>
      <c r="C17" s="878"/>
      <c r="D17" s="878"/>
      <c r="E17" s="878"/>
      <c r="F17" s="879"/>
      <c r="G17" s="833"/>
      <c r="H17" s="69"/>
      <c r="I17" s="70" t="s">
        <v>506</v>
      </c>
      <c r="J17" s="910" t="s">
        <v>860</v>
      </c>
      <c r="K17" s="910"/>
      <c r="L17" s="910"/>
      <c r="M17" s="910"/>
      <c r="N17" s="910"/>
      <c r="O17" s="910"/>
      <c r="P17" s="910"/>
      <c r="Q17" s="910"/>
      <c r="R17" s="910"/>
      <c r="S17" s="910"/>
      <c r="T17" s="910"/>
      <c r="U17" s="910"/>
      <c r="V17" s="910"/>
      <c r="W17" s="910"/>
      <c r="X17" s="910"/>
      <c r="Y17" s="910"/>
      <c r="AB17" s="807">
        <v>13</v>
      </c>
      <c r="AC17" s="811"/>
      <c r="AD17" s="811" t="str">
        <f t="shared" si="1"/>
        <v/>
      </c>
      <c r="AE17" s="811"/>
      <c r="AF17" s="811" t="e">
        <f>VLOOKUP(AB17,【非】貼付!$A$42:$P$63,5,FALSE)</f>
        <v>#N/A</v>
      </c>
      <c r="AG17" s="812"/>
      <c r="AH17" s="813" t="e">
        <f>VLOOKUP(AB17,【非】貼付!$A$42:$P$63,7,FALSE)</f>
        <v>#N/A</v>
      </c>
      <c r="AI17" s="813" t="e">
        <f>VLOOKUP(AB17,【非】貼付!$A$42:$P$63,8,FALSE)</f>
        <v>#N/A</v>
      </c>
      <c r="AJ17" s="811"/>
      <c r="AK17" s="811"/>
      <c r="AL17" s="811"/>
      <c r="AM17" s="811" t="str">
        <f t="shared" si="0"/>
        <v/>
      </c>
      <c r="AN17" s="811"/>
      <c r="AO17" s="811"/>
      <c r="AP17" s="811"/>
      <c r="AQ17" s="814">
        <v>0.1</v>
      </c>
    </row>
    <row r="18" spans="1:43" ht="26.1" customHeight="1" x14ac:dyDescent="0.15">
      <c r="A18" s="866"/>
      <c r="B18" s="877" t="s">
        <v>1042</v>
      </c>
      <c r="C18" s="878"/>
      <c r="D18" s="878"/>
      <c r="E18" s="878"/>
      <c r="F18" s="879"/>
      <c r="G18" s="833"/>
      <c r="H18" s="69"/>
      <c r="I18" s="70"/>
      <c r="J18" s="910"/>
      <c r="K18" s="910"/>
      <c r="L18" s="910"/>
      <c r="M18" s="910"/>
      <c r="N18" s="910"/>
      <c r="O18" s="910"/>
      <c r="P18" s="910"/>
      <c r="Q18" s="910"/>
      <c r="R18" s="910"/>
      <c r="S18" s="910"/>
      <c r="T18" s="910"/>
      <c r="U18" s="910"/>
      <c r="V18" s="910"/>
      <c r="W18" s="910"/>
      <c r="X18" s="910"/>
      <c r="Y18" s="910"/>
      <c r="AB18" s="807">
        <v>14</v>
      </c>
      <c r="AC18" s="811"/>
      <c r="AD18" s="811" t="str">
        <f t="shared" si="1"/>
        <v/>
      </c>
      <c r="AE18" s="811"/>
      <c r="AF18" s="811" t="e">
        <f>VLOOKUP(AB18,【非】貼付!$A$42:$P$63,5,FALSE)</f>
        <v>#N/A</v>
      </c>
      <c r="AG18" s="812"/>
      <c r="AH18" s="813" t="e">
        <f>VLOOKUP(AB18,【非】貼付!$A$42:$P$63,7,FALSE)</f>
        <v>#N/A</v>
      </c>
      <c r="AI18" s="813" t="e">
        <f>VLOOKUP(AB18,【非】貼付!$A$42:$P$63,8,FALSE)</f>
        <v>#N/A</v>
      </c>
      <c r="AJ18" s="811"/>
      <c r="AK18" s="811"/>
      <c r="AL18" s="811"/>
      <c r="AM18" s="811" t="str">
        <f t="shared" si="0"/>
        <v/>
      </c>
      <c r="AN18" s="811"/>
      <c r="AO18" s="811"/>
      <c r="AP18" s="811"/>
      <c r="AQ18" s="814">
        <v>0.1</v>
      </c>
    </row>
    <row r="19" spans="1:43" ht="26.1" customHeight="1" x14ac:dyDescent="0.15">
      <c r="A19" s="866"/>
      <c r="B19" s="931" t="s">
        <v>1138</v>
      </c>
      <c r="C19" s="932"/>
      <c r="D19" s="932"/>
      <c r="E19" s="932"/>
      <c r="F19" s="933"/>
      <c r="G19" s="831"/>
      <c r="I19" s="947" t="s">
        <v>1069</v>
      </c>
      <c r="J19" s="947"/>
      <c r="K19" s="947"/>
      <c r="L19" s="947"/>
      <c r="M19" s="947"/>
      <c r="N19" s="947"/>
      <c r="O19" s="947"/>
      <c r="P19" s="947"/>
      <c r="Q19" s="947"/>
      <c r="R19" s="947"/>
      <c r="S19" s="947"/>
      <c r="T19" s="947"/>
      <c r="U19" s="947"/>
      <c r="V19" s="947"/>
      <c r="W19" s="947"/>
      <c r="X19" s="947"/>
      <c r="Y19" s="947"/>
      <c r="AB19" s="807">
        <v>15</v>
      </c>
      <c r="AC19" s="811"/>
      <c r="AD19" s="811" t="str">
        <f t="shared" si="1"/>
        <v/>
      </c>
      <c r="AE19" s="811"/>
      <c r="AF19" s="811" t="e">
        <f>VLOOKUP(AB19,【非】貼付!$A$42:$P$63,5,FALSE)</f>
        <v>#N/A</v>
      </c>
      <c r="AG19" s="812"/>
      <c r="AH19" s="813" t="e">
        <f>VLOOKUP(AB19,【非】貼付!$A$42:$P$63,7,FALSE)</f>
        <v>#N/A</v>
      </c>
      <c r="AI19" s="813" t="e">
        <f>VLOOKUP(AB19,【非】貼付!$A$42:$P$63,8,FALSE)</f>
        <v>#N/A</v>
      </c>
      <c r="AJ19" s="811"/>
      <c r="AK19" s="811"/>
      <c r="AL19" s="811"/>
      <c r="AM19" s="811" t="str">
        <f t="shared" si="0"/>
        <v/>
      </c>
      <c r="AN19" s="811"/>
      <c r="AO19" s="811"/>
      <c r="AP19" s="811"/>
      <c r="AQ19" s="814">
        <v>0.1</v>
      </c>
    </row>
    <row r="20" spans="1:43" ht="26.1" customHeight="1" x14ac:dyDescent="0.15">
      <c r="A20" s="866"/>
      <c r="B20" s="928" t="s">
        <v>1139</v>
      </c>
      <c r="C20" s="929"/>
      <c r="D20" s="929"/>
      <c r="E20" s="929"/>
      <c r="F20" s="930"/>
      <c r="G20" s="832"/>
      <c r="H20" s="66"/>
      <c r="I20" s="348" t="s">
        <v>1034</v>
      </c>
      <c r="V20" s="911"/>
      <c r="W20" s="911"/>
      <c r="X20" s="911"/>
      <c r="Y20" s="911"/>
      <c r="AB20" s="807">
        <v>16</v>
      </c>
      <c r="AC20" s="811"/>
      <c r="AD20" s="811" t="str">
        <f t="shared" si="1"/>
        <v/>
      </c>
      <c r="AE20" s="811"/>
      <c r="AF20" s="811" t="e">
        <f>VLOOKUP(AB20,【非】貼付!$A$42:$P$63,5,FALSE)</f>
        <v>#N/A</v>
      </c>
      <c r="AG20" s="812"/>
      <c r="AH20" s="813" t="e">
        <f>VLOOKUP(AB20,【非】貼付!$A$42:$P$63,7,FALSE)</f>
        <v>#N/A</v>
      </c>
      <c r="AI20" s="813" t="e">
        <f>VLOOKUP(AB20,【非】貼付!$A$42:$P$63,8,FALSE)</f>
        <v>#N/A</v>
      </c>
      <c r="AJ20" s="811"/>
      <c r="AK20" s="811"/>
      <c r="AL20" s="811"/>
      <c r="AM20" s="811" t="str">
        <f t="shared" si="0"/>
        <v/>
      </c>
      <c r="AN20" s="811"/>
      <c r="AO20" s="811"/>
      <c r="AP20" s="811"/>
      <c r="AQ20" s="814">
        <v>0.1</v>
      </c>
    </row>
    <row r="21" spans="1:43" ht="26.1" customHeight="1" x14ac:dyDescent="0.15">
      <c r="A21" s="866"/>
      <c r="B21" s="871" t="s">
        <v>389</v>
      </c>
      <c r="C21" s="872"/>
      <c r="D21" s="872"/>
      <c r="E21" s="872"/>
      <c r="F21" s="873"/>
      <c r="G21" s="832"/>
      <c r="H21" s="66"/>
      <c r="M21" s="829"/>
      <c r="N21" s="829"/>
      <c r="O21" s="829"/>
      <c r="P21" s="829"/>
      <c r="Q21" s="829"/>
      <c r="R21" s="829"/>
      <c r="S21" s="829"/>
      <c r="T21" s="829"/>
      <c r="U21" s="829"/>
      <c r="V21" s="912"/>
      <c r="W21" s="912"/>
      <c r="X21" s="912"/>
      <c r="Y21" s="912"/>
      <c r="AB21" s="807">
        <v>17</v>
      </c>
      <c r="AC21" s="811"/>
      <c r="AD21" s="811" t="str">
        <f t="shared" si="1"/>
        <v/>
      </c>
      <c r="AE21" s="811"/>
      <c r="AF21" s="811" t="e">
        <f>VLOOKUP(AB21,【非】貼付!$A$42:$P$63,5,FALSE)</f>
        <v>#N/A</v>
      </c>
      <c r="AG21" s="812"/>
      <c r="AH21" s="813" t="e">
        <f>VLOOKUP(AB21,【非】貼付!$A$42:$P$63,7,FALSE)</f>
        <v>#N/A</v>
      </c>
      <c r="AI21" s="813" t="e">
        <f>VLOOKUP(AB21,【非】貼付!$A$42:$P$63,8,FALSE)</f>
        <v>#N/A</v>
      </c>
      <c r="AJ21" s="811"/>
      <c r="AK21" s="811"/>
      <c r="AL21" s="811"/>
      <c r="AM21" s="811" t="str">
        <f t="shared" si="0"/>
        <v/>
      </c>
      <c r="AN21" s="811"/>
      <c r="AO21" s="811"/>
      <c r="AP21" s="811"/>
      <c r="AQ21" s="814">
        <v>0.1</v>
      </c>
    </row>
    <row r="22" spans="1:43" ht="26.1" customHeight="1" x14ac:dyDescent="0.15">
      <c r="A22" s="866"/>
      <c r="B22" s="871" t="s">
        <v>1136</v>
      </c>
      <c r="C22" s="872"/>
      <c r="D22" s="872"/>
      <c r="E22" s="872"/>
      <c r="F22" s="873"/>
      <c r="G22" s="832"/>
      <c r="H22" s="66"/>
      <c r="I22" s="333"/>
      <c r="J22" s="333"/>
      <c r="K22" s="333"/>
      <c r="L22" s="333"/>
      <c r="M22" s="327"/>
      <c r="N22" s="327"/>
      <c r="O22" s="327"/>
      <c r="P22" s="327"/>
      <c r="Q22" s="327"/>
      <c r="R22" s="327"/>
      <c r="S22" s="327"/>
      <c r="T22" s="327"/>
      <c r="U22" s="327"/>
      <c r="V22" s="913"/>
      <c r="W22" s="913"/>
      <c r="X22" s="913"/>
      <c r="Y22" s="913"/>
      <c r="AB22" s="807">
        <v>18</v>
      </c>
      <c r="AC22" s="811"/>
      <c r="AD22" s="811" t="str">
        <f t="shared" si="1"/>
        <v/>
      </c>
      <c r="AE22" s="811"/>
      <c r="AF22" s="811" t="e">
        <f>VLOOKUP(AB22,【非】貼付!$A$42:$P$63,5,FALSE)</f>
        <v>#N/A</v>
      </c>
      <c r="AG22" s="812"/>
      <c r="AH22" s="813" t="e">
        <f>VLOOKUP(AB22,【非】貼付!$A$42:$P$63,7,FALSE)</f>
        <v>#N/A</v>
      </c>
      <c r="AI22" s="813" t="e">
        <f>VLOOKUP(AB22,【非】貼付!$A$42:$P$63,8,FALSE)</f>
        <v>#N/A</v>
      </c>
      <c r="AJ22" s="811"/>
      <c r="AK22" s="811"/>
      <c r="AL22" s="811"/>
      <c r="AM22" s="811" t="str">
        <f t="shared" si="0"/>
        <v/>
      </c>
      <c r="AN22" s="811"/>
      <c r="AO22" s="811"/>
      <c r="AP22" s="811"/>
      <c r="AQ22" s="814">
        <v>0.1</v>
      </c>
    </row>
    <row r="23" spans="1:43" ht="26.1" customHeight="1" x14ac:dyDescent="0.15">
      <c r="A23" s="866"/>
      <c r="B23" s="871" t="s">
        <v>1137</v>
      </c>
      <c r="C23" s="872"/>
      <c r="D23" s="872"/>
      <c r="E23" s="872"/>
      <c r="F23" s="873"/>
      <c r="G23" s="832"/>
      <c r="H23" s="66"/>
      <c r="M23" s="829"/>
      <c r="N23" s="829"/>
      <c r="O23" s="829"/>
      <c r="P23" s="829"/>
      <c r="Q23" s="829"/>
      <c r="R23" s="829"/>
      <c r="S23" s="829"/>
      <c r="T23" s="829"/>
      <c r="U23" s="829"/>
      <c r="V23" s="857"/>
      <c r="W23" s="857"/>
      <c r="X23" s="857"/>
      <c r="Y23" s="857"/>
      <c r="AB23" s="807">
        <v>19</v>
      </c>
      <c r="AC23" s="811"/>
      <c r="AD23" s="811" t="str">
        <f t="shared" si="1"/>
        <v/>
      </c>
      <c r="AE23" s="811"/>
      <c r="AF23" s="811" t="e">
        <f>VLOOKUP(AB23,【非】貼付!$A$42:$P$63,5,FALSE)</f>
        <v>#N/A</v>
      </c>
      <c r="AG23" s="812"/>
      <c r="AH23" s="813" t="e">
        <f>VLOOKUP(AB23,【非】貼付!$A$42:$P$63,7,FALSE)</f>
        <v>#N/A</v>
      </c>
      <c r="AI23" s="813" t="e">
        <f>VLOOKUP(AB23,【非】貼付!$A$42:$P$63,8,FALSE)</f>
        <v>#N/A</v>
      </c>
      <c r="AJ23" s="811"/>
      <c r="AK23" s="811"/>
      <c r="AL23" s="811"/>
      <c r="AM23" s="811" t="str">
        <f t="shared" si="0"/>
        <v/>
      </c>
      <c r="AN23" s="811"/>
      <c r="AO23" s="811"/>
      <c r="AP23" s="811"/>
      <c r="AQ23" s="814">
        <v>0.1</v>
      </c>
    </row>
    <row r="24" spans="1:43" ht="26.1" customHeight="1" x14ac:dyDescent="0.15">
      <c r="A24" s="866"/>
      <c r="B24" s="871" t="s">
        <v>744</v>
      </c>
      <c r="C24" s="872"/>
      <c r="D24" s="872"/>
      <c r="E24" s="872"/>
      <c r="F24" s="873"/>
      <c r="G24" s="836"/>
      <c r="H24" s="66"/>
      <c r="L24" s="285" t="s">
        <v>418</v>
      </c>
      <c r="V24" s="46"/>
      <c r="W24" s="46"/>
      <c r="X24" s="46"/>
      <c r="Y24" s="46"/>
      <c r="AB24" s="807">
        <v>20</v>
      </c>
      <c r="AC24" s="811"/>
      <c r="AD24" s="811" t="str">
        <f t="shared" si="1"/>
        <v/>
      </c>
      <c r="AE24" s="811"/>
      <c r="AF24" s="811" t="e">
        <f>VLOOKUP(AB24,【非】貼付!$A$42:$P$63,5,FALSE)</f>
        <v>#N/A</v>
      </c>
      <c r="AG24" s="812"/>
      <c r="AH24" s="813" t="e">
        <f>VLOOKUP(AB24,【非】貼付!$A$42:$P$63,7,FALSE)</f>
        <v>#N/A</v>
      </c>
      <c r="AI24" s="813" t="e">
        <f>VLOOKUP(AB24,【非】貼付!$A$42:$P$63,8,FALSE)</f>
        <v>#N/A</v>
      </c>
      <c r="AJ24" s="811"/>
      <c r="AK24" s="811"/>
      <c r="AL24" s="811"/>
      <c r="AM24" s="811" t="str">
        <f t="shared" si="0"/>
        <v/>
      </c>
      <c r="AN24" s="811"/>
      <c r="AO24" s="811"/>
      <c r="AP24" s="811"/>
      <c r="AQ24" s="814">
        <v>0.1</v>
      </c>
    </row>
    <row r="25" spans="1:43" ht="26.1" customHeight="1" thickBot="1" x14ac:dyDescent="0.2">
      <c r="A25" s="867"/>
      <c r="B25" s="874" t="str">
        <f>IF(G24="許諾済","許諾番号",IF(G24="申請予定","申請予定日",IF(G24="他者申請","申請者名","－")))</f>
        <v>－</v>
      </c>
      <c r="C25" s="875"/>
      <c r="D25" s="875"/>
      <c r="E25" s="875"/>
      <c r="F25" s="876"/>
      <c r="G25" s="837"/>
      <c r="H25" s="66"/>
      <c r="L25" s="330" t="s">
        <v>81</v>
      </c>
      <c r="V25" s="46"/>
      <c r="W25" s="46"/>
      <c r="X25" s="46"/>
      <c r="Y25" s="46"/>
      <c r="AB25" s="807">
        <v>21</v>
      </c>
      <c r="AC25" s="811"/>
      <c r="AD25" s="811" t="str">
        <f t="shared" si="1"/>
        <v/>
      </c>
      <c r="AE25" s="811"/>
      <c r="AF25" s="811" t="e">
        <f>VLOOKUP(AB25,【非】貼付!$A$42:$P$63,5,FALSE)</f>
        <v>#N/A</v>
      </c>
      <c r="AG25" s="812"/>
      <c r="AH25" s="813" t="e">
        <f>VLOOKUP(AB25,【非】貼付!$A$42:$P$63,7,FALSE)</f>
        <v>#N/A</v>
      </c>
      <c r="AI25" s="813" t="e">
        <f>VLOOKUP(AB25,【非】貼付!$A$42:$P$63,8,FALSE)</f>
        <v>#N/A</v>
      </c>
      <c r="AJ25" s="811"/>
      <c r="AK25" s="811"/>
      <c r="AL25" s="811"/>
      <c r="AM25" s="811" t="str">
        <f t="shared" si="0"/>
        <v/>
      </c>
      <c r="AN25" s="811"/>
      <c r="AO25" s="811"/>
      <c r="AP25" s="811"/>
      <c r="AQ25" s="814">
        <v>0.1</v>
      </c>
    </row>
    <row r="26" spans="1:43" ht="13.5" customHeight="1" x14ac:dyDescent="0.15">
      <c r="A26" s="56"/>
      <c r="B26" s="56" t="s">
        <v>1033</v>
      </c>
      <c r="C26" s="56"/>
      <c r="D26" s="56"/>
      <c r="E26" s="56"/>
      <c r="F26" s="56"/>
      <c r="G26" s="56"/>
      <c r="H26" s="66"/>
      <c r="L26" s="345" t="s">
        <v>1070</v>
      </c>
      <c r="P26" s="44"/>
      <c r="Q26" s="44"/>
      <c r="R26" s="44"/>
      <c r="S26" s="44"/>
      <c r="T26" s="44"/>
      <c r="U26" s="44"/>
      <c r="Y26" s="46"/>
    </row>
    <row r="27" spans="1:43" ht="13.5" customHeight="1" x14ac:dyDescent="0.15">
      <c r="A27" s="56"/>
      <c r="B27" s="56" t="s">
        <v>743</v>
      </c>
      <c r="C27" s="56"/>
      <c r="D27" s="56"/>
      <c r="E27" s="56"/>
      <c r="F27" s="56"/>
      <c r="G27" s="56"/>
      <c r="L27" s="345"/>
      <c r="M27" s="346"/>
      <c r="N27" s="855"/>
      <c r="O27" s="855"/>
      <c r="P27" s="347"/>
      <c r="Q27" s="347"/>
      <c r="R27" s="347"/>
      <c r="S27" s="347"/>
      <c r="T27" s="347"/>
      <c r="U27" s="347"/>
      <c r="V27" s="346"/>
      <c r="W27" s="346"/>
      <c r="X27" s="346"/>
      <c r="Y27" s="346"/>
    </row>
    <row r="28" spans="1:43" ht="13.5" customHeight="1" x14ac:dyDescent="0.15">
      <c r="L28" s="346"/>
      <c r="M28" s="346"/>
      <c r="N28" s="346"/>
      <c r="O28" s="346"/>
      <c r="P28" s="346"/>
      <c r="Q28" s="346"/>
      <c r="R28" s="346"/>
      <c r="S28" s="346"/>
      <c r="T28" s="346"/>
      <c r="U28" s="346"/>
      <c r="V28" s="934">
        <v>202507</v>
      </c>
      <c r="W28" s="934"/>
      <c r="X28" s="934"/>
      <c r="Y28" s="934"/>
      <c r="Z28" s="827"/>
      <c r="AA28" s="802"/>
    </row>
  </sheetData>
  <sheetProtection algorithmName="SHA-512" hashValue="89VL+ZmX8Ft+itsQ1ddwWSeW+Qvi8avwmngkWQ2nvWFAQG6lw2bswQ0/CXT6YvtBj2gN/uWK2/HKK4pCE8VaUQ==" saltValue="zkUt6LUejmRH8c4y51Z0Xw==" spinCount="100000" sheet="1" selectLockedCells="1"/>
  <mergeCells count="56">
    <mergeCell ref="A4:G4"/>
    <mergeCell ref="B10:F10"/>
    <mergeCell ref="B20:F20"/>
    <mergeCell ref="B19:F19"/>
    <mergeCell ref="V28:Y28"/>
    <mergeCell ref="M12:R12"/>
    <mergeCell ref="I5:I15"/>
    <mergeCell ref="M15:R15"/>
    <mergeCell ref="M9:R9"/>
    <mergeCell ref="V14:Y15"/>
    <mergeCell ref="V8:Y8"/>
    <mergeCell ref="V13:Y13"/>
    <mergeCell ref="I19:Y19"/>
    <mergeCell ref="B17:F17"/>
    <mergeCell ref="J17:Y17"/>
    <mergeCell ref="M10:R10"/>
    <mergeCell ref="A5:F5"/>
    <mergeCell ref="C6:E7"/>
    <mergeCell ref="B24:F24"/>
    <mergeCell ref="B21:F21"/>
    <mergeCell ref="J18:Y18"/>
    <mergeCell ref="V20:Y22"/>
    <mergeCell ref="J16:Y16"/>
    <mergeCell ref="T5:U5"/>
    <mergeCell ref="J5:L6"/>
    <mergeCell ref="M5:R6"/>
    <mergeCell ref="S5:S6"/>
    <mergeCell ref="V5:Y6"/>
    <mergeCell ref="V7:Y7"/>
    <mergeCell ref="M7:R7"/>
    <mergeCell ref="M13:R13"/>
    <mergeCell ref="V9:Y9"/>
    <mergeCell ref="V10:Y10"/>
    <mergeCell ref="M8:R8"/>
    <mergeCell ref="V11:Y12"/>
    <mergeCell ref="K7:L8"/>
    <mergeCell ref="J7:J8"/>
    <mergeCell ref="M11:R11"/>
    <mergeCell ref="K10:L15"/>
    <mergeCell ref="J10:J15"/>
    <mergeCell ref="K9:L9"/>
    <mergeCell ref="M14:R14"/>
    <mergeCell ref="A16:A25"/>
    <mergeCell ref="A6:A14"/>
    <mergeCell ref="B23:F23"/>
    <mergeCell ref="B25:F25"/>
    <mergeCell ref="B14:F14"/>
    <mergeCell ref="B22:F22"/>
    <mergeCell ref="B11:F11"/>
    <mergeCell ref="B16:F16"/>
    <mergeCell ref="B18:F18"/>
    <mergeCell ref="B8:F8"/>
    <mergeCell ref="B9:F9"/>
    <mergeCell ref="B12:F12"/>
    <mergeCell ref="B13:F13"/>
    <mergeCell ref="B15:G15"/>
  </mergeCells>
  <phoneticPr fontId="2"/>
  <conditionalFormatting sqref="B25">
    <cfRule type="expression" dxfId="164" priority="8">
      <formula>$G$24="申請予定"</formula>
    </cfRule>
    <cfRule type="expression" dxfId="163" priority="10">
      <formula>$G$24="許諾済"</formula>
    </cfRule>
    <cfRule type="expression" dxfId="162" priority="12">
      <formula>$G$24="他者申請"</formula>
    </cfRule>
  </conditionalFormatting>
  <conditionalFormatting sqref="B25:G25">
    <cfRule type="expression" dxfId="161" priority="3">
      <formula>$G$24="JASRAC許諾済"</formula>
    </cfRule>
    <cfRule type="expression" dxfId="160" priority="4">
      <formula>$G$24="OP直接契約済"</formula>
    </cfRule>
    <cfRule type="expression" dxfId="159" priority="5">
      <formula>$G$24="JASRAC非管理"</formula>
    </cfRule>
  </conditionalFormatting>
  <conditionalFormatting sqref="G23">
    <cfRule type="expression" dxfId="158" priority="2">
      <formula>$G$22="曲のみ"</formula>
    </cfRule>
  </conditionalFormatting>
  <conditionalFormatting sqref="AC5:AQ25">
    <cfRule type="expression" dxfId="157" priority="1">
      <formula>ISERROR($AF5)</formula>
    </cfRule>
  </conditionalFormatting>
  <dataValidations xWindow="607" yWindow="896" count="6">
    <dataValidation type="list" allowBlank="1" showInputMessage="1" showErrorMessage="1" prompt="原詞＝オリジナル歌詞や替え歌_x000a_訳詞＝JASRACに登録された日本語訳詞" sqref="G23" xr:uid="{00000000-0002-0000-0300-000001000000}">
      <formula1>"原詞,訳詞"</formula1>
    </dataValidation>
    <dataValidation type="list" allowBlank="1" showInputMessage="1" showErrorMessage="1" sqref="S7:S15" xr:uid="{00000000-0002-0000-0300-000003000000}">
      <formula1>"有,無"</formula1>
    </dataValidation>
    <dataValidation imeMode="off" allowBlank="1" showInputMessage="1" showErrorMessage="1" sqref="T7:U15" xr:uid="{00000000-0002-0000-0300-000004000000}"/>
    <dataValidation type="list" allowBlank="1" showInputMessage="1" showErrorMessage="1" sqref="G24" xr:uid="{00000000-0002-0000-0300-000005000000}">
      <formula1>"JASRAC許諾済,申請予定,他者申請,OP直接契約済,JASRAC非管理"</formula1>
    </dataValidation>
    <dataValidation type="list" allowBlank="1" showInputMessage="1" showErrorMessage="1" prompt="詞曲＝ボーカル（歌ありで利用）_x000a_曲のみ＝インストルメンタル（歌なしで利用）" sqref="G22" xr:uid="{5C5EECD8-F267-4C84-BA09-02222FB86C42}">
      <formula1>"詞曲,曲のみ,詞のみ"</formula1>
    </dataValidation>
    <dataValidation allowBlank="1" showInputMessage="1" showErrorMessage="1" prompt="※CCがある場合は、「;」（セミコロン）で区切ってください。" sqref="G14" xr:uid="{F1775F91-5427-4934-BA49-197C88613C3E}"/>
  </dataValidations>
  <printOptions horizontalCentered="1" verticalCentered="1"/>
  <pageMargins left="0.43307086614173229" right="0.23622047244094491" top="0.35433070866141736" bottom="0.35433070866141736" header="0.31496062992125984" footer="0.15748031496062992"/>
  <pageSetup paperSize="9" scale="88"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3" tint="0.59999389629810485"/>
  </sheetPr>
  <dimension ref="A1:AD47"/>
  <sheetViews>
    <sheetView showGridLines="0" showRowColHeaders="0" zoomScale="60" zoomScaleNormal="60" zoomScaleSheetLayoutView="40" workbookViewId="0">
      <selection activeCell="J6" sqref="J6:K6"/>
    </sheetView>
  </sheetViews>
  <sheetFormatPr defaultColWidth="0" defaultRowHeight="0" customHeight="1" zeroHeight="1" x14ac:dyDescent="0.3"/>
  <cols>
    <col min="1" max="1" width="3" style="494" customWidth="1"/>
    <col min="2" max="3" width="13.625" style="494" customWidth="1"/>
    <col min="4" max="4" width="4.375" style="494" customWidth="1"/>
    <col min="5" max="5" width="14.25" style="494" customWidth="1"/>
    <col min="6" max="6" width="4.25" style="522" customWidth="1"/>
    <col min="7" max="7" width="13.75" style="494" customWidth="1"/>
    <col min="8" max="8" width="5.125" style="494" customWidth="1"/>
    <col min="9" max="9" width="15.75" style="494" bestFit="1" customWidth="1"/>
    <col min="10" max="11" width="18.625" style="494" customWidth="1"/>
    <col min="12" max="13" width="3.25" style="494" customWidth="1"/>
    <col min="14" max="14" width="3.5" style="615" customWidth="1"/>
    <col min="15" max="15" width="14.25" style="616" customWidth="1"/>
    <col min="16" max="16" width="7.5" style="601" customWidth="1"/>
    <col min="17" max="17" width="10.125" style="599" customWidth="1"/>
    <col min="18" max="18" width="14.25" style="616" customWidth="1"/>
    <col min="19" max="19" width="7.5" style="601" customWidth="1"/>
    <col min="20" max="20" width="10.125" style="599" customWidth="1"/>
    <col min="21" max="21" width="14.25" style="600" customWidth="1"/>
    <col min="22" max="22" width="7.5" style="601" customWidth="1"/>
    <col min="23" max="23" width="10.125" style="602" customWidth="1"/>
    <col min="24" max="24" width="14.25" style="600" customWidth="1"/>
    <col min="25" max="25" width="7.5" style="601" customWidth="1"/>
    <col min="26" max="26" width="10.125" style="599" customWidth="1"/>
    <col min="27" max="27" width="17.625" style="616" customWidth="1"/>
    <col min="28" max="28" width="7.875" style="601" customWidth="1"/>
    <col min="29" max="29" width="10.125" style="599" customWidth="1"/>
    <col min="30" max="30" width="4.25" style="494" customWidth="1"/>
    <col min="31" max="16384" width="4.25" style="494" hidden="1"/>
  </cols>
  <sheetData>
    <row r="1" spans="1:29" ht="27.95" customHeight="1" thickBot="1" x14ac:dyDescent="0.2">
      <c r="A1" s="991"/>
      <c r="B1" s="991"/>
      <c r="C1" s="490"/>
      <c r="D1" s="491"/>
      <c r="E1" s="491"/>
      <c r="F1" s="492"/>
      <c r="G1" s="491"/>
      <c r="H1" s="491"/>
      <c r="I1" s="491"/>
      <c r="J1" s="493"/>
      <c r="K1" s="493"/>
      <c r="L1" s="493"/>
      <c r="M1" s="491"/>
      <c r="N1" s="996" t="s">
        <v>443</v>
      </c>
      <c r="O1" s="997"/>
      <c r="P1" s="997"/>
      <c r="Q1" s="997"/>
      <c r="R1" s="997"/>
      <c r="S1" s="997"/>
      <c r="T1" s="997"/>
      <c r="U1" s="997"/>
      <c r="V1" s="997"/>
      <c r="W1" s="997"/>
      <c r="X1" s="997"/>
      <c r="Y1" s="997"/>
      <c r="Z1" s="997"/>
      <c r="AA1" s="997"/>
      <c r="AB1" s="997"/>
      <c r="AC1" s="998"/>
    </row>
    <row r="2" spans="1:29" ht="27.95" customHeight="1" x14ac:dyDescent="0.25">
      <c r="A2" s="966" t="s">
        <v>536</v>
      </c>
      <c r="B2" s="966"/>
      <c r="C2" s="966"/>
      <c r="D2" s="966"/>
      <c r="E2" s="966"/>
      <c r="F2" s="966"/>
      <c r="G2" s="966"/>
      <c r="H2" s="966"/>
      <c r="I2" s="966"/>
      <c r="J2" s="966"/>
      <c r="K2" s="495"/>
      <c r="L2" s="495"/>
      <c r="M2" s="491"/>
      <c r="N2" s="999" t="s">
        <v>166</v>
      </c>
      <c r="O2" s="496" t="s">
        <v>362</v>
      </c>
      <c r="P2" s="497" t="s">
        <v>361</v>
      </c>
      <c r="Q2" s="618"/>
      <c r="R2" s="498" t="s">
        <v>497</v>
      </c>
      <c r="S2" s="497" t="s">
        <v>360</v>
      </c>
      <c r="T2" s="618"/>
      <c r="U2" s="498" t="s">
        <v>359</v>
      </c>
      <c r="V2" s="497" t="s">
        <v>358</v>
      </c>
      <c r="W2" s="632"/>
      <c r="X2" s="498" t="s">
        <v>357</v>
      </c>
      <c r="Y2" s="497" t="s">
        <v>356</v>
      </c>
      <c r="Z2" s="618"/>
      <c r="AA2" s="499"/>
      <c r="AB2" s="499"/>
      <c r="AC2" s="1021"/>
    </row>
    <row r="3" spans="1:29" ht="27.95" customHeight="1" thickBot="1" x14ac:dyDescent="0.25">
      <c r="A3" s="500"/>
      <c r="B3" s="491"/>
      <c r="C3" s="493"/>
      <c r="D3" s="501"/>
      <c r="E3" s="501"/>
      <c r="F3" s="493"/>
      <c r="G3" s="493"/>
      <c r="H3" s="493"/>
      <c r="I3" s="501"/>
      <c r="J3" s="501"/>
      <c r="K3" s="501"/>
      <c r="L3" s="501"/>
      <c r="M3" s="491"/>
      <c r="N3" s="1000"/>
      <c r="O3" s="502"/>
      <c r="P3" s="503"/>
      <c r="Q3" s="619"/>
      <c r="R3" s="504"/>
      <c r="S3" s="503"/>
      <c r="T3" s="619"/>
      <c r="U3" s="504"/>
      <c r="V3" s="503"/>
      <c r="W3" s="633"/>
      <c r="X3" s="504"/>
      <c r="Y3" s="503"/>
      <c r="Z3" s="619"/>
      <c r="AA3" s="505"/>
      <c r="AB3" s="505"/>
      <c r="AC3" s="1022"/>
    </row>
    <row r="4" spans="1:29" ht="27.75" customHeight="1" x14ac:dyDescent="0.2">
      <c r="A4" s="506" t="s">
        <v>355</v>
      </c>
      <c r="B4" s="507"/>
      <c r="C4" s="507"/>
      <c r="D4" s="501"/>
      <c r="E4" s="491"/>
      <c r="F4" s="493"/>
      <c r="G4" s="493"/>
      <c r="H4" s="493"/>
      <c r="I4" s="491"/>
      <c r="J4" s="501"/>
      <c r="K4" s="501"/>
      <c r="L4" s="501"/>
      <c r="M4" s="491"/>
      <c r="N4" s="999" t="s">
        <v>153</v>
      </c>
      <c r="O4" s="496" t="s">
        <v>354</v>
      </c>
      <c r="P4" s="497" t="s">
        <v>353</v>
      </c>
      <c r="Q4" s="618"/>
      <c r="R4" s="498" t="s">
        <v>352</v>
      </c>
      <c r="S4" s="497" t="s">
        <v>351</v>
      </c>
      <c r="T4" s="618"/>
      <c r="U4" s="498" t="s">
        <v>350</v>
      </c>
      <c r="V4" s="497" t="s">
        <v>349</v>
      </c>
      <c r="W4" s="632"/>
      <c r="X4" s="498" t="s">
        <v>348</v>
      </c>
      <c r="Y4" s="497" t="s">
        <v>347</v>
      </c>
      <c r="Z4" s="618"/>
      <c r="AA4" s="498" t="s">
        <v>346</v>
      </c>
      <c r="AB4" s="497" t="s">
        <v>345</v>
      </c>
      <c r="AC4" s="642"/>
    </row>
    <row r="5" spans="1:29" ht="26.25" customHeight="1" thickBot="1" x14ac:dyDescent="0.25">
      <c r="A5" s="507"/>
      <c r="B5" s="508" t="s">
        <v>1126</v>
      </c>
      <c r="C5" s="509"/>
      <c r="D5" s="510"/>
      <c r="E5" s="491"/>
      <c r="F5" s="510"/>
      <c r="G5" s="510"/>
      <c r="H5" s="510"/>
      <c r="I5" s="491"/>
      <c r="J5" s="510"/>
      <c r="K5" s="510"/>
      <c r="L5" s="510"/>
      <c r="M5" s="491"/>
      <c r="N5" s="1000"/>
      <c r="O5" s="511"/>
      <c r="P5" s="512"/>
      <c r="Q5" s="620"/>
      <c r="R5" s="513"/>
      <c r="S5" s="512"/>
      <c r="T5" s="620"/>
      <c r="U5" s="513"/>
      <c r="V5" s="512"/>
      <c r="W5" s="634"/>
      <c r="X5" s="513"/>
      <c r="Y5" s="512"/>
      <c r="Z5" s="620"/>
      <c r="AA5" s="513"/>
      <c r="AB5" s="512"/>
      <c r="AC5" s="643"/>
    </row>
    <row r="6" spans="1:29" ht="27.75" customHeight="1" x14ac:dyDescent="0.2">
      <c r="A6" s="1053" t="s">
        <v>38</v>
      </c>
      <c r="B6" s="1054"/>
      <c r="C6" s="1055"/>
      <c r="D6" s="1036"/>
      <c r="E6" s="1037"/>
      <c r="F6" s="1037"/>
      <c r="G6" s="1037"/>
      <c r="H6" s="1038"/>
      <c r="I6" s="514" t="s">
        <v>1064</v>
      </c>
      <c r="J6" s="1039"/>
      <c r="K6" s="1040"/>
      <c r="L6" s="492"/>
      <c r="M6" s="491"/>
      <c r="N6" s="999" t="s">
        <v>143</v>
      </c>
      <c r="O6" s="496" t="s">
        <v>344</v>
      </c>
      <c r="P6" s="497" t="s">
        <v>343</v>
      </c>
      <c r="Q6" s="618"/>
      <c r="R6" s="498" t="s">
        <v>498</v>
      </c>
      <c r="S6" s="497" t="s">
        <v>342</v>
      </c>
      <c r="T6" s="618"/>
      <c r="U6" s="498" t="s">
        <v>341</v>
      </c>
      <c r="V6" s="497" t="s">
        <v>340</v>
      </c>
      <c r="W6" s="632"/>
      <c r="X6" s="498" t="s">
        <v>339</v>
      </c>
      <c r="Y6" s="497" t="s">
        <v>338</v>
      </c>
      <c r="Z6" s="618"/>
      <c r="AA6" s="515"/>
      <c r="AB6" s="516"/>
      <c r="AC6" s="644"/>
    </row>
    <row r="7" spans="1:29" ht="27" customHeight="1" thickBot="1" x14ac:dyDescent="0.25">
      <c r="A7" s="1050" t="s">
        <v>1067</v>
      </c>
      <c r="B7" s="1051"/>
      <c r="C7" s="1052"/>
      <c r="D7" s="963"/>
      <c r="E7" s="964"/>
      <c r="F7" s="964"/>
      <c r="G7" s="964"/>
      <c r="H7" s="964"/>
      <c r="I7" s="517" t="s">
        <v>53</v>
      </c>
      <c r="J7" s="964"/>
      <c r="K7" s="965"/>
      <c r="L7" s="518"/>
      <c r="M7" s="491"/>
      <c r="N7" s="1000"/>
      <c r="O7" s="502"/>
      <c r="P7" s="503"/>
      <c r="Q7" s="619"/>
      <c r="R7" s="504"/>
      <c r="S7" s="503"/>
      <c r="T7" s="619"/>
      <c r="U7" s="504"/>
      <c r="V7" s="503"/>
      <c r="W7" s="633"/>
      <c r="X7" s="504"/>
      <c r="Y7" s="503"/>
      <c r="Z7" s="619"/>
      <c r="AA7" s="519"/>
      <c r="AB7" s="520"/>
      <c r="AC7" s="645"/>
    </row>
    <row r="8" spans="1:29" ht="27" customHeight="1" x14ac:dyDescent="0.2">
      <c r="A8" s="797"/>
      <c r="B8" s="817" t="s">
        <v>1123</v>
      </c>
      <c r="C8" s="521"/>
      <c r="D8" s="817"/>
      <c r="L8" s="518"/>
      <c r="M8" s="491"/>
      <c r="N8" s="999" t="s">
        <v>134</v>
      </c>
      <c r="O8" s="496" t="s">
        <v>337</v>
      </c>
      <c r="P8" s="497" t="s">
        <v>336</v>
      </c>
      <c r="Q8" s="618"/>
      <c r="R8" s="498" t="s">
        <v>335</v>
      </c>
      <c r="S8" s="497" t="s">
        <v>334</v>
      </c>
      <c r="T8" s="618"/>
      <c r="U8" s="498" t="s">
        <v>333</v>
      </c>
      <c r="V8" s="497" t="s">
        <v>332</v>
      </c>
      <c r="W8" s="632"/>
      <c r="X8" s="498" t="s">
        <v>331</v>
      </c>
      <c r="Y8" s="497" t="s">
        <v>330</v>
      </c>
      <c r="Z8" s="618"/>
      <c r="AA8" s="498" t="s">
        <v>329</v>
      </c>
      <c r="AB8" s="497" t="s">
        <v>328</v>
      </c>
      <c r="AC8" s="642"/>
    </row>
    <row r="9" spans="1:29" ht="27" customHeight="1" thickBot="1" x14ac:dyDescent="0.25">
      <c r="A9" s="507" t="s">
        <v>1056</v>
      </c>
      <c r="B9" s="521"/>
      <c r="C9" s="521"/>
      <c r="L9" s="518"/>
      <c r="M9" s="491"/>
      <c r="N9" s="1000"/>
      <c r="O9" s="502" t="s">
        <v>327</v>
      </c>
      <c r="P9" s="503" t="s">
        <v>326</v>
      </c>
      <c r="Q9" s="621"/>
      <c r="R9" s="504" t="s">
        <v>325</v>
      </c>
      <c r="S9" s="503" t="s">
        <v>324</v>
      </c>
      <c r="T9" s="621"/>
      <c r="U9" s="504" t="s">
        <v>323</v>
      </c>
      <c r="V9" s="503" t="s">
        <v>322</v>
      </c>
      <c r="W9" s="635"/>
      <c r="X9" s="504" t="s">
        <v>321</v>
      </c>
      <c r="Y9" s="503" t="s">
        <v>320</v>
      </c>
      <c r="Z9" s="621"/>
      <c r="AA9" s="504"/>
      <c r="AB9" s="503"/>
      <c r="AC9" s="646"/>
    </row>
    <row r="10" spans="1:29" ht="27" customHeight="1" x14ac:dyDescent="0.2">
      <c r="A10" s="984" t="s">
        <v>1051</v>
      </c>
      <c r="B10" s="988" t="s">
        <v>1057</v>
      </c>
      <c r="C10" s="988"/>
      <c r="D10" s="1045" t="str">
        <f>広告展開利用申込書!$G$6&amp;"　"&amp;広告展開利用申込書!G7</f>
        <v>　</v>
      </c>
      <c r="E10" s="1045"/>
      <c r="F10" s="1045"/>
      <c r="G10" s="1045"/>
      <c r="H10" s="1045"/>
      <c r="I10" s="1045"/>
      <c r="J10" s="1045"/>
      <c r="K10" s="1045"/>
      <c r="L10" s="518"/>
      <c r="M10" s="491"/>
      <c r="N10" s="999" t="s">
        <v>123</v>
      </c>
      <c r="O10" s="496" t="s">
        <v>319</v>
      </c>
      <c r="P10" s="497" t="s">
        <v>318</v>
      </c>
      <c r="Q10" s="618"/>
      <c r="R10" s="498" t="s">
        <v>317</v>
      </c>
      <c r="S10" s="497" t="s">
        <v>316</v>
      </c>
      <c r="T10" s="618"/>
      <c r="U10" s="498" t="s">
        <v>315</v>
      </c>
      <c r="V10" s="497" t="s">
        <v>314</v>
      </c>
      <c r="W10" s="636"/>
      <c r="X10" s="523"/>
      <c r="Y10" s="516"/>
      <c r="Z10" s="641"/>
      <c r="AA10" s="498" t="s">
        <v>1132</v>
      </c>
      <c r="AB10" s="497" t="s">
        <v>1133</v>
      </c>
      <c r="AC10" s="642"/>
    </row>
    <row r="11" spans="1:29" ht="27" customHeight="1" x14ac:dyDescent="0.2">
      <c r="A11" s="985"/>
      <c r="B11" s="988"/>
      <c r="C11" s="988"/>
      <c r="D11" s="1045"/>
      <c r="E11" s="1045"/>
      <c r="F11" s="1045"/>
      <c r="G11" s="1045"/>
      <c r="H11" s="1045"/>
      <c r="I11" s="1045"/>
      <c r="J11" s="1045"/>
      <c r="K11" s="1045"/>
      <c r="L11" s="518"/>
      <c r="M11" s="491"/>
      <c r="N11" s="1001"/>
      <c r="O11" s="524"/>
      <c r="P11" s="525"/>
      <c r="Q11" s="622"/>
      <c r="R11" s="526" t="s">
        <v>312</v>
      </c>
      <c r="S11" s="527" t="s">
        <v>311</v>
      </c>
      <c r="T11" s="626"/>
      <c r="U11" s="526" t="s">
        <v>233</v>
      </c>
      <c r="V11" s="527" t="s">
        <v>310</v>
      </c>
      <c r="W11" s="637"/>
      <c r="X11" s="513"/>
      <c r="Y11" s="512"/>
      <c r="Z11" s="620"/>
      <c r="AA11" s="526" t="s">
        <v>309</v>
      </c>
      <c r="AB11" s="527" t="s">
        <v>308</v>
      </c>
      <c r="AC11" s="627"/>
    </row>
    <row r="12" spans="1:29" ht="27" customHeight="1" x14ac:dyDescent="0.2">
      <c r="A12" s="985"/>
      <c r="B12" s="988" t="s">
        <v>469</v>
      </c>
      <c r="C12" s="988"/>
      <c r="D12" s="1045" t="str">
        <f>IF(広告展開利用申込書!G8="","",広告展開利用申込書!G8)</f>
        <v/>
      </c>
      <c r="E12" s="1045"/>
      <c r="F12" s="1045"/>
      <c r="G12" s="1045"/>
      <c r="H12" s="1045"/>
      <c r="I12" s="1045"/>
      <c r="J12" s="1045"/>
      <c r="K12" s="1045"/>
      <c r="L12" s="518"/>
      <c r="M12" s="491"/>
      <c r="N12" s="1001"/>
      <c r="O12" s="511"/>
      <c r="P12" s="512"/>
      <c r="Q12" s="620"/>
      <c r="R12" s="526" t="s">
        <v>307</v>
      </c>
      <c r="S12" s="527" t="s">
        <v>306</v>
      </c>
      <c r="T12" s="626"/>
      <c r="U12" s="526" t="s">
        <v>305</v>
      </c>
      <c r="V12" s="527" t="s">
        <v>304</v>
      </c>
      <c r="W12" s="637"/>
      <c r="X12" s="528"/>
      <c r="Y12" s="512"/>
      <c r="Z12" s="620"/>
      <c r="AA12" s="526" t="s">
        <v>303</v>
      </c>
      <c r="AB12" s="527" t="s">
        <v>1134</v>
      </c>
      <c r="AC12" s="627"/>
    </row>
    <row r="13" spans="1:29" ht="27" customHeight="1" x14ac:dyDescent="0.2">
      <c r="A13" s="985"/>
      <c r="B13" s="988"/>
      <c r="C13" s="988"/>
      <c r="D13" s="1045"/>
      <c r="E13" s="1045"/>
      <c r="F13" s="1045"/>
      <c r="G13" s="1045"/>
      <c r="H13" s="1045"/>
      <c r="I13" s="1045"/>
      <c r="J13" s="1045"/>
      <c r="K13" s="1045"/>
      <c r="L13" s="529"/>
      <c r="M13" s="491"/>
      <c r="N13" s="1001"/>
      <c r="O13" s="511"/>
      <c r="P13" s="512"/>
      <c r="Q13" s="620"/>
      <c r="R13" s="526" t="s">
        <v>301</v>
      </c>
      <c r="S13" s="527" t="s">
        <v>300</v>
      </c>
      <c r="T13" s="626"/>
      <c r="U13" s="526" t="s">
        <v>299</v>
      </c>
      <c r="V13" s="527" t="s">
        <v>298</v>
      </c>
      <c r="W13" s="637"/>
      <c r="X13" s="528"/>
      <c r="Y13" s="512"/>
      <c r="Z13" s="620"/>
      <c r="AA13" s="526" t="s">
        <v>297</v>
      </c>
      <c r="AB13" s="527" t="s">
        <v>296</v>
      </c>
      <c r="AC13" s="627"/>
    </row>
    <row r="14" spans="1:29" s="534" customFormat="1" ht="27" customHeight="1" x14ac:dyDescent="0.2">
      <c r="A14" s="985"/>
      <c r="B14" s="975" t="s">
        <v>313</v>
      </c>
      <c r="C14" s="976"/>
      <c r="D14" s="981" t="str">
        <f>IF(広告展開利用申込書!G10="","",広告展開利用申込書!G10)</f>
        <v/>
      </c>
      <c r="E14" s="982"/>
      <c r="F14" s="982"/>
      <c r="G14" s="982"/>
      <c r="H14" s="983"/>
      <c r="I14" s="530" t="s">
        <v>1053</v>
      </c>
      <c r="J14" s="981" t="str">
        <f>IF(広告展開利用申込書!G11="","",広告展開利用申込書!G11)</f>
        <v/>
      </c>
      <c r="K14" s="983"/>
      <c r="L14" s="531"/>
      <c r="M14" s="532"/>
      <c r="N14" s="1001"/>
      <c r="O14" s="511"/>
      <c r="P14" s="512"/>
      <c r="Q14" s="623"/>
      <c r="R14" s="526" t="s">
        <v>294</v>
      </c>
      <c r="S14" s="527" t="s">
        <v>293</v>
      </c>
      <c r="T14" s="629"/>
      <c r="U14" s="533"/>
      <c r="V14" s="525"/>
      <c r="W14" s="638"/>
      <c r="X14" s="528"/>
      <c r="Y14" s="512"/>
      <c r="Z14" s="623"/>
      <c r="AA14" s="533"/>
      <c r="AB14" s="525"/>
      <c r="AC14" s="647"/>
    </row>
    <row r="15" spans="1:29" ht="27" customHeight="1" thickBot="1" x14ac:dyDescent="0.25">
      <c r="A15" s="985"/>
      <c r="B15" s="975" t="s">
        <v>302</v>
      </c>
      <c r="C15" s="976"/>
      <c r="D15" s="968" t="str">
        <f>IF(広告展開利用申込書!G12="","",広告展開利用申込書!G12)</f>
        <v/>
      </c>
      <c r="E15" s="969"/>
      <c r="F15" s="969"/>
      <c r="G15" s="969"/>
      <c r="H15" s="970"/>
      <c r="I15" s="535" t="s">
        <v>295</v>
      </c>
      <c r="J15" s="968" t="str">
        <f>IF(広告展開利用申込書!G13="","",広告展開利用申込書!G13)</f>
        <v/>
      </c>
      <c r="K15" s="970"/>
      <c r="L15" s="536"/>
      <c r="M15" s="491"/>
      <c r="N15" s="1000"/>
      <c r="O15" s="537"/>
      <c r="P15" s="520"/>
      <c r="Q15" s="624"/>
      <c r="R15" s="504" t="s">
        <v>292</v>
      </c>
      <c r="S15" s="503" t="s">
        <v>291</v>
      </c>
      <c r="T15" s="621"/>
      <c r="U15" s="519"/>
      <c r="V15" s="520"/>
      <c r="W15" s="639"/>
      <c r="X15" s="538"/>
      <c r="Y15" s="520"/>
      <c r="Z15" s="624"/>
      <c r="AA15" s="519"/>
      <c r="AB15" s="520"/>
      <c r="AC15" s="645"/>
    </row>
    <row r="16" spans="1:29" ht="27" customHeight="1" thickBot="1" x14ac:dyDescent="0.25">
      <c r="A16" s="986"/>
      <c r="B16" s="1043" t="s">
        <v>442</v>
      </c>
      <c r="C16" s="1044"/>
      <c r="D16" s="1046" t="str">
        <f>IF(広告展開利用申込書!G14="","",広告展開利用申込書!G14)</f>
        <v/>
      </c>
      <c r="E16" s="1046"/>
      <c r="F16" s="1046"/>
      <c r="G16" s="1046"/>
      <c r="H16" s="1046"/>
      <c r="I16" s="1046"/>
      <c r="J16" s="1046"/>
      <c r="K16" s="1046"/>
      <c r="L16" s="536"/>
      <c r="M16" s="491"/>
      <c r="N16" s="999" t="s">
        <v>113</v>
      </c>
      <c r="O16" s="539" t="s">
        <v>290</v>
      </c>
      <c r="P16" s="540" t="s">
        <v>289</v>
      </c>
      <c r="Q16" s="625"/>
      <c r="R16" s="541" t="s">
        <v>288</v>
      </c>
      <c r="S16" s="540" t="s">
        <v>287</v>
      </c>
      <c r="T16" s="630"/>
      <c r="U16" s="541" t="s">
        <v>286</v>
      </c>
      <c r="V16" s="540" t="s">
        <v>285</v>
      </c>
      <c r="W16" s="640"/>
      <c r="X16" s="541" t="s">
        <v>284</v>
      </c>
      <c r="Y16" s="540" t="s">
        <v>283</v>
      </c>
      <c r="Z16" s="630"/>
      <c r="AA16" s="541" t="s">
        <v>282</v>
      </c>
      <c r="AB16" s="540" t="s">
        <v>281</v>
      </c>
      <c r="AC16" s="648"/>
    </row>
    <row r="17" spans="1:29" ht="27" customHeight="1" thickTop="1" x14ac:dyDescent="0.2">
      <c r="A17" s="1023" t="s">
        <v>507</v>
      </c>
      <c r="B17" s="977" t="s">
        <v>6</v>
      </c>
      <c r="C17" s="978"/>
      <c r="D17" s="979" t="str">
        <f>IF(広告展開利用申込書!G16="","",広告展開利用申込書!G16)</f>
        <v/>
      </c>
      <c r="E17" s="979"/>
      <c r="F17" s="979"/>
      <c r="G17" s="979"/>
      <c r="H17" s="979"/>
      <c r="I17" s="979"/>
      <c r="J17" s="979"/>
      <c r="K17" s="980"/>
      <c r="L17" s="542"/>
      <c r="M17" s="491"/>
      <c r="N17" s="1001"/>
      <c r="O17" s="526" t="s">
        <v>280</v>
      </c>
      <c r="P17" s="527" t="s">
        <v>279</v>
      </c>
      <c r="Q17" s="626"/>
      <c r="R17" s="526" t="s">
        <v>278</v>
      </c>
      <c r="S17" s="527" t="s">
        <v>277</v>
      </c>
      <c r="T17" s="626"/>
      <c r="U17" s="526" t="s">
        <v>276</v>
      </c>
      <c r="V17" s="527" t="s">
        <v>275</v>
      </c>
      <c r="W17" s="637"/>
      <c r="X17" s="526" t="s">
        <v>274</v>
      </c>
      <c r="Y17" s="527" t="s">
        <v>273</v>
      </c>
      <c r="Z17" s="626"/>
      <c r="AA17" s="526" t="s">
        <v>272</v>
      </c>
      <c r="AB17" s="527" t="s">
        <v>271</v>
      </c>
      <c r="AC17" s="627"/>
    </row>
    <row r="18" spans="1:29" ht="27" customHeight="1" x14ac:dyDescent="0.2">
      <c r="A18" s="1024"/>
      <c r="B18" s="971"/>
      <c r="C18" s="972"/>
      <c r="D18" s="973"/>
      <c r="E18" s="973"/>
      <c r="F18" s="973"/>
      <c r="G18" s="973"/>
      <c r="H18" s="973"/>
      <c r="I18" s="973"/>
      <c r="J18" s="973"/>
      <c r="K18" s="974"/>
      <c r="L18" s="543"/>
      <c r="M18" s="491"/>
      <c r="N18" s="1001"/>
      <c r="O18" s="544" t="s">
        <v>270</v>
      </c>
      <c r="P18" s="527" t="s">
        <v>269</v>
      </c>
      <c r="Q18" s="626"/>
      <c r="R18" s="526" t="s">
        <v>268</v>
      </c>
      <c r="S18" s="527" t="s">
        <v>267</v>
      </c>
      <c r="T18" s="626"/>
      <c r="U18" s="526" t="s">
        <v>266</v>
      </c>
      <c r="V18" s="527" t="s">
        <v>265</v>
      </c>
      <c r="W18" s="637"/>
      <c r="X18" s="526" t="s">
        <v>264</v>
      </c>
      <c r="Y18" s="527" t="s">
        <v>263</v>
      </c>
      <c r="Z18" s="626"/>
      <c r="AA18" s="526" t="s">
        <v>262</v>
      </c>
      <c r="AB18" s="527" t="s">
        <v>261</v>
      </c>
      <c r="AC18" s="627"/>
    </row>
    <row r="19" spans="1:29" ht="27" customHeight="1" x14ac:dyDescent="0.2">
      <c r="A19" s="1024"/>
      <c r="B19" s="971" t="s">
        <v>7</v>
      </c>
      <c r="C19" s="972"/>
      <c r="D19" s="973" t="str">
        <f>IF(広告展開利用申込書!G17="","",広告展開利用申込書!G17)</f>
        <v/>
      </c>
      <c r="E19" s="973"/>
      <c r="F19" s="973"/>
      <c r="G19" s="973"/>
      <c r="H19" s="973"/>
      <c r="I19" s="973"/>
      <c r="J19" s="973"/>
      <c r="K19" s="974"/>
      <c r="L19" s="543"/>
      <c r="M19" s="491"/>
      <c r="N19" s="1001"/>
      <c r="O19" s="526" t="s">
        <v>259</v>
      </c>
      <c r="P19" s="527" t="s">
        <v>258</v>
      </c>
      <c r="Q19" s="626"/>
      <c r="R19" s="526" t="s">
        <v>257</v>
      </c>
      <c r="S19" s="527" t="s">
        <v>256</v>
      </c>
      <c r="T19" s="626"/>
      <c r="U19" s="526" t="s">
        <v>255</v>
      </c>
      <c r="V19" s="527" t="s">
        <v>254</v>
      </c>
      <c r="W19" s="637"/>
      <c r="X19" s="526" t="s">
        <v>253</v>
      </c>
      <c r="Y19" s="527" t="s">
        <v>252</v>
      </c>
      <c r="Z19" s="626"/>
      <c r="AA19" s="526" t="s">
        <v>251</v>
      </c>
      <c r="AB19" s="527" t="s">
        <v>250</v>
      </c>
      <c r="AC19" s="627"/>
    </row>
    <row r="20" spans="1:29" ht="27" customHeight="1" x14ac:dyDescent="0.2">
      <c r="A20" s="1024"/>
      <c r="B20" s="971"/>
      <c r="C20" s="972"/>
      <c r="D20" s="973"/>
      <c r="E20" s="973"/>
      <c r="F20" s="973"/>
      <c r="G20" s="973"/>
      <c r="H20" s="973"/>
      <c r="I20" s="973"/>
      <c r="J20" s="973"/>
      <c r="K20" s="974"/>
      <c r="L20" s="545"/>
      <c r="M20" s="491"/>
      <c r="N20" s="1001"/>
      <c r="O20" s="526" t="s">
        <v>249</v>
      </c>
      <c r="P20" s="527" t="s">
        <v>248</v>
      </c>
      <c r="Q20" s="626"/>
      <c r="R20" s="526" t="s">
        <v>247</v>
      </c>
      <c r="S20" s="527" t="s">
        <v>246</v>
      </c>
      <c r="T20" s="626"/>
      <c r="U20" s="526" t="s">
        <v>245</v>
      </c>
      <c r="V20" s="527" t="s">
        <v>244</v>
      </c>
      <c r="W20" s="637"/>
      <c r="X20" s="526" t="s">
        <v>243</v>
      </c>
      <c r="Y20" s="527" t="s">
        <v>242</v>
      </c>
      <c r="Z20" s="626"/>
      <c r="AA20" s="526" t="s">
        <v>241</v>
      </c>
      <c r="AB20" s="527" t="s">
        <v>240</v>
      </c>
      <c r="AC20" s="627"/>
    </row>
    <row r="21" spans="1:29" ht="27" customHeight="1" x14ac:dyDescent="0.2">
      <c r="A21" s="1024"/>
      <c r="B21" s="987" t="s">
        <v>1042</v>
      </c>
      <c r="C21" s="988"/>
      <c r="D21" s="1047" t="str">
        <f>IF(広告展開利用申込書!G18="","",広告展開利用申込書!G18)</f>
        <v/>
      </c>
      <c r="E21" s="1048"/>
      <c r="F21" s="1048"/>
      <c r="G21" s="1048"/>
      <c r="H21" s="1048"/>
      <c r="I21" s="1048"/>
      <c r="J21" s="1048"/>
      <c r="K21" s="1049"/>
      <c r="L21" s="531"/>
      <c r="M21" s="491"/>
      <c r="N21" s="1001"/>
      <c r="O21" s="526" t="s">
        <v>239</v>
      </c>
      <c r="P21" s="527" t="s">
        <v>238</v>
      </c>
      <c r="Q21" s="626"/>
      <c r="R21" s="526" t="s">
        <v>237</v>
      </c>
      <c r="S21" s="527" t="s">
        <v>236</v>
      </c>
      <c r="T21" s="626"/>
      <c r="U21" s="526" t="s">
        <v>235</v>
      </c>
      <c r="V21" s="527" t="s">
        <v>234</v>
      </c>
      <c r="W21" s="637"/>
      <c r="X21" s="526" t="s">
        <v>233</v>
      </c>
      <c r="Y21" s="527" t="s">
        <v>232</v>
      </c>
      <c r="Z21" s="626"/>
      <c r="AA21" s="526" t="s">
        <v>231</v>
      </c>
      <c r="AB21" s="527" t="s">
        <v>230</v>
      </c>
      <c r="AC21" s="627"/>
    </row>
    <row r="22" spans="1:29" ht="27" customHeight="1" x14ac:dyDescent="0.2">
      <c r="A22" s="1024"/>
      <c r="B22" s="988"/>
      <c r="C22" s="988"/>
      <c r="D22" s="1047"/>
      <c r="E22" s="1048"/>
      <c r="F22" s="1048"/>
      <c r="G22" s="1048"/>
      <c r="H22" s="1048"/>
      <c r="I22" s="1048"/>
      <c r="J22" s="1048"/>
      <c r="K22" s="1049"/>
      <c r="L22" s="531"/>
      <c r="M22" s="491"/>
      <c r="N22" s="1001"/>
      <c r="O22" s="526" t="s">
        <v>228</v>
      </c>
      <c r="P22" s="527" t="s">
        <v>227</v>
      </c>
      <c r="Q22" s="626"/>
      <c r="R22" s="526" t="s">
        <v>226</v>
      </c>
      <c r="S22" s="527" t="s">
        <v>225</v>
      </c>
      <c r="T22" s="626"/>
      <c r="U22" s="526" t="s">
        <v>224</v>
      </c>
      <c r="V22" s="527" t="s">
        <v>223</v>
      </c>
      <c r="W22" s="637"/>
      <c r="X22" s="526" t="s">
        <v>222</v>
      </c>
      <c r="Y22" s="527" t="s">
        <v>221</v>
      </c>
      <c r="Z22" s="626"/>
      <c r="AA22" s="526" t="s">
        <v>220</v>
      </c>
      <c r="AB22" s="527" t="s">
        <v>219</v>
      </c>
      <c r="AC22" s="627"/>
    </row>
    <row r="23" spans="1:29" ht="27" customHeight="1" x14ac:dyDescent="0.2">
      <c r="A23" s="1025"/>
      <c r="B23" s="987" t="s">
        <v>229</v>
      </c>
      <c r="C23" s="987"/>
      <c r="D23" s="990" t="str">
        <f>IF(広告展開利用申込書!G21="","",広告展開利用申込書!G21)</f>
        <v/>
      </c>
      <c r="E23" s="990"/>
      <c r="F23" s="990"/>
      <c r="G23" s="989" t="s">
        <v>740</v>
      </c>
      <c r="H23" s="989"/>
      <c r="I23" s="343" t="str">
        <f>IF(広告展開利用申込書!G22="","",広告展開利用申込書!G22)</f>
        <v/>
      </c>
      <c r="J23" s="546" t="s">
        <v>739</v>
      </c>
      <c r="K23" s="343" t="str">
        <f>IF(広告展開利用申込書!G23="","",広告展開利用申込書!G23)</f>
        <v/>
      </c>
      <c r="L23" s="491"/>
      <c r="M23" s="491"/>
      <c r="N23" s="1001"/>
      <c r="O23" s="526" t="s">
        <v>218</v>
      </c>
      <c r="P23" s="527" t="s">
        <v>217</v>
      </c>
      <c r="Q23" s="626"/>
      <c r="R23" s="526" t="s">
        <v>216</v>
      </c>
      <c r="S23" s="527" t="s">
        <v>215</v>
      </c>
      <c r="T23" s="626"/>
      <c r="U23" s="526" t="s">
        <v>214</v>
      </c>
      <c r="V23" s="527" t="s">
        <v>213</v>
      </c>
      <c r="W23" s="637"/>
      <c r="X23" s="526" t="s">
        <v>212</v>
      </c>
      <c r="Y23" s="527" t="s">
        <v>211</v>
      </c>
      <c r="Z23" s="626"/>
      <c r="AA23" s="526" t="s">
        <v>210</v>
      </c>
      <c r="AB23" s="527" t="s">
        <v>209</v>
      </c>
      <c r="AC23" s="627"/>
    </row>
    <row r="24" spans="1:29" ht="27" customHeight="1" x14ac:dyDescent="0.2">
      <c r="F24" s="494"/>
      <c r="M24" s="491"/>
      <c r="N24" s="1001"/>
      <c r="O24" s="526" t="s">
        <v>208</v>
      </c>
      <c r="P24" s="527" t="s">
        <v>207</v>
      </c>
      <c r="Q24" s="626"/>
      <c r="R24" s="526" t="s">
        <v>206</v>
      </c>
      <c r="S24" s="527" t="s">
        <v>205</v>
      </c>
      <c r="T24" s="626"/>
      <c r="U24" s="526" t="s">
        <v>204</v>
      </c>
      <c r="V24" s="527" t="s">
        <v>203</v>
      </c>
      <c r="W24" s="637"/>
      <c r="X24" s="526" t="s">
        <v>202</v>
      </c>
      <c r="Y24" s="527" t="s">
        <v>201</v>
      </c>
      <c r="Z24" s="626"/>
      <c r="AA24" s="526" t="s">
        <v>200</v>
      </c>
      <c r="AB24" s="527" t="s">
        <v>199</v>
      </c>
      <c r="AC24" s="627"/>
    </row>
    <row r="25" spans="1:29" ht="27.95" customHeight="1" x14ac:dyDescent="0.25">
      <c r="A25" s="1042" t="s">
        <v>470</v>
      </c>
      <c r="B25" s="1042"/>
      <c r="C25" s="1042"/>
      <c r="D25" s="1042"/>
      <c r="E25" s="1042"/>
      <c r="F25" s="1042"/>
      <c r="G25" s="1042"/>
      <c r="H25" s="1042"/>
      <c r="I25" s="1042"/>
      <c r="J25" s="1042"/>
      <c r="K25" s="547"/>
      <c r="L25" s="548"/>
      <c r="M25" s="549"/>
      <c r="N25" s="1001"/>
      <c r="O25" s="526" t="s">
        <v>198</v>
      </c>
      <c r="P25" s="527" t="s">
        <v>197</v>
      </c>
      <c r="Q25" s="626"/>
      <c r="R25" s="526" t="s">
        <v>196</v>
      </c>
      <c r="S25" s="527" t="s">
        <v>195</v>
      </c>
      <c r="T25" s="626"/>
      <c r="U25" s="526" t="s">
        <v>194</v>
      </c>
      <c r="V25" s="527" t="s">
        <v>193</v>
      </c>
      <c r="W25" s="637"/>
      <c r="X25" s="526" t="s">
        <v>192</v>
      </c>
      <c r="Y25" s="527" t="s">
        <v>191</v>
      </c>
      <c r="Z25" s="626"/>
      <c r="AA25" s="526" t="s">
        <v>190</v>
      </c>
      <c r="AB25" s="527" t="s">
        <v>189</v>
      </c>
      <c r="AC25" s="627"/>
    </row>
    <row r="26" spans="1:29" ht="27.95" customHeight="1" x14ac:dyDescent="0.2">
      <c r="A26" s="550" t="s">
        <v>489</v>
      </c>
      <c r="B26" s="550"/>
      <c r="C26" s="551"/>
      <c r="D26" s="507"/>
      <c r="E26" s="552"/>
      <c r="F26" s="507"/>
      <c r="G26" s="507"/>
      <c r="H26" s="553"/>
      <c r="I26" s="551"/>
      <c r="J26" s="554" t="s">
        <v>483</v>
      </c>
      <c r="K26" s="555"/>
      <c r="L26" s="556"/>
      <c r="M26" s="549"/>
      <c r="N26" s="1001"/>
      <c r="O26" s="526" t="s">
        <v>188</v>
      </c>
      <c r="P26" s="527" t="s">
        <v>187</v>
      </c>
      <c r="Q26" s="626"/>
      <c r="R26" s="526" t="s">
        <v>186</v>
      </c>
      <c r="S26" s="527" t="s">
        <v>185</v>
      </c>
      <c r="T26" s="626"/>
      <c r="U26" s="526" t="s">
        <v>184</v>
      </c>
      <c r="V26" s="527" t="s">
        <v>183</v>
      </c>
      <c r="W26" s="637"/>
      <c r="X26" s="526" t="s">
        <v>182</v>
      </c>
      <c r="Y26" s="527" t="s">
        <v>181</v>
      </c>
      <c r="Z26" s="626"/>
      <c r="AA26" s="526" t="s">
        <v>180</v>
      </c>
      <c r="AB26" s="527" t="s">
        <v>179</v>
      </c>
      <c r="AC26" s="627"/>
    </row>
    <row r="27" spans="1:29" ht="27.95" customHeight="1" x14ac:dyDescent="0.2">
      <c r="A27" s="950" t="s">
        <v>178</v>
      </c>
      <c r="B27" s="951"/>
      <c r="C27" s="582" t="s">
        <v>57</v>
      </c>
      <c r="D27" s="613"/>
      <c r="E27" s="582" t="s">
        <v>1065</v>
      </c>
      <c r="F27" s="581"/>
      <c r="G27" s="950" t="s">
        <v>1066</v>
      </c>
      <c r="H27" s="951"/>
      <c r="I27" s="760" t="s">
        <v>177</v>
      </c>
      <c r="J27" s="767">
        <f>G34</f>
        <v>0</v>
      </c>
      <c r="K27" s="555"/>
      <c r="L27" s="558"/>
      <c r="M27" s="559"/>
      <c r="N27" s="1001"/>
      <c r="O27" s="526" t="s">
        <v>176</v>
      </c>
      <c r="P27" s="527" t="s">
        <v>175</v>
      </c>
      <c r="Q27" s="626"/>
      <c r="R27" s="526" t="s">
        <v>174</v>
      </c>
      <c r="S27" s="527" t="s">
        <v>173</v>
      </c>
      <c r="T27" s="626"/>
      <c r="U27" s="526" t="s">
        <v>172</v>
      </c>
      <c r="V27" s="527" t="s">
        <v>171</v>
      </c>
      <c r="W27" s="637"/>
      <c r="X27" s="526" t="s">
        <v>170</v>
      </c>
      <c r="Y27" s="527" t="s">
        <v>169</v>
      </c>
      <c r="Z27" s="626"/>
      <c r="AA27" s="526" t="s">
        <v>168</v>
      </c>
      <c r="AB27" s="527" t="s">
        <v>167</v>
      </c>
      <c r="AC27" s="627"/>
    </row>
    <row r="28" spans="1:29" ht="27.75" customHeight="1" thickBot="1" x14ac:dyDescent="0.25">
      <c r="A28" s="954" t="s">
        <v>166</v>
      </c>
      <c r="B28" s="955"/>
      <c r="C28" s="762">
        <f>TRUNC(【非】式!E2*【非】式!$C$2)</f>
        <v>12000</v>
      </c>
      <c r="D28" s="557" t="s">
        <v>165</v>
      </c>
      <c r="E28" s="762">
        <f>SUM(Q2,T2,W2,Z2,)</f>
        <v>0</v>
      </c>
      <c r="F28" s="557" t="s">
        <v>164</v>
      </c>
      <c r="G28" s="948">
        <f t="shared" ref="G28:G33" si="0">C28*E28</f>
        <v>0</v>
      </c>
      <c r="H28" s="949"/>
      <c r="I28" s="770" t="s">
        <v>122</v>
      </c>
      <c r="J28" s="767">
        <f>ROUNDDOWN(J27*0.1,0)</f>
        <v>0</v>
      </c>
      <c r="K28" s="560"/>
      <c r="L28" s="558"/>
      <c r="M28" s="559"/>
      <c r="N28" s="1001"/>
      <c r="O28" s="526" t="s">
        <v>163</v>
      </c>
      <c r="P28" s="527" t="s">
        <v>162</v>
      </c>
      <c r="Q28" s="626"/>
      <c r="R28" s="526" t="s">
        <v>161</v>
      </c>
      <c r="S28" s="527" t="s">
        <v>160</v>
      </c>
      <c r="T28" s="626"/>
      <c r="U28" s="526" t="s">
        <v>159</v>
      </c>
      <c r="V28" s="527" t="s">
        <v>158</v>
      </c>
      <c r="W28" s="637"/>
      <c r="X28" s="526" t="s">
        <v>157</v>
      </c>
      <c r="Y28" s="527" t="s">
        <v>156</v>
      </c>
      <c r="Z28" s="626"/>
      <c r="AA28" s="504" t="s">
        <v>155</v>
      </c>
      <c r="AB28" s="503" t="s">
        <v>154</v>
      </c>
      <c r="AC28" s="628"/>
    </row>
    <row r="29" spans="1:29" ht="27.95" customHeight="1" x14ac:dyDescent="0.2">
      <c r="A29" s="954" t="s">
        <v>153</v>
      </c>
      <c r="B29" s="955"/>
      <c r="C29" s="762">
        <f>TRUNC(【非】式!E3*【非】式!$C$2)</f>
        <v>8400</v>
      </c>
      <c r="D29" s="557" t="s">
        <v>84</v>
      </c>
      <c r="E29" s="762">
        <f>SUM(Q4,T4,W4,Z4,AC4)</f>
        <v>0</v>
      </c>
      <c r="F29" s="557" t="s">
        <v>83</v>
      </c>
      <c r="G29" s="948">
        <f t="shared" si="0"/>
        <v>0</v>
      </c>
      <c r="H29" s="949"/>
      <c r="I29" s="770" t="s">
        <v>152</v>
      </c>
      <c r="J29" s="768">
        <f>SUM(J27:J28)</f>
        <v>0</v>
      </c>
      <c r="K29" s="561"/>
      <c r="L29" s="562"/>
      <c r="M29" s="559"/>
      <c r="N29" s="1001"/>
      <c r="O29" s="526" t="s">
        <v>151</v>
      </c>
      <c r="P29" s="527" t="s">
        <v>150</v>
      </c>
      <c r="Q29" s="626"/>
      <c r="R29" s="526" t="s">
        <v>149</v>
      </c>
      <c r="S29" s="527" t="s">
        <v>148</v>
      </c>
      <c r="T29" s="626"/>
      <c r="U29" s="526" t="s">
        <v>147</v>
      </c>
      <c r="V29" s="527" t="s">
        <v>146</v>
      </c>
      <c r="W29" s="637"/>
      <c r="X29" s="526" t="s">
        <v>145</v>
      </c>
      <c r="Y29" s="527" t="s">
        <v>144</v>
      </c>
      <c r="Z29" s="627"/>
      <c r="AA29" s="563"/>
      <c r="AB29" s="563"/>
      <c r="AC29" s="564">
        <f>SUM(AC4:AC28)</f>
        <v>0</v>
      </c>
    </row>
    <row r="30" spans="1:29" ht="27.95" customHeight="1" x14ac:dyDescent="0.2">
      <c r="A30" s="954" t="s">
        <v>143</v>
      </c>
      <c r="B30" s="955"/>
      <c r="C30" s="762">
        <f>TRUNC(【非】式!E4*【非】式!$C$2)</f>
        <v>7200</v>
      </c>
      <c r="D30" s="557" t="s">
        <v>79</v>
      </c>
      <c r="E30" s="762">
        <f>SUM(Q6,T6,W6,Z6,)</f>
        <v>0</v>
      </c>
      <c r="F30" s="557" t="s">
        <v>90</v>
      </c>
      <c r="G30" s="948">
        <f t="shared" si="0"/>
        <v>0</v>
      </c>
      <c r="H30" s="949"/>
      <c r="I30" s="961"/>
      <c r="J30" s="962"/>
      <c r="K30" s="565"/>
      <c r="L30" s="566"/>
      <c r="M30" s="559"/>
      <c r="N30" s="1001"/>
      <c r="O30" s="526" t="s">
        <v>142</v>
      </c>
      <c r="P30" s="527" t="s">
        <v>141</v>
      </c>
      <c r="Q30" s="626"/>
      <c r="R30" s="526" t="s">
        <v>140</v>
      </c>
      <c r="S30" s="527" t="s">
        <v>139</v>
      </c>
      <c r="T30" s="626"/>
      <c r="U30" s="526" t="s">
        <v>138</v>
      </c>
      <c r="V30" s="527" t="s">
        <v>137</v>
      </c>
      <c r="W30" s="637"/>
      <c r="X30" s="526" t="s">
        <v>136</v>
      </c>
      <c r="Y30" s="527" t="s">
        <v>135</v>
      </c>
      <c r="Z30" s="627"/>
      <c r="AA30" s="563"/>
      <c r="AB30" s="563"/>
      <c r="AC30" s="567"/>
    </row>
    <row r="31" spans="1:29" ht="27.95" customHeight="1" x14ac:dyDescent="0.2">
      <c r="A31" s="954" t="s">
        <v>134</v>
      </c>
      <c r="B31" s="955"/>
      <c r="C31" s="762">
        <f>TRUNC(【非】式!E5*【非】式!$C$2)</f>
        <v>4800</v>
      </c>
      <c r="D31" s="557" t="s">
        <v>133</v>
      </c>
      <c r="E31" s="762">
        <f>SUM(Q8:Q9,T8:T9,W8:W9,Z8:Z9,AC8)</f>
        <v>0</v>
      </c>
      <c r="F31" s="557" t="s">
        <v>132</v>
      </c>
      <c r="G31" s="948">
        <f t="shared" si="0"/>
        <v>0</v>
      </c>
      <c r="H31" s="949"/>
      <c r="I31" s="557"/>
      <c r="K31" s="555"/>
      <c r="L31" s="566"/>
      <c r="M31" s="568"/>
      <c r="N31" s="1001"/>
      <c r="O31" s="526" t="s">
        <v>131</v>
      </c>
      <c r="P31" s="527" t="s">
        <v>130</v>
      </c>
      <c r="Q31" s="626"/>
      <c r="R31" s="526" t="s">
        <v>129</v>
      </c>
      <c r="S31" s="527" t="s">
        <v>128</v>
      </c>
      <c r="T31" s="626"/>
      <c r="U31" s="526" t="s">
        <v>127</v>
      </c>
      <c r="V31" s="527" t="s">
        <v>126</v>
      </c>
      <c r="W31" s="637"/>
      <c r="X31" s="526" t="s">
        <v>125</v>
      </c>
      <c r="Y31" s="527" t="s">
        <v>124</v>
      </c>
      <c r="Z31" s="627"/>
      <c r="AA31" s="563"/>
      <c r="AB31" s="563"/>
      <c r="AC31" s="567"/>
    </row>
    <row r="32" spans="1:29" ht="27.95" customHeight="1" thickBot="1" x14ac:dyDescent="0.25">
      <c r="A32" s="954" t="s">
        <v>123</v>
      </c>
      <c r="B32" s="955"/>
      <c r="C32" s="762">
        <f>TRUNC(【非】式!E6*【非】式!$C$2)</f>
        <v>3600</v>
      </c>
      <c r="D32" s="557" t="s">
        <v>112</v>
      </c>
      <c r="E32" s="762">
        <f>SUM(Q10,T10:T15,W10:W13,AC10:AC13)</f>
        <v>0</v>
      </c>
      <c r="F32" s="557" t="s">
        <v>111</v>
      </c>
      <c r="G32" s="948">
        <f t="shared" si="0"/>
        <v>0</v>
      </c>
      <c r="H32" s="949"/>
      <c r="K32" s="555"/>
      <c r="L32" s="566"/>
      <c r="M32" s="559"/>
      <c r="N32" s="1001"/>
      <c r="O32" s="526" t="s">
        <v>121</v>
      </c>
      <c r="P32" s="527" t="s">
        <v>120</v>
      </c>
      <c r="Q32" s="626"/>
      <c r="R32" s="533" t="s">
        <v>119</v>
      </c>
      <c r="S32" s="525" t="s">
        <v>118</v>
      </c>
      <c r="T32" s="631"/>
      <c r="U32" s="526" t="s">
        <v>117</v>
      </c>
      <c r="V32" s="527" t="s">
        <v>116</v>
      </c>
      <c r="W32" s="637"/>
      <c r="X32" s="526" t="s">
        <v>115</v>
      </c>
      <c r="Y32" s="527" t="s">
        <v>114</v>
      </c>
      <c r="Z32" s="627"/>
      <c r="AA32" s="563"/>
      <c r="AB32" s="563"/>
      <c r="AC32" s="567"/>
    </row>
    <row r="33" spans="1:29" ht="27.95" customHeight="1" thickBot="1" x14ac:dyDescent="0.25">
      <c r="A33" s="954" t="s">
        <v>113</v>
      </c>
      <c r="B33" s="955"/>
      <c r="C33" s="762">
        <f>TRUNC(【非】式!E7*【非】式!$C$2)</f>
        <v>3000</v>
      </c>
      <c r="D33" s="557" t="s">
        <v>112</v>
      </c>
      <c r="E33" s="762">
        <f>SUM(Q16:Q38,T16:T32,W16:W33,Z16:Z34,AC16:AC28)</f>
        <v>0</v>
      </c>
      <c r="F33" s="557" t="s">
        <v>111</v>
      </c>
      <c r="G33" s="948">
        <f t="shared" si="0"/>
        <v>0</v>
      </c>
      <c r="H33" s="949"/>
      <c r="K33" s="560"/>
      <c r="L33" s="569"/>
      <c r="M33" s="559"/>
      <c r="N33" s="1001"/>
      <c r="O33" s="526" t="s">
        <v>109</v>
      </c>
      <c r="P33" s="527" t="s">
        <v>108</v>
      </c>
      <c r="Q33" s="627"/>
      <c r="R33" s="570"/>
      <c r="S33" s="570"/>
      <c r="T33" s="571">
        <f>SUM(T2:T32)</f>
        <v>0</v>
      </c>
      <c r="U33" s="572" t="s">
        <v>107</v>
      </c>
      <c r="V33" s="503" t="s">
        <v>106</v>
      </c>
      <c r="W33" s="635"/>
      <c r="X33" s="526" t="s">
        <v>105</v>
      </c>
      <c r="Y33" s="527" t="s">
        <v>104</v>
      </c>
      <c r="Z33" s="627"/>
      <c r="AA33" s="573"/>
      <c r="AB33" s="574"/>
      <c r="AC33" s="574"/>
    </row>
    <row r="34" spans="1:29" ht="27.75" customHeight="1" thickBot="1" x14ac:dyDescent="0.25">
      <c r="A34" s="954" t="s">
        <v>103</v>
      </c>
      <c r="B34" s="960"/>
      <c r="C34" s="955"/>
      <c r="D34" s="507"/>
      <c r="E34" s="762">
        <f>SUM(E28:E33)</f>
        <v>0</v>
      </c>
      <c r="F34" s="557"/>
      <c r="G34" s="948">
        <f>ROUNDDOWN(G28+G29+G30+G31+G32+G33,0)</f>
        <v>0</v>
      </c>
      <c r="H34" s="949"/>
      <c r="L34" s="558"/>
      <c r="M34" s="559"/>
      <c r="N34" s="1001"/>
      <c r="O34" s="526" t="s">
        <v>102</v>
      </c>
      <c r="P34" s="527" t="s">
        <v>101</v>
      </c>
      <c r="Q34" s="627"/>
      <c r="R34" s="563"/>
      <c r="S34" s="563"/>
      <c r="T34" s="567"/>
      <c r="U34" s="575"/>
      <c r="V34" s="563"/>
      <c r="W34" s="564">
        <f>SUM(W2:W33)</f>
        <v>0</v>
      </c>
      <c r="X34" s="572" t="s">
        <v>100</v>
      </c>
      <c r="Y34" s="503" t="s">
        <v>99</v>
      </c>
      <c r="Z34" s="628"/>
      <c r="AA34" s="563"/>
      <c r="AB34" s="563"/>
      <c r="AC34" s="567"/>
    </row>
    <row r="35" spans="1:29" ht="27.95" customHeight="1" x14ac:dyDescent="0.2">
      <c r="F35" s="494"/>
      <c r="M35" s="576"/>
      <c r="N35" s="1001"/>
      <c r="O35" s="526" t="s">
        <v>98</v>
      </c>
      <c r="P35" s="527" t="s">
        <v>97</v>
      </c>
      <c r="Q35" s="627"/>
      <c r="R35" s="563"/>
      <c r="S35" s="563"/>
      <c r="T35" s="567"/>
      <c r="U35" s="575"/>
      <c r="V35" s="563"/>
      <c r="W35" s="577"/>
      <c r="X35" s="575"/>
      <c r="Y35" s="563"/>
      <c r="Z35" s="564">
        <f>SUM(Z2:Z34)</f>
        <v>0</v>
      </c>
      <c r="AA35" s="563"/>
      <c r="AB35" s="563"/>
      <c r="AC35" s="567"/>
    </row>
    <row r="36" spans="1:29" ht="27.95" customHeight="1" x14ac:dyDescent="0.2">
      <c r="A36" s="967" t="s">
        <v>982</v>
      </c>
      <c r="B36" s="967"/>
      <c r="C36" s="967"/>
      <c r="D36" s="967"/>
      <c r="E36" s="967"/>
      <c r="F36" s="967"/>
      <c r="G36" s="967"/>
      <c r="H36" s="967"/>
      <c r="I36" s="967"/>
      <c r="J36" s="967"/>
      <c r="K36" s="967"/>
      <c r="L36" s="578"/>
      <c r="M36" s="576"/>
      <c r="N36" s="1001"/>
      <c r="O36" s="526" t="s">
        <v>96</v>
      </c>
      <c r="P36" s="527" t="s">
        <v>95</v>
      </c>
      <c r="Q36" s="627"/>
      <c r="R36" s="563"/>
      <c r="S36" s="579"/>
      <c r="T36" s="580"/>
      <c r="U36" s="532"/>
      <c r="V36" s="532"/>
      <c r="W36" s="532"/>
      <c r="X36" s="532"/>
      <c r="Y36" s="532"/>
      <c r="Z36" s="581"/>
      <c r="AA36" s="569"/>
      <c r="AB36" s="575"/>
      <c r="AC36" s="575"/>
    </row>
    <row r="37" spans="1:29" ht="26.25" customHeight="1" x14ac:dyDescent="0.2">
      <c r="A37" s="950" t="s">
        <v>485</v>
      </c>
      <c r="B37" s="951"/>
      <c r="C37" s="582" t="s">
        <v>480</v>
      </c>
      <c r="D37" s="613"/>
      <c r="E37" s="582" t="s">
        <v>486</v>
      </c>
      <c r="F37" s="581"/>
      <c r="G37" s="582" t="s">
        <v>481</v>
      </c>
      <c r="H37" s="613"/>
      <c r="I37" s="582" t="s">
        <v>482</v>
      </c>
      <c r="J37" s="769" t="s">
        <v>372</v>
      </c>
      <c r="K37" s="765" t="str">
        <f>I44</f>
        <v>-</v>
      </c>
      <c r="L37" s="583"/>
      <c r="M37" s="576"/>
      <c r="N37" s="1001"/>
      <c r="O37" s="526" t="s">
        <v>93</v>
      </c>
      <c r="P37" s="527" t="s">
        <v>92</v>
      </c>
      <c r="Q37" s="627"/>
      <c r="R37" s="563"/>
      <c r="S37" s="579"/>
      <c r="T37" s="584" t="s">
        <v>568</v>
      </c>
      <c r="U37" s="585"/>
      <c r="V37" s="586"/>
      <c r="W37" s="587"/>
      <c r="X37" s="585"/>
      <c r="Y37" s="586"/>
      <c r="Z37" s="567"/>
      <c r="AA37" s="563"/>
      <c r="AB37" s="563"/>
      <c r="AC37" s="567"/>
    </row>
    <row r="38" spans="1:29" ht="26.25" customHeight="1" thickBot="1" x14ac:dyDescent="0.25">
      <c r="A38" s="950" t="s">
        <v>94</v>
      </c>
      <c r="B38" s="951"/>
      <c r="C38" s="762">
        <f>IF(E34&lt;=100,E34,100)</f>
        <v>0</v>
      </c>
      <c r="D38" s="557" t="s">
        <v>78</v>
      </c>
      <c r="E38" s="957" t="str">
        <f>IFERROR(ROUND(G34/E34,2),"")</f>
        <v/>
      </c>
      <c r="F38" s="557" t="s">
        <v>78</v>
      </c>
      <c r="G38" s="588">
        <v>1</v>
      </c>
      <c r="H38" s="557" t="s">
        <v>90</v>
      </c>
      <c r="I38" s="764" t="str">
        <f>IFERROR(INT(E38*C38*G38),"-")</f>
        <v>-</v>
      </c>
      <c r="J38" s="769" t="s">
        <v>122</v>
      </c>
      <c r="K38" s="765" t="str">
        <f>IFERROR(ROUNDDOWN(K37*0.1,0),"-")</f>
        <v>-</v>
      </c>
      <c r="L38" s="583"/>
      <c r="M38" s="576"/>
      <c r="N38" s="1000"/>
      <c r="O38" s="589" t="s">
        <v>89</v>
      </c>
      <c r="P38" s="503" t="s">
        <v>88</v>
      </c>
      <c r="Q38" s="628"/>
      <c r="R38" s="590"/>
      <c r="S38" s="1041"/>
      <c r="T38" s="1041"/>
      <c r="U38" s="1041"/>
      <c r="V38" s="1041"/>
      <c r="W38" s="577"/>
      <c r="X38" s="575"/>
      <c r="Y38" s="563"/>
      <c r="Z38" s="591"/>
      <c r="AA38" s="591"/>
      <c r="AB38" s="591"/>
      <c r="AC38" s="591"/>
    </row>
    <row r="39" spans="1:29" ht="27.75" customHeight="1" x14ac:dyDescent="0.2">
      <c r="A39" s="950" t="s">
        <v>91</v>
      </c>
      <c r="B39" s="951"/>
      <c r="C39" s="763">
        <f>IF(101&lt;=E34,IF(E34&lt;=300,+E34-100,200),0)</f>
        <v>0</v>
      </c>
      <c r="D39" s="557" t="s">
        <v>78</v>
      </c>
      <c r="E39" s="958"/>
      <c r="F39" s="557" t="s">
        <v>78</v>
      </c>
      <c r="G39" s="592">
        <v>0.9</v>
      </c>
      <c r="H39" s="557" t="s">
        <v>90</v>
      </c>
      <c r="I39" s="764" t="str">
        <f>IFERROR(INT(E38*C39*G39),"-")</f>
        <v>-</v>
      </c>
      <c r="J39" s="769" t="s">
        <v>110</v>
      </c>
      <c r="K39" s="766" t="str">
        <f>IF(SUM(K37:K38)=0,"-",SUM(K37:K38))</f>
        <v>-</v>
      </c>
      <c r="L39" s="583"/>
      <c r="M39" s="593"/>
      <c r="N39" s="594"/>
      <c r="O39" s="594"/>
      <c r="P39" s="594"/>
      <c r="Q39" s="595">
        <f>SUM(Q2:Q38)</f>
        <v>0</v>
      </c>
      <c r="R39" s="594"/>
      <c r="S39" s="594"/>
      <c r="T39" s="594"/>
      <c r="U39" s="594"/>
      <c r="V39" s="594"/>
      <c r="W39" s="594"/>
      <c r="X39" s="594"/>
      <c r="Y39" s="594"/>
      <c r="Z39" s="596"/>
      <c r="AA39" s="596"/>
      <c r="AB39" s="596"/>
      <c r="AC39" s="596"/>
    </row>
    <row r="40" spans="1:29" ht="26.25" customHeight="1" x14ac:dyDescent="0.3">
      <c r="A40" s="950" t="s">
        <v>87</v>
      </c>
      <c r="B40" s="951"/>
      <c r="C40" s="762">
        <f>IF(E34&gt;=301,IF(E34&lt;=500,E34-300,200),0)</f>
        <v>0</v>
      </c>
      <c r="D40" s="557" t="s">
        <v>78</v>
      </c>
      <c r="E40" s="958"/>
      <c r="F40" s="557" t="s">
        <v>78</v>
      </c>
      <c r="G40" s="588">
        <v>0.7</v>
      </c>
      <c r="H40" s="557" t="s">
        <v>83</v>
      </c>
      <c r="I40" s="764" t="str">
        <f>IFERROR(INT(E38*C40*G40),"-")</f>
        <v>-</v>
      </c>
      <c r="J40" s="597"/>
      <c r="K40" s="598"/>
      <c r="L40" s="598"/>
      <c r="M40" s="598"/>
      <c r="N40" s="1032" t="str">
        <f>IF(【非】式!C2&lt;1,"（放送利用に関する当協会の管理率が"&amp;TEXT(【非】式!C2*100,"0.00")&amp;"%のため規定使用料の"&amp;TEXT(【非】式!C2*100,"0.00")&amp;"%で計算）","")</f>
        <v/>
      </c>
      <c r="O40" s="1032"/>
      <c r="P40" s="1032"/>
      <c r="Q40" s="1032"/>
      <c r="R40" s="1032"/>
      <c r="S40" s="1032"/>
      <c r="AA40" s="1034" t="str">
        <f>IF(広告展開利用申込書!V20="","",広告展開利用申込書!V20)</f>
        <v/>
      </c>
      <c r="AB40" s="1034"/>
      <c r="AC40" s="1034"/>
    </row>
    <row r="41" spans="1:29" ht="26.25" customHeight="1" x14ac:dyDescent="0.2">
      <c r="A41" s="950" t="s">
        <v>86</v>
      </c>
      <c r="B41" s="951"/>
      <c r="C41" s="762">
        <f>IF(E34&gt;=501,IF(E34&lt;=3000,E34-500,2500),0)</f>
        <v>0</v>
      </c>
      <c r="D41" s="557" t="s">
        <v>78</v>
      </c>
      <c r="E41" s="958"/>
      <c r="F41" s="557" t="s">
        <v>78</v>
      </c>
      <c r="G41" s="588">
        <v>0.45</v>
      </c>
      <c r="H41" s="557" t="s">
        <v>83</v>
      </c>
      <c r="I41" s="764" t="str">
        <f>IFERROR(INT(E38*C41*G41),"-")</f>
        <v>-</v>
      </c>
      <c r="J41" s="597"/>
      <c r="K41" s="598"/>
      <c r="L41" s="598"/>
      <c r="M41" s="598"/>
      <c r="N41" s="1033"/>
      <c r="O41" s="1033"/>
      <c r="P41" s="1033"/>
      <c r="Q41" s="1033"/>
      <c r="R41" s="1033"/>
      <c r="S41" s="1033"/>
      <c r="T41" s="603"/>
      <c r="U41" s="603"/>
      <c r="V41" s="603"/>
      <c r="W41" s="603"/>
      <c r="X41" s="603"/>
      <c r="Y41" s="603"/>
      <c r="Z41" s="603"/>
      <c r="AA41" s="1035"/>
      <c r="AB41" s="1035"/>
      <c r="AC41" s="1035"/>
    </row>
    <row r="42" spans="1:29" ht="26.25" customHeight="1" x14ac:dyDescent="0.2">
      <c r="A42" s="950" t="s">
        <v>85</v>
      </c>
      <c r="B42" s="951"/>
      <c r="C42" s="762">
        <f>IF(E34&gt;=3001,IF(E34&lt;=10000,E34-3000,7000),0)</f>
        <v>0</v>
      </c>
      <c r="D42" s="557" t="s">
        <v>78</v>
      </c>
      <c r="E42" s="958"/>
      <c r="F42" s="557" t="s">
        <v>78</v>
      </c>
      <c r="G42" s="588">
        <v>0.4</v>
      </c>
      <c r="H42" s="557" t="s">
        <v>83</v>
      </c>
      <c r="I42" s="764" t="str">
        <f>IFERROR(INT(E38*C42*G42),"-")</f>
        <v>-</v>
      </c>
      <c r="J42" s="597"/>
      <c r="K42" s="598"/>
      <c r="L42" s="598"/>
      <c r="M42" s="598"/>
      <c r="N42" s="1002" t="s">
        <v>82</v>
      </c>
      <c r="O42" s="1003"/>
      <c r="P42" s="1007"/>
      <c r="Q42" s="1008"/>
      <c r="R42" s="1008"/>
      <c r="S42" s="1009"/>
      <c r="T42" s="604"/>
      <c r="V42" s="605"/>
      <c r="W42" s="605"/>
      <c r="X42" s="605"/>
      <c r="Y42" s="606"/>
      <c r="Z42" s="604"/>
      <c r="AA42" s="607" t="s">
        <v>45</v>
      </c>
      <c r="AB42" s="1030" t="s">
        <v>46</v>
      </c>
      <c r="AC42" s="1031"/>
    </row>
    <row r="43" spans="1:29" ht="26.25" customHeight="1" x14ac:dyDescent="0.2">
      <c r="A43" s="950" t="s">
        <v>80</v>
      </c>
      <c r="B43" s="951"/>
      <c r="C43" s="762">
        <f>IF(E34&gt;=10001,+E34-10000,0)</f>
        <v>0</v>
      </c>
      <c r="D43" s="557" t="s">
        <v>78</v>
      </c>
      <c r="E43" s="959"/>
      <c r="F43" s="557" t="s">
        <v>78</v>
      </c>
      <c r="G43" s="588">
        <v>0.35</v>
      </c>
      <c r="H43" s="557" t="s">
        <v>77</v>
      </c>
      <c r="I43" s="764" t="str">
        <f>IFERROR(INT(E38*C43*G43),"-")</f>
        <v>-</v>
      </c>
      <c r="J43" s="597"/>
      <c r="K43" s="598"/>
      <c r="L43" s="598"/>
      <c r="M43" s="598"/>
      <c r="N43" s="1002" t="s">
        <v>44</v>
      </c>
      <c r="O43" s="1003"/>
      <c r="P43" s="1004"/>
      <c r="Q43" s="1005"/>
      <c r="R43" s="1005"/>
      <c r="S43" s="1006"/>
      <c r="T43" s="604"/>
      <c r="U43" s="774" t="s">
        <v>1025</v>
      </c>
      <c r="V43" s="609"/>
      <c r="W43" s="610"/>
      <c r="X43" s="611"/>
      <c r="Y43" s="393"/>
      <c r="Z43" s="604"/>
      <c r="AA43" s="1016"/>
      <c r="AB43" s="1010"/>
      <c r="AC43" s="1011"/>
    </row>
    <row r="44" spans="1:29" ht="27.95" customHeight="1" x14ac:dyDescent="0.2">
      <c r="A44" s="954" t="s">
        <v>103</v>
      </c>
      <c r="B44" s="955"/>
      <c r="C44" s="762">
        <f>SUM(C38:C43)</f>
        <v>0</v>
      </c>
      <c r="D44" s="521"/>
      <c r="E44" s="521"/>
      <c r="F44" s="521"/>
      <c r="G44" s="507"/>
      <c r="H44" s="507"/>
      <c r="I44" s="763" t="str">
        <f>IF(E34&gt;=101,SUM(I38:I43),"-")</f>
        <v>-</v>
      </c>
      <c r="J44" s="597"/>
      <c r="K44" s="598"/>
      <c r="L44" s="598"/>
      <c r="M44" s="598"/>
      <c r="N44" s="992" t="s">
        <v>68</v>
      </c>
      <c r="O44" s="993"/>
      <c r="P44" s="1026"/>
      <c r="Q44" s="1027"/>
      <c r="R44" s="1027"/>
      <c r="S44" s="1019" t="s">
        <v>42</v>
      </c>
      <c r="T44" s="604"/>
      <c r="U44" s="774" t="s">
        <v>742</v>
      </c>
      <c r="V44" s="609"/>
      <c r="W44" s="610"/>
      <c r="X44" s="611"/>
      <c r="Y44" s="393"/>
      <c r="Z44" s="604"/>
      <c r="AA44" s="1017"/>
      <c r="AB44" s="1012"/>
      <c r="AC44" s="1013"/>
    </row>
    <row r="45" spans="1:29" ht="27.95" customHeight="1" x14ac:dyDescent="0.2">
      <c r="A45" s="532" t="s">
        <v>75</v>
      </c>
      <c r="B45" s="956" t="s">
        <v>541</v>
      </c>
      <c r="C45" s="956"/>
      <c r="D45" s="956"/>
      <c r="E45" s="956"/>
      <c r="F45" s="956"/>
      <c r="G45" s="956"/>
      <c r="H45" s="956"/>
      <c r="I45" s="956"/>
      <c r="J45" s="956"/>
      <c r="K45" s="956"/>
      <c r="L45" s="612"/>
      <c r="M45" s="491"/>
      <c r="N45" s="994"/>
      <c r="O45" s="995"/>
      <c r="P45" s="1028"/>
      <c r="Q45" s="1029"/>
      <c r="R45" s="1029"/>
      <c r="S45" s="1020"/>
      <c r="T45" s="613"/>
      <c r="U45" s="774" t="s">
        <v>1031</v>
      </c>
      <c r="V45" s="613"/>
      <c r="W45" s="613"/>
      <c r="X45" s="611"/>
      <c r="Y45" s="614"/>
      <c r="Z45" s="604"/>
      <c r="AA45" s="1017"/>
      <c r="AB45" s="1012"/>
      <c r="AC45" s="1013"/>
    </row>
    <row r="46" spans="1:29" ht="27.75" customHeight="1" x14ac:dyDescent="0.2">
      <c r="A46" s="491"/>
      <c r="B46" s="956"/>
      <c r="C46" s="956"/>
      <c r="D46" s="956"/>
      <c r="E46" s="956"/>
      <c r="F46" s="956"/>
      <c r="G46" s="956"/>
      <c r="H46" s="956"/>
      <c r="I46" s="956"/>
      <c r="J46" s="956"/>
      <c r="K46" s="956"/>
      <c r="L46" s="491"/>
      <c r="P46" s="778"/>
      <c r="Q46" s="778"/>
      <c r="R46" s="778"/>
      <c r="S46" s="778"/>
      <c r="T46" s="558"/>
      <c r="U46" s="494"/>
      <c r="V46" s="494"/>
      <c r="W46" s="494"/>
      <c r="X46" s="494"/>
      <c r="Y46" s="494"/>
      <c r="Z46" s="494"/>
      <c r="AA46" s="1018"/>
      <c r="AB46" s="1014"/>
      <c r="AC46" s="1015"/>
    </row>
    <row r="47" spans="1:29" ht="31.5" customHeight="1" x14ac:dyDescent="0.25">
      <c r="A47" s="952"/>
      <c r="B47" s="952"/>
      <c r="F47" s="953"/>
      <c r="G47" s="953"/>
      <c r="H47" s="953"/>
      <c r="I47" s="953"/>
      <c r="V47" s="494"/>
      <c r="W47" s="494"/>
      <c r="X47" s="494"/>
      <c r="Y47" s="494"/>
      <c r="Z47" s="609"/>
      <c r="AA47" s="609"/>
      <c r="AB47" s="609"/>
      <c r="AC47" s="617" t="str">
        <f>CONCATENATE(広告展開利用申込書!V28,"･B23")</f>
        <v>202507･B23</v>
      </c>
    </row>
  </sheetData>
  <sheetProtection algorithmName="SHA-512" hashValue="mTRNkcxFRsNns69EHn00apguob9Wx9zgSCowotunACTrxPLabW8NBJjB5molDm4y2VcI5PkOeiAK1zsbF4sOmg==" saltValue="0SosgLpNVN90TchHzzuRrw==" spinCount="100000" sheet="1" selectLockedCells="1"/>
  <mergeCells count="83">
    <mergeCell ref="D6:H6"/>
    <mergeCell ref="J6:K6"/>
    <mergeCell ref="S38:V38"/>
    <mergeCell ref="A25:J25"/>
    <mergeCell ref="B16:C16"/>
    <mergeCell ref="B10:C11"/>
    <mergeCell ref="B12:C13"/>
    <mergeCell ref="D12:K13"/>
    <mergeCell ref="D10:K11"/>
    <mergeCell ref="D16:K16"/>
    <mergeCell ref="D21:K22"/>
    <mergeCell ref="J15:K15"/>
    <mergeCell ref="A7:C7"/>
    <mergeCell ref="A6:C6"/>
    <mergeCell ref="A28:B28"/>
    <mergeCell ref="B14:C14"/>
    <mergeCell ref="P44:R45"/>
    <mergeCell ref="AB42:AC42"/>
    <mergeCell ref="N40:S41"/>
    <mergeCell ref="N6:N7"/>
    <mergeCell ref="N8:N9"/>
    <mergeCell ref="N16:N38"/>
    <mergeCell ref="AA40:AC41"/>
    <mergeCell ref="A1:B1"/>
    <mergeCell ref="N44:O45"/>
    <mergeCell ref="N1:AC1"/>
    <mergeCell ref="N2:N3"/>
    <mergeCell ref="N4:N5"/>
    <mergeCell ref="N10:N15"/>
    <mergeCell ref="N43:O43"/>
    <mergeCell ref="N42:O42"/>
    <mergeCell ref="P43:S43"/>
    <mergeCell ref="P42:S42"/>
    <mergeCell ref="AB43:AC46"/>
    <mergeCell ref="AA43:AA46"/>
    <mergeCell ref="S44:S45"/>
    <mergeCell ref="A27:B27"/>
    <mergeCell ref="AC2:AC3"/>
    <mergeCell ref="A17:A23"/>
    <mergeCell ref="D14:H14"/>
    <mergeCell ref="J14:K14"/>
    <mergeCell ref="A10:A16"/>
    <mergeCell ref="B21:C22"/>
    <mergeCell ref="B23:C23"/>
    <mergeCell ref="G23:H23"/>
    <mergeCell ref="D23:F23"/>
    <mergeCell ref="D7:H7"/>
    <mergeCell ref="J7:K7"/>
    <mergeCell ref="A2:J2"/>
    <mergeCell ref="A39:B39"/>
    <mergeCell ref="A40:B40"/>
    <mergeCell ref="A36:K36"/>
    <mergeCell ref="D15:H15"/>
    <mergeCell ref="B19:C20"/>
    <mergeCell ref="D19:K20"/>
    <mergeCell ref="A37:B37"/>
    <mergeCell ref="A32:B32"/>
    <mergeCell ref="A31:B31"/>
    <mergeCell ref="A38:B38"/>
    <mergeCell ref="B15:C15"/>
    <mergeCell ref="B17:C18"/>
    <mergeCell ref="D17:K18"/>
    <mergeCell ref="A33:B33"/>
    <mergeCell ref="A30:B30"/>
    <mergeCell ref="G33:H33"/>
    <mergeCell ref="G30:H30"/>
    <mergeCell ref="G29:H29"/>
    <mergeCell ref="G28:H28"/>
    <mergeCell ref="G27:H27"/>
    <mergeCell ref="A47:B47"/>
    <mergeCell ref="F47:I47"/>
    <mergeCell ref="A44:B44"/>
    <mergeCell ref="A41:B41"/>
    <mergeCell ref="A42:B42"/>
    <mergeCell ref="B45:K46"/>
    <mergeCell ref="E38:E43"/>
    <mergeCell ref="A34:C34"/>
    <mergeCell ref="A43:B43"/>
    <mergeCell ref="A29:B29"/>
    <mergeCell ref="I30:J30"/>
    <mergeCell ref="G34:H34"/>
    <mergeCell ref="G32:H32"/>
    <mergeCell ref="G31:H31"/>
  </mergeCells>
  <phoneticPr fontId="22"/>
  <conditionalFormatting sqref="I27:I29">
    <cfRule type="expression" dxfId="156" priority="10">
      <formula>$J$29=$P$44</formula>
    </cfRule>
  </conditionalFormatting>
  <conditionalFormatting sqref="I27:J29">
    <cfRule type="expression" dxfId="155" priority="6" stopIfTrue="1">
      <formula>$J$29=0</formula>
    </cfRule>
  </conditionalFormatting>
  <conditionalFormatting sqref="J37:J39">
    <cfRule type="expression" dxfId="154" priority="8">
      <formula>$K$39=$P$44</formula>
    </cfRule>
  </conditionalFormatting>
  <conditionalFormatting sqref="K23">
    <cfRule type="expression" dxfId="153" priority="1">
      <formula>$I$23="曲のみ"</formula>
    </cfRule>
  </conditionalFormatting>
  <conditionalFormatting sqref="K37:K39">
    <cfRule type="expression" dxfId="152" priority="3" stopIfTrue="1">
      <formula>$K$37="-"</formula>
    </cfRule>
    <cfRule type="expression" dxfId="151" priority="4" stopIfTrue="1">
      <formula>$P$44=0</formula>
    </cfRule>
    <cfRule type="expression" dxfId="150" priority="5">
      <formula>IF($K$39="","",$P$44&lt;&gt;$K$39)</formula>
    </cfRule>
  </conditionalFormatting>
  <conditionalFormatting sqref="P46">
    <cfRule type="expression" dxfId="149" priority="976">
      <formula>$AA$40=""</formula>
    </cfRule>
  </conditionalFormatting>
  <conditionalFormatting sqref="S38">
    <cfRule type="expression" dxfId="148" priority="2">
      <formula>$AA$40=""</formula>
    </cfRule>
  </conditionalFormatting>
  <dataValidations count="3">
    <dataValidation type="whole" operator="greaterThan" allowBlank="1" showInputMessage="1" showErrorMessage="1" sqref="Q2 T2 Q4 W2 Z2 T4 W4 Z4 AC4 Q6 T6 W6 Z6 Q8:Q10 W8:W13 Z8:Z9 AC8 AC10:AC13 Q16:Q38 T8:T32 W16:W33 Z16:Z34 AC16:AC28" xr:uid="{00000000-0002-0000-0400-000000000000}">
      <formula1>-1</formula1>
    </dataValidation>
    <dataValidation type="list" allowBlank="1" showInputMessage="1" showErrorMessage="1" prompt="詞曲＝ボーカル（歌ありで利用）_x000a_曲のみ＝インストルメンタル（歌なしで利用）" sqref="I23" xr:uid="{F89A7513-A8EF-436B-AEBC-5FA9DA8ECCE2}">
      <formula1>"詞曲,曲のみ,詞のみ"</formula1>
    </dataValidation>
    <dataValidation type="list" allowBlank="1" showInputMessage="1" showErrorMessage="1" prompt="原詞＝オリジナル歌詞や替え歌_x000a_訳詞＝JASRACに登録された日本語訳詞" sqref="K23" xr:uid="{8EA45050-518D-4605-A254-EC1C9AA84EFF}">
      <formula1>"原詞,訳詞"</formula1>
    </dataValidation>
  </dataValidations>
  <printOptions horizontalCentered="1" verticalCentered="1"/>
  <pageMargins left="0.43307086614173229" right="0.23622047244094491" top="0.2" bottom="0.2" header="0.21" footer="0.15748031496062992"/>
  <pageSetup paperSize="9" scale="47"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theme="3" tint="0.59999389629810485"/>
    <pageSetUpPr fitToPage="1"/>
  </sheetPr>
  <dimension ref="A1:XFC50"/>
  <sheetViews>
    <sheetView showGridLines="0" showRowColHeaders="0" zoomScale="70" zoomScaleNormal="70" zoomScaleSheetLayoutView="55" workbookViewId="0">
      <selection activeCell="D6" sqref="D6:H6"/>
    </sheetView>
  </sheetViews>
  <sheetFormatPr defaultColWidth="0" defaultRowHeight="19.5" customHeight="1" zeroHeight="1" x14ac:dyDescent="0.25"/>
  <cols>
    <col min="1" max="1" width="3.125" style="494" customWidth="1"/>
    <col min="2" max="2" width="15.5" style="494" customWidth="1"/>
    <col min="3" max="3" width="12.75" style="494" customWidth="1"/>
    <col min="4" max="4" width="4" style="522" customWidth="1"/>
    <col min="5" max="5" width="13.625" style="494" customWidth="1"/>
    <col min="6" max="6" width="4" style="522" customWidth="1"/>
    <col min="7" max="7" width="13.5" style="494" customWidth="1"/>
    <col min="8" max="8" width="3.375" style="494" customWidth="1"/>
    <col min="9" max="9" width="15.875" style="494" customWidth="1"/>
    <col min="10" max="11" width="16.875" style="494" customWidth="1"/>
    <col min="12" max="13" width="2.875" style="494" customWidth="1"/>
    <col min="14" max="14" width="4.25" style="698" bestFit="1" customWidth="1"/>
    <col min="15" max="15" width="16.625" style="700" customWidth="1"/>
    <col min="16" max="16" width="12.125" style="704" customWidth="1"/>
    <col min="17" max="17" width="4.25" style="494" bestFit="1" customWidth="1"/>
    <col min="18" max="18" width="11.125" style="705" customWidth="1"/>
    <col min="19" max="19" width="5.125" style="705" bestFit="1" customWidth="1"/>
    <col min="20" max="20" width="12.125" style="651" customWidth="1"/>
    <col min="21" max="21" width="16.625" style="651" customWidth="1"/>
    <col min="22" max="22" width="12.125" style="700" customWidth="1"/>
    <col min="23" max="23" width="4.625" style="650" customWidth="1"/>
    <col min="24" max="24" width="2.5" style="651" customWidth="1"/>
    <col min="25" max="25" width="1.375" style="494" hidden="1"/>
    <col min="26" max="26" width="1.375" style="652" hidden="1"/>
    <col min="27" max="27" width="1.375" style="651" hidden="1"/>
    <col min="28" max="28" width="1.375" style="494" hidden="1"/>
    <col min="29" max="29" width="1.375" style="652" hidden="1"/>
    <col min="30" max="30" width="1.375" style="651" hidden="1"/>
    <col min="31" max="16383" width="1.375" style="494" hidden="1"/>
    <col min="16384" max="16384" width="2.5" style="494" hidden="1" customWidth="1"/>
  </cols>
  <sheetData>
    <row r="1" spans="1:22" ht="19.5" customHeight="1" thickBot="1" x14ac:dyDescent="0.3">
      <c r="A1" s="991"/>
      <c r="B1" s="991"/>
      <c r="C1" s="649"/>
      <c r="D1" s="492"/>
      <c r="E1" s="492"/>
      <c r="F1" s="492"/>
      <c r="G1" s="491"/>
      <c r="H1" s="491"/>
      <c r="I1" s="493"/>
      <c r="J1" s="493"/>
      <c r="K1" s="493"/>
      <c r="L1" s="491"/>
      <c r="M1" s="491"/>
      <c r="N1" s="1062" t="s">
        <v>444</v>
      </c>
      <c r="O1" s="1063"/>
      <c r="P1" s="1063"/>
      <c r="Q1" s="1063"/>
      <c r="R1" s="1063"/>
      <c r="S1" s="1063"/>
      <c r="T1" s="1063"/>
      <c r="U1" s="1063"/>
      <c r="V1" s="1064"/>
    </row>
    <row r="2" spans="1:22" ht="19.5" customHeight="1" x14ac:dyDescent="0.25">
      <c r="A2" s="1068" t="s">
        <v>537</v>
      </c>
      <c r="B2" s="1068"/>
      <c r="C2" s="1068"/>
      <c r="D2" s="1068"/>
      <c r="E2" s="1068"/>
      <c r="F2" s="1068"/>
      <c r="G2" s="1068"/>
      <c r="H2" s="1068"/>
      <c r="I2" s="1068"/>
      <c r="J2" s="1068"/>
      <c r="K2" s="1068"/>
      <c r="L2" s="491"/>
      <c r="M2" s="491"/>
      <c r="N2" s="999" t="s">
        <v>166</v>
      </c>
      <c r="O2" s="653" t="s">
        <v>1098</v>
      </c>
      <c r="P2" s="707"/>
      <c r="Q2" s="999" t="s">
        <v>113</v>
      </c>
      <c r="R2" s="1058" t="s">
        <v>290</v>
      </c>
      <c r="S2" s="1059"/>
      <c r="T2" s="711"/>
      <c r="U2" s="654" t="s">
        <v>142</v>
      </c>
      <c r="V2" s="715"/>
    </row>
    <row r="3" spans="1:22" ht="19.5" customHeight="1" x14ac:dyDescent="0.25">
      <c r="A3" s="1068"/>
      <c r="B3" s="1068"/>
      <c r="C3" s="1068"/>
      <c r="D3" s="1068"/>
      <c r="E3" s="1068"/>
      <c r="F3" s="1068"/>
      <c r="G3" s="1068"/>
      <c r="H3" s="1068"/>
      <c r="I3" s="1068"/>
      <c r="J3" s="1068"/>
      <c r="K3" s="1068"/>
      <c r="L3" s="491"/>
      <c r="M3" s="491"/>
      <c r="N3" s="1001"/>
      <c r="O3" s="654" t="s">
        <v>1099</v>
      </c>
      <c r="P3" s="708"/>
      <c r="Q3" s="1001"/>
      <c r="R3" s="1060" t="s">
        <v>417</v>
      </c>
      <c r="S3" s="1061"/>
      <c r="T3" s="712"/>
      <c r="U3" s="654" t="s">
        <v>416</v>
      </c>
      <c r="V3" s="716"/>
    </row>
    <row r="4" spans="1:22" ht="19.5" customHeight="1" thickBot="1" x14ac:dyDescent="0.3">
      <c r="A4" s="655" t="s">
        <v>355</v>
      </c>
      <c r="B4" s="491"/>
      <c r="C4" s="491"/>
      <c r="D4" s="656"/>
      <c r="E4" s="493"/>
      <c r="F4" s="657"/>
      <c r="G4" s="491"/>
      <c r="H4" s="491"/>
      <c r="I4" s="501"/>
      <c r="J4" s="501"/>
      <c r="K4" s="658"/>
      <c r="L4" s="491"/>
      <c r="M4" s="491"/>
      <c r="N4" s="1000"/>
      <c r="O4" s="589" t="s">
        <v>1100</v>
      </c>
      <c r="P4" s="709"/>
      <c r="Q4" s="1001"/>
      <c r="R4" s="1060" t="s">
        <v>278</v>
      </c>
      <c r="S4" s="1061"/>
      <c r="T4" s="712"/>
      <c r="U4" s="653" t="s">
        <v>131</v>
      </c>
      <c r="V4" s="716"/>
    </row>
    <row r="5" spans="1:22" ht="19.5" customHeight="1" thickBot="1" x14ac:dyDescent="0.3">
      <c r="A5" s="491"/>
      <c r="B5" s="659" t="s">
        <v>1127</v>
      </c>
      <c r="C5" s="510"/>
      <c r="D5" s="660"/>
      <c r="E5" s="510"/>
      <c r="F5" s="660"/>
      <c r="G5" s="491"/>
      <c r="H5" s="491"/>
      <c r="I5" s="510"/>
      <c r="J5" s="510"/>
      <c r="K5" s="661"/>
      <c r="L5" s="491"/>
      <c r="M5" s="491"/>
      <c r="N5" s="999" t="s">
        <v>153</v>
      </c>
      <c r="O5" s="653" t="s">
        <v>1101</v>
      </c>
      <c r="P5" s="707"/>
      <c r="Q5" s="1001"/>
      <c r="R5" s="1060" t="s">
        <v>415</v>
      </c>
      <c r="S5" s="1061"/>
      <c r="T5" s="711"/>
      <c r="U5" s="653" t="s">
        <v>414</v>
      </c>
      <c r="V5" s="715"/>
    </row>
    <row r="6" spans="1:22" ht="19.5" customHeight="1" x14ac:dyDescent="0.25">
      <c r="A6" s="1142" t="s">
        <v>38</v>
      </c>
      <c r="B6" s="1143"/>
      <c r="C6" s="1144"/>
      <c r="D6" s="1075"/>
      <c r="E6" s="1076"/>
      <c r="F6" s="1076"/>
      <c r="G6" s="1076"/>
      <c r="H6" s="1077"/>
      <c r="I6" s="662" t="s">
        <v>1064</v>
      </c>
      <c r="J6" s="1078"/>
      <c r="K6" s="1079"/>
      <c r="L6" s="491"/>
      <c r="M6" s="491"/>
      <c r="N6" s="1001"/>
      <c r="O6" s="653" t="s">
        <v>1102</v>
      </c>
      <c r="P6" s="707"/>
      <c r="Q6" s="1001"/>
      <c r="R6" s="1060" t="s">
        <v>259</v>
      </c>
      <c r="S6" s="1061"/>
      <c r="T6" s="712"/>
      <c r="U6" s="654" t="s">
        <v>412</v>
      </c>
      <c r="V6" s="715"/>
    </row>
    <row r="7" spans="1:22" ht="19.5" customHeight="1" thickBot="1" x14ac:dyDescent="0.3">
      <c r="A7" s="1139" t="s">
        <v>1124</v>
      </c>
      <c r="B7" s="1140"/>
      <c r="C7" s="1141"/>
      <c r="D7" s="1080"/>
      <c r="E7" s="1081"/>
      <c r="F7" s="1081"/>
      <c r="G7" s="1081"/>
      <c r="H7" s="1081"/>
      <c r="I7" s="663" t="s">
        <v>1043</v>
      </c>
      <c r="J7" s="1081"/>
      <c r="K7" s="1084"/>
      <c r="L7" s="491"/>
      <c r="M7" s="491"/>
      <c r="N7" s="1001"/>
      <c r="O7" s="654" t="s">
        <v>1103</v>
      </c>
      <c r="P7" s="708"/>
      <c r="Q7" s="1001"/>
      <c r="R7" s="1060" t="s">
        <v>413</v>
      </c>
      <c r="S7" s="1061"/>
      <c r="T7" s="712"/>
      <c r="U7" s="654" t="s">
        <v>109</v>
      </c>
      <c r="V7" s="715"/>
    </row>
    <row r="8" spans="1:22" ht="19.5" customHeight="1" x14ac:dyDescent="0.25">
      <c r="A8" s="798"/>
      <c r="B8" s="609" t="s">
        <v>1125</v>
      </c>
      <c r="D8" s="818"/>
      <c r="L8" s="491"/>
      <c r="M8" s="491"/>
      <c r="N8" s="1001"/>
      <c r="O8" s="654" t="s">
        <v>1104</v>
      </c>
      <c r="P8" s="708"/>
      <c r="Q8" s="1001"/>
      <c r="R8" s="1060" t="s">
        <v>249</v>
      </c>
      <c r="S8" s="1061"/>
      <c r="T8" s="712"/>
      <c r="U8" s="654" t="s">
        <v>410</v>
      </c>
      <c r="V8" s="715"/>
    </row>
    <row r="9" spans="1:22" ht="19.5" customHeight="1" thickBot="1" x14ac:dyDescent="0.3">
      <c r="L9" s="491"/>
      <c r="M9" s="491"/>
      <c r="N9" s="1000"/>
      <c r="O9" s="589" t="s">
        <v>1105</v>
      </c>
      <c r="P9" s="709"/>
      <c r="Q9" s="1001"/>
      <c r="R9" s="1060" t="s">
        <v>411</v>
      </c>
      <c r="S9" s="1061"/>
      <c r="T9" s="712"/>
      <c r="U9" s="654" t="s">
        <v>407</v>
      </c>
      <c r="V9" s="715"/>
    </row>
    <row r="10" spans="1:22" ht="19.5" customHeight="1" x14ac:dyDescent="0.25">
      <c r="A10" s="609" t="s">
        <v>1045</v>
      </c>
      <c r="B10" s="601"/>
      <c r="C10" s="601"/>
      <c r="D10" s="664"/>
      <c r="E10" s="601"/>
      <c r="F10" s="664"/>
      <c r="G10" s="601"/>
      <c r="H10" s="601"/>
      <c r="I10" s="601"/>
      <c r="J10" s="601"/>
      <c r="K10" s="601"/>
      <c r="L10" s="491"/>
      <c r="M10" s="491"/>
      <c r="N10" s="999" t="s">
        <v>143</v>
      </c>
      <c r="O10" s="665" t="s">
        <v>409</v>
      </c>
      <c r="P10" s="710"/>
      <c r="Q10" s="1001"/>
      <c r="R10" s="1060" t="s">
        <v>408</v>
      </c>
      <c r="S10" s="1061"/>
      <c r="T10" s="712"/>
      <c r="U10" s="654" t="s">
        <v>102</v>
      </c>
      <c r="V10" s="715"/>
    </row>
    <row r="11" spans="1:22" ht="19.5" customHeight="1" x14ac:dyDescent="0.25">
      <c r="A11" s="1097" t="s">
        <v>1051</v>
      </c>
      <c r="B11" s="1092" t="s">
        <v>1050</v>
      </c>
      <c r="C11" s="1093"/>
      <c r="D11" s="1085" t="str">
        <f>広告展開利用申込書!$G$6&amp;"　"&amp;広告展開利用申込書!G7</f>
        <v>　</v>
      </c>
      <c r="E11" s="1086"/>
      <c r="F11" s="1086"/>
      <c r="G11" s="1086"/>
      <c r="H11" s="1086"/>
      <c r="I11" s="1086"/>
      <c r="J11" s="1086"/>
      <c r="K11" s="1087"/>
      <c r="L11" s="491"/>
      <c r="M11" s="491"/>
      <c r="N11" s="1001"/>
      <c r="O11" s="654" t="s">
        <v>499</v>
      </c>
      <c r="P11" s="708"/>
      <c r="Q11" s="1001"/>
      <c r="R11" s="1060" t="s">
        <v>406</v>
      </c>
      <c r="S11" s="1061"/>
      <c r="T11" s="712"/>
      <c r="U11" s="654" t="s">
        <v>403</v>
      </c>
      <c r="V11" s="715"/>
    </row>
    <row r="12" spans="1:22" ht="19.5" customHeight="1" x14ac:dyDescent="0.25">
      <c r="A12" s="1095"/>
      <c r="B12" s="1090"/>
      <c r="C12" s="1091"/>
      <c r="D12" s="1112"/>
      <c r="E12" s="1113"/>
      <c r="F12" s="1113"/>
      <c r="G12" s="1113"/>
      <c r="H12" s="1113"/>
      <c r="I12" s="1113"/>
      <c r="J12" s="1113"/>
      <c r="K12" s="1114"/>
      <c r="L12" s="491"/>
      <c r="M12" s="491"/>
      <c r="N12" s="1001"/>
      <c r="O12" s="654" t="s">
        <v>404</v>
      </c>
      <c r="P12" s="708"/>
      <c r="Q12" s="1001"/>
      <c r="R12" s="1060" t="s">
        <v>401</v>
      </c>
      <c r="S12" s="1061"/>
      <c r="T12" s="712"/>
      <c r="U12" s="654" t="s">
        <v>1096</v>
      </c>
      <c r="V12" s="715"/>
    </row>
    <row r="13" spans="1:22" ht="19.5" customHeight="1" thickBot="1" x14ac:dyDescent="0.3">
      <c r="A13" s="1095"/>
      <c r="B13" s="1092" t="s">
        <v>1</v>
      </c>
      <c r="C13" s="1093"/>
      <c r="D13" s="1085" t="str">
        <f>IF(広告展開利用申込書!G8="","",広告展開利用申込書!G8)</f>
        <v/>
      </c>
      <c r="E13" s="1086"/>
      <c r="F13" s="1086"/>
      <c r="G13" s="1086"/>
      <c r="H13" s="1086"/>
      <c r="I13" s="1086"/>
      <c r="J13" s="1086"/>
      <c r="K13" s="1087"/>
      <c r="L13" s="491"/>
      <c r="M13" s="491"/>
      <c r="N13" s="1000"/>
      <c r="O13" s="589" t="s">
        <v>402</v>
      </c>
      <c r="P13" s="709"/>
      <c r="Q13" s="1001"/>
      <c r="R13" s="1060" t="s">
        <v>400</v>
      </c>
      <c r="S13" s="1061"/>
      <c r="T13" s="712"/>
      <c r="U13" s="654" t="s">
        <v>174</v>
      </c>
      <c r="V13" s="715"/>
    </row>
    <row r="14" spans="1:22" ht="19.5" customHeight="1" x14ac:dyDescent="0.25">
      <c r="A14" s="1095"/>
      <c r="B14" s="1090"/>
      <c r="C14" s="1091"/>
      <c r="D14" s="1112"/>
      <c r="E14" s="1113"/>
      <c r="F14" s="1113"/>
      <c r="G14" s="1113"/>
      <c r="H14" s="1113"/>
      <c r="I14" s="1113"/>
      <c r="J14" s="1113"/>
      <c r="K14" s="1114"/>
      <c r="L14" s="491"/>
      <c r="M14" s="491"/>
      <c r="N14" s="999" t="s">
        <v>134</v>
      </c>
      <c r="O14" s="665" t="s">
        <v>335</v>
      </c>
      <c r="P14" s="710"/>
      <c r="Q14" s="1001"/>
      <c r="R14" s="1060" t="s">
        <v>397</v>
      </c>
      <c r="S14" s="1061"/>
      <c r="T14" s="712"/>
      <c r="U14" s="654" t="s">
        <v>396</v>
      </c>
      <c r="V14" s="715"/>
    </row>
    <row r="15" spans="1:22" ht="19.5" customHeight="1" x14ac:dyDescent="0.25">
      <c r="A15" s="1095"/>
      <c r="B15" s="1092" t="s">
        <v>313</v>
      </c>
      <c r="C15" s="1093"/>
      <c r="D15" s="1085" t="str">
        <f>IF(広告展開利用申込書!G10="","",広告展開利用申込書!G10)</f>
        <v/>
      </c>
      <c r="E15" s="1086"/>
      <c r="F15" s="1086"/>
      <c r="G15" s="1086"/>
      <c r="H15" s="1087"/>
      <c r="I15" s="666" t="s">
        <v>1052</v>
      </c>
      <c r="J15" s="1085" t="str">
        <f>IF(広告展開利用申込書!G11="","",広告展開利用申込書!G11)</f>
        <v/>
      </c>
      <c r="K15" s="1087"/>
      <c r="L15" s="491"/>
      <c r="M15" s="491"/>
      <c r="N15" s="1001"/>
      <c r="O15" s="654" t="s">
        <v>398</v>
      </c>
      <c r="P15" s="708"/>
      <c r="Q15" s="1001"/>
      <c r="R15" s="1060" t="s">
        <v>394</v>
      </c>
      <c r="S15" s="1061"/>
      <c r="T15" s="712"/>
      <c r="U15" s="654" t="s">
        <v>161</v>
      </c>
      <c r="V15" s="715"/>
    </row>
    <row r="16" spans="1:22" ht="19.5" customHeight="1" x14ac:dyDescent="0.25">
      <c r="A16" s="1095"/>
      <c r="B16" s="1073" t="s">
        <v>405</v>
      </c>
      <c r="C16" s="1074"/>
      <c r="D16" s="1082" t="str">
        <f>IF(広告展開利用申込書!G12="","",広告展開利用申込書!G12)</f>
        <v/>
      </c>
      <c r="E16" s="1108"/>
      <c r="F16" s="1108"/>
      <c r="G16" s="1108"/>
      <c r="H16" s="1083"/>
      <c r="I16" s="667" t="s">
        <v>4</v>
      </c>
      <c r="J16" s="1082" t="str">
        <f>IF(広告展開利用申込書!G13="","",広告展開利用申込書!G13)</f>
        <v/>
      </c>
      <c r="K16" s="1083"/>
      <c r="L16" s="491"/>
      <c r="M16" s="491"/>
      <c r="N16" s="1001"/>
      <c r="O16" s="654" t="s">
        <v>395</v>
      </c>
      <c r="P16" s="708"/>
      <c r="Q16" s="1001"/>
      <c r="R16" s="1060" t="s">
        <v>1107</v>
      </c>
      <c r="S16" s="1061"/>
      <c r="T16" s="712"/>
      <c r="U16" s="654" t="s">
        <v>513</v>
      </c>
      <c r="V16" s="715"/>
    </row>
    <row r="17" spans="1:22" ht="19.5" customHeight="1" thickBot="1" x14ac:dyDescent="0.3">
      <c r="A17" s="1098"/>
      <c r="B17" s="1070" t="s">
        <v>442</v>
      </c>
      <c r="C17" s="1071"/>
      <c r="D17" s="1109" t="str">
        <f>IF(広告展開利用申込書!G14="","",広告展開利用申込書!G14)</f>
        <v/>
      </c>
      <c r="E17" s="1110"/>
      <c r="F17" s="1110"/>
      <c r="G17" s="1110"/>
      <c r="H17" s="1110"/>
      <c r="I17" s="1110"/>
      <c r="J17" s="1110"/>
      <c r="K17" s="1111"/>
      <c r="L17" s="491"/>
      <c r="M17" s="491"/>
      <c r="N17" s="1001"/>
      <c r="O17" s="654" t="s">
        <v>393</v>
      </c>
      <c r="P17" s="708"/>
      <c r="Q17" s="1001"/>
      <c r="R17" s="1060" t="s">
        <v>1093</v>
      </c>
      <c r="S17" s="1061"/>
      <c r="T17" s="712"/>
      <c r="U17" s="654" t="s">
        <v>149</v>
      </c>
      <c r="V17" s="715"/>
    </row>
    <row r="18" spans="1:22" ht="19.5" customHeight="1" thickTop="1" x14ac:dyDescent="0.25">
      <c r="A18" s="1094" t="s">
        <v>507</v>
      </c>
      <c r="B18" s="1088" t="s">
        <v>399</v>
      </c>
      <c r="C18" s="1089"/>
      <c r="D18" s="1099" t="str">
        <f>IF(広告展開利用申込書!G16="","",広告展開利用申込書!G16)</f>
        <v/>
      </c>
      <c r="E18" s="1100"/>
      <c r="F18" s="1100"/>
      <c r="G18" s="1100"/>
      <c r="H18" s="1100"/>
      <c r="I18" s="1100"/>
      <c r="J18" s="1100"/>
      <c r="K18" s="1101"/>
      <c r="L18" s="491"/>
      <c r="M18" s="491"/>
      <c r="N18" s="1001"/>
      <c r="O18" s="654" t="s">
        <v>392</v>
      </c>
      <c r="P18" s="708"/>
      <c r="Q18" s="1001"/>
      <c r="R18" s="1060" t="s">
        <v>1109</v>
      </c>
      <c r="S18" s="1061"/>
      <c r="T18" s="712"/>
      <c r="U18" s="654" t="s">
        <v>391</v>
      </c>
      <c r="V18" s="715"/>
    </row>
    <row r="19" spans="1:22" ht="19.5" customHeight="1" x14ac:dyDescent="0.25">
      <c r="A19" s="1095"/>
      <c r="B19" s="1090"/>
      <c r="C19" s="1091"/>
      <c r="D19" s="1102"/>
      <c r="E19" s="1103"/>
      <c r="F19" s="1103"/>
      <c r="G19" s="1103"/>
      <c r="H19" s="1103"/>
      <c r="I19" s="1103"/>
      <c r="J19" s="1103"/>
      <c r="K19" s="1104"/>
      <c r="L19" s="491"/>
      <c r="M19" s="491"/>
      <c r="N19" s="1001"/>
      <c r="O19" s="654" t="s">
        <v>1106</v>
      </c>
      <c r="P19" s="708"/>
      <c r="Q19" s="1001"/>
      <c r="R19" s="1060" t="s">
        <v>1108</v>
      </c>
      <c r="S19" s="1061"/>
      <c r="T19" s="712"/>
      <c r="U19" s="654" t="s">
        <v>140</v>
      </c>
      <c r="V19" s="715"/>
    </row>
    <row r="20" spans="1:22" ht="19.5" customHeight="1" x14ac:dyDescent="0.25">
      <c r="A20" s="1095"/>
      <c r="B20" s="1092" t="s">
        <v>7</v>
      </c>
      <c r="C20" s="1093"/>
      <c r="D20" s="1105" t="str">
        <f>IF(広告展開利用申込書!G17="","",広告展開利用申込書!G17)</f>
        <v/>
      </c>
      <c r="E20" s="1106"/>
      <c r="F20" s="1106"/>
      <c r="G20" s="1106"/>
      <c r="H20" s="1106"/>
      <c r="I20" s="1106"/>
      <c r="J20" s="1106"/>
      <c r="K20" s="1107"/>
      <c r="L20" s="491"/>
      <c r="M20" s="491"/>
      <c r="N20" s="1001"/>
      <c r="O20" s="654" t="s">
        <v>390</v>
      </c>
      <c r="P20" s="708"/>
      <c r="Q20" s="1001"/>
      <c r="R20" s="1060" t="s">
        <v>388</v>
      </c>
      <c r="S20" s="1061"/>
      <c r="T20" s="712"/>
      <c r="U20" s="654" t="s">
        <v>387</v>
      </c>
      <c r="V20" s="715"/>
    </row>
    <row r="21" spans="1:22" ht="19.5" customHeight="1" thickBot="1" x14ac:dyDescent="0.3">
      <c r="A21" s="1095"/>
      <c r="B21" s="1090"/>
      <c r="C21" s="1091"/>
      <c r="D21" s="1102"/>
      <c r="E21" s="1103"/>
      <c r="F21" s="1103"/>
      <c r="G21" s="1103"/>
      <c r="H21" s="1103"/>
      <c r="I21" s="1103"/>
      <c r="J21" s="1103"/>
      <c r="K21" s="1104"/>
      <c r="L21" s="491"/>
      <c r="M21" s="491"/>
      <c r="N21" s="1000"/>
      <c r="O21" s="589" t="s">
        <v>321</v>
      </c>
      <c r="P21" s="709"/>
      <c r="Q21" s="1001"/>
      <c r="R21" s="1060" t="s">
        <v>208</v>
      </c>
      <c r="S21" s="1061"/>
      <c r="T21" s="712"/>
      <c r="U21" s="654" t="s">
        <v>385</v>
      </c>
      <c r="V21" s="715"/>
    </row>
    <row r="22" spans="1:22" ht="19.5" customHeight="1" x14ac:dyDescent="0.25">
      <c r="A22" s="1095"/>
      <c r="B22" s="1092" t="s">
        <v>1042</v>
      </c>
      <c r="C22" s="1093"/>
      <c r="D22" s="1105" t="str">
        <f>IF(広告展開利用申込書!G18="","",広告展開利用申込書!G18)</f>
        <v/>
      </c>
      <c r="E22" s="1106"/>
      <c r="F22" s="1106"/>
      <c r="G22" s="1106"/>
      <c r="H22" s="1106"/>
      <c r="I22" s="1106"/>
      <c r="J22" s="1106"/>
      <c r="K22" s="1107"/>
      <c r="L22" s="491"/>
      <c r="M22" s="491"/>
      <c r="N22" s="999" t="s">
        <v>123</v>
      </c>
      <c r="O22" s="665" t="s">
        <v>386</v>
      </c>
      <c r="P22" s="710"/>
      <c r="Q22" s="1001"/>
      <c r="R22" s="1060" t="s">
        <v>1142</v>
      </c>
      <c r="S22" s="1061"/>
      <c r="T22" s="712"/>
      <c r="U22" s="654" t="s">
        <v>129</v>
      </c>
      <c r="V22" s="715"/>
    </row>
    <row r="23" spans="1:22" ht="19.5" customHeight="1" x14ac:dyDescent="0.25">
      <c r="A23" s="1095"/>
      <c r="B23" s="1090"/>
      <c r="C23" s="1091"/>
      <c r="D23" s="1102"/>
      <c r="E23" s="1103"/>
      <c r="F23" s="1103"/>
      <c r="G23" s="1103"/>
      <c r="H23" s="1103"/>
      <c r="I23" s="1103"/>
      <c r="J23" s="1103"/>
      <c r="K23" s="1104"/>
      <c r="L23" s="491"/>
      <c r="M23" s="491"/>
      <c r="N23" s="1001"/>
      <c r="O23" s="654" t="s">
        <v>384</v>
      </c>
      <c r="P23" s="708"/>
      <c r="Q23" s="1001"/>
      <c r="R23" s="1060" t="s">
        <v>188</v>
      </c>
      <c r="S23" s="1061"/>
      <c r="T23" s="712"/>
      <c r="U23" s="654" t="s">
        <v>383</v>
      </c>
      <c r="V23" s="715"/>
    </row>
    <row r="24" spans="1:22" ht="19.5" customHeight="1" x14ac:dyDescent="0.25">
      <c r="A24" s="1096"/>
      <c r="B24" s="1073" t="s">
        <v>389</v>
      </c>
      <c r="C24" s="1074"/>
      <c r="D24" s="1149" t="str">
        <f>IF(広告展開利用申込書!G21="","",広告展開利用申込書!G21)</f>
        <v/>
      </c>
      <c r="E24" s="1149"/>
      <c r="F24" s="1150"/>
      <c r="G24" s="1147" t="s">
        <v>740</v>
      </c>
      <c r="H24" s="1148"/>
      <c r="I24" s="326" t="str">
        <f>IF(広告展開利用申込書!G22="","",広告展開利用申込書!G22)</f>
        <v/>
      </c>
      <c r="J24" s="309" t="s">
        <v>739</v>
      </c>
      <c r="K24" s="326" t="str">
        <f>IF(広告展開利用申込書!G23="","",広告展開利用申込書!G23)</f>
        <v/>
      </c>
      <c r="L24" s="668"/>
      <c r="M24" s="491"/>
      <c r="N24" s="1001"/>
      <c r="O24" s="654" t="s">
        <v>317</v>
      </c>
      <c r="P24" s="708"/>
      <c r="Q24" s="1001"/>
      <c r="R24" s="1060" t="s">
        <v>381</v>
      </c>
      <c r="S24" s="1061"/>
      <c r="T24" s="712"/>
      <c r="U24" s="654" t="s">
        <v>119</v>
      </c>
      <c r="V24" s="715"/>
    </row>
    <row r="25" spans="1:22" ht="19.5" customHeight="1" x14ac:dyDescent="0.25">
      <c r="A25" s="659"/>
      <c r="L25" s="669"/>
      <c r="M25" s="491"/>
      <c r="N25" s="1001"/>
      <c r="O25" s="654" t="s">
        <v>382</v>
      </c>
      <c r="P25" s="708"/>
      <c r="Q25" s="1001"/>
      <c r="R25" s="1060" t="s">
        <v>226</v>
      </c>
      <c r="S25" s="1061"/>
      <c r="T25" s="712"/>
      <c r="U25" s="654" t="s">
        <v>379</v>
      </c>
      <c r="V25" s="715"/>
    </row>
    <row r="26" spans="1:22" ht="19.5" customHeight="1" thickBot="1" x14ac:dyDescent="0.3">
      <c r="A26" s="670"/>
      <c r="B26" s="670"/>
      <c r="C26" s="670"/>
      <c r="D26" s="671"/>
      <c r="E26" s="670"/>
      <c r="F26" s="671"/>
      <c r="G26" s="670"/>
      <c r="H26" s="670"/>
      <c r="I26" s="670"/>
      <c r="J26" s="670"/>
      <c r="K26" s="670"/>
      <c r="L26" s="672"/>
      <c r="M26" s="491"/>
      <c r="N26" s="1001"/>
      <c r="O26" s="654" t="s">
        <v>380</v>
      </c>
      <c r="P26" s="708"/>
      <c r="Q26" s="1001"/>
      <c r="R26" s="1060" t="s">
        <v>378</v>
      </c>
      <c r="S26" s="1061"/>
      <c r="T26" s="712"/>
      <c r="U26" s="756" t="s">
        <v>377</v>
      </c>
      <c r="V26" s="757"/>
    </row>
    <row r="27" spans="1:22" ht="19.5" customHeight="1" x14ac:dyDescent="0.25">
      <c r="A27" s="1146" t="s">
        <v>471</v>
      </c>
      <c r="B27" s="1146"/>
      <c r="C27" s="1146"/>
      <c r="D27" s="1146"/>
      <c r="E27" s="1146"/>
      <c r="F27" s="1146"/>
      <c r="G27" s="1146"/>
      <c r="H27" s="1146"/>
      <c r="I27" s="1146"/>
      <c r="J27" s="1146"/>
      <c r="K27" s="1146"/>
      <c r="L27" s="673"/>
      <c r="M27" s="609"/>
      <c r="N27" s="1001"/>
      <c r="O27" s="654" t="s">
        <v>312</v>
      </c>
      <c r="P27" s="708"/>
      <c r="Q27" s="1001"/>
      <c r="R27" s="1060" t="s">
        <v>163</v>
      </c>
      <c r="S27" s="1061"/>
      <c r="T27" s="708"/>
      <c r="U27" s="758"/>
      <c r="V27" s="759"/>
    </row>
    <row r="28" spans="1:22" ht="19.5" customHeight="1" x14ac:dyDescent="0.25">
      <c r="A28" s="674" t="s">
        <v>490</v>
      </c>
      <c r="B28" s="674"/>
      <c r="C28" s="609"/>
      <c r="D28" s="675"/>
      <c r="E28" s="676"/>
      <c r="F28" s="675"/>
      <c r="G28" s="676"/>
      <c r="H28" s="676"/>
      <c r="I28" s="676"/>
      <c r="J28" s="677" t="s">
        <v>483</v>
      </c>
      <c r="K28" s="609"/>
      <c r="L28" s="673"/>
      <c r="M28" s="609"/>
      <c r="N28" s="1001"/>
      <c r="O28" s="654" t="s">
        <v>307</v>
      </c>
      <c r="P28" s="708"/>
      <c r="Q28" s="1001"/>
      <c r="R28" s="1060" t="s">
        <v>375</v>
      </c>
      <c r="S28" s="1061"/>
      <c r="T28" s="713"/>
      <c r="U28" s="609"/>
      <c r="V28" s="678"/>
    </row>
    <row r="29" spans="1:22" ht="19.5" customHeight="1" x14ac:dyDescent="0.25">
      <c r="A29" s="1065" t="s">
        <v>178</v>
      </c>
      <c r="B29" s="1030"/>
      <c r="C29" s="679" t="s">
        <v>57</v>
      </c>
      <c r="D29" s="657"/>
      <c r="E29" s="607" t="s">
        <v>1065</v>
      </c>
      <c r="F29" s="657"/>
      <c r="G29" s="1115" t="s">
        <v>1066</v>
      </c>
      <c r="H29" s="1115"/>
      <c r="I29" s="680" t="s">
        <v>177</v>
      </c>
      <c r="J29" s="771">
        <f>G36</f>
        <v>0</v>
      </c>
      <c r="K29" s="682"/>
      <c r="L29" s="673"/>
      <c r="M29" s="609"/>
      <c r="N29" s="1001"/>
      <c r="O29" s="654" t="s">
        <v>301</v>
      </c>
      <c r="P29" s="708"/>
      <c r="Q29" s="1001"/>
      <c r="R29" s="1060" t="s">
        <v>231</v>
      </c>
      <c r="S29" s="1061"/>
      <c r="T29" s="713"/>
      <c r="U29" s="609"/>
      <c r="V29" s="609"/>
    </row>
    <row r="30" spans="1:22" ht="19.5" customHeight="1" x14ac:dyDescent="0.25">
      <c r="A30" s="1065" t="s">
        <v>166</v>
      </c>
      <c r="B30" s="1031"/>
      <c r="C30" s="681">
        <f>TRUNC(【非】式!E11*【非】式!$C$11)</f>
        <v>5000</v>
      </c>
      <c r="D30" s="675" t="s">
        <v>165</v>
      </c>
      <c r="E30" s="771">
        <f>SUM(P2:P4)</f>
        <v>0</v>
      </c>
      <c r="F30" s="675" t="s">
        <v>164</v>
      </c>
      <c r="G30" s="1072">
        <f t="shared" ref="G30:G35" si="0">C30*E30</f>
        <v>0</v>
      </c>
      <c r="H30" s="1072"/>
      <c r="I30" s="680" t="s">
        <v>122</v>
      </c>
      <c r="J30" s="771">
        <f>ROUNDDOWN(J29*0.1,0)</f>
        <v>0</v>
      </c>
      <c r="K30" s="682"/>
      <c r="L30" s="673"/>
      <c r="M30" s="609"/>
      <c r="N30" s="1001"/>
      <c r="O30" s="654" t="s">
        <v>371</v>
      </c>
      <c r="P30" s="708"/>
      <c r="Q30" s="1001"/>
      <c r="R30" s="1060" t="s">
        <v>500</v>
      </c>
      <c r="S30" s="1061"/>
      <c r="T30" s="713"/>
      <c r="U30" s="609"/>
      <c r="V30" s="609"/>
    </row>
    <row r="31" spans="1:22" ht="19.5" customHeight="1" x14ac:dyDescent="0.25">
      <c r="A31" s="1065" t="s">
        <v>153</v>
      </c>
      <c r="B31" s="1031"/>
      <c r="C31" s="681">
        <f>TRUNC(【非】式!E12*【非】式!$C$11)</f>
        <v>3500</v>
      </c>
      <c r="D31" s="675" t="s">
        <v>165</v>
      </c>
      <c r="E31" s="771">
        <f>SUM(P5:P9)</f>
        <v>0</v>
      </c>
      <c r="F31" s="675" t="s">
        <v>164</v>
      </c>
      <c r="G31" s="1072">
        <f t="shared" si="0"/>
        <v>0</v>
      </c>
      <c r="H31" s="1072"/>
      <c r="I31" s="680" t="s">
        <v>152</v>
      </c>
      <c r="J31" s="771">
        <f>SUM(J29:J30)</f>
        <v>0</v>
      </c>
      <c r="K31" s="683"/>
      <c r="L31" s="673"/>
      <c r="M31" s="609"/>
      <c r="N31" s="1001"/>
      <c r="O31" s="654" t="s">
        <v>200</v>
      </c>
      <c r="P31" s="708"/>
      <c r="Q31" s="1001"/>
      <c r="R31" s="1060" t="s">
        <v>369</v>
      </c>
      <c r="S31" s="1061"/>
      <c r="T31" s="713"/>
      <c r="U31" s="684"/>
      <c r="V31" s="558"/>
    </row>
    <row r="32" spans="1:22" ht="19.5" customHeight="1" x14ac:dyDescent="0.25">
      <c r="A32" s="1065" t="s">
        <v>143</v>
      </c>
      <c r="B32" s="1031"/>
      <c r="C32" s="681">
        <f>TRUNC(【非】式!E13*【非】式!$C$11)</f>
        <v>3000</v>
      </c>
      <c r="D32" s="675" t="s">
        <v>374</v>
      </c>
      <c r="E32" s="771">
        <f>SUM(P10:P13)</f>
        <v>0</v>
      </c>
      <c r="F32" s="675" t="s">
        <v>373</v>
      </c>
      <c r="G32" s="1072">
        <f t="shared" si="0"/>
        <v>0</v>
      </c>
      <c r="H32" s="1072"/>
      <c r="I32" s="563" t="s">
        <v>376</v>
      </c>
      <c r="J32" s="563"/>
      <c r="K32" s="563"/>
      <c r="L32" s="673"/>
      <c r="M32" s="609"/>
      <c r="N32" s="1001"/>
      <c r="O32" s="654" t="s">
        <v>370</v>
      </c>
      <c r="P32" s="708"/>
      <c r="Q32" s="1001"/>
      <c r="R32" s="1060" t="s">
        <v>1110</v>
      </c>
      <c r="S32" s="1061"/>
      <c r="T32" s="713"/>
      <c r="U32" s="609"/>
      <c r="V32" s="609"/>
    </row>
    <row r="33" spans="1:23" ht="19.5" customHeight="1" x14ac:dyDescent="0.25">
      <c r="A33" s="1065" t="s">
        <v>134</v>
      </c>
      <c r="B33" s="1031"/>
      <c r="C33" s="681">
        <f>TRUNC(【非】式!E14*【非】式!$C$11)</f>
        <v>2000</v>
      </c>
      <c r="D33" s="675" t="s">
        <v>374</v>
      </c>
      <c r="E33" s="771">
        <f>SUM(P14:P21)</f>
        <v>0</v>
      </c>
      <c r="F33" s="675" t="s">
        <v>373</v>
      </c>
      <c r="G33" s="1072">
        <f t="shared" si="0"/>
        <v>0</v>
      </c>
      <c r="H33" s="1072"/>
      <c r="I33" s="609"/>
      <c r="J33" s="609"/>
      <c r="K33" s="609"/>
      <c r="L33" s="673"/>
      <c r="M33" s="609"/>
      <c r="N33" s="1001"/>
      <c r="O33" s="654" t="s">
        <v>1092</v>
      </c>
      <c r="P33" s="708"/>
      <c r="Q33" s="1001"/>
      <c r="R33" s="1060" t="s">
        <v>368</v>
      </c>
      <c r="S33" s="1061"/>
      <c r="T33" s="713"/>
      <c r="U33" s="659"/>
      <c r="V33" s="668"/>
    </row>
    <row r="34" spans="1:23" ht="19.5" customHeight="1" x14ac:dyDescent="0.25">
      <c r="A34" s="1065" t="s">
        <v>123</v>
      </c>
      <c r="B34" s="1031"/>
      <c r="C34" s="681">
        <f>TRUNC(【非】式!E15*【非】式!$C$11)</f>
        <v>1500</v>
      </c>
      <c r="D34" s="675" t="s">
        <v>78</v>
      </c>
      <c r="E34" s="771">
        <f>SUM(P22:P38)</f>
        <v>0</v>
      </c>
      <c r="F34" s="675" t="s">
        <v>77</v>
      </c>
      <c r="G34" s="1072">
        <f t="shared" si="0"/>
        <v>0</v>
      </c>
      <c r="H34" s="1072"/>
      <c r="I34" s="609"/>
      <c r="J34" s="609"/>
      <c r="K34" s="609"/>
      <c r="L34" s="673"/>
      <c r="M34" s="609"/>
      <c r="N34" s="1001"/>
      <c r="O34" s="654" t="s">
        <v>294</v>
      </c>
      <c r="P34" s="708"/>
      <c r="Q34" s="1001"/>
      <c r="R34" s="1060" t="s">
        <v>367</v>
      </c>
      <c r="S34" s="1061"/>
      <c r="T34" s="713"/>
      <c r="U34" s="609"/>
      <c r="V34" s="609"/>
    </row>
    <row r="35" spans="1:23" ht="19.5" customHeight="1" x14ac:dyDescent="0.25">
      <c r="A35" s="1065" t="s">
        <v>113</v>
      </c>
      <c r="B35" s="1031"/>
      <c r="C35" s="681">
        <f>TRUNC(【非】式!E16*【非】式!$C$11)</f>
        <v>1250</v>
      </c>
      <c r="D35" s="675" t="s">
        <v>78</v>
      </c>
      <c r="E35" s="771">
        <f>SUM(T2:T38,V2:V26)</f>
        <v>0</v>
      </c>
      <c r="F35" s="675" t="s">
        <v>77</v>
      </c>
      <c r="G35" s="1072">
        <f t="shared" si="0"/>
        <v>0</v>
      </c>
      <c r="H35" s="1072"/>
      <c r="I35" s="609"/>
      <c r="J35" s="609"/>
      <c r="K35" s="609"/>
      <c r="L35" s="673"/>
      <c r="M35" s="609"/>
      <c r="N35" s="1001"/>
      <c r="O35" s="654" t="s">
        <v>292</v>
      </c>
      <c r="P35" s="708"/>
      <c r="Q35" s="1001"/>
      <c r="R35" s="1060" t="s">
        <v>365</v>
      </c>
      <c r="S35" s="1061"/>
      <c r="T35" s="713"/>
      <c r="U35" s="609"/>
      <c r="V35" s="609"/>
    </row>
    <row r="36" spans="1:23" ht="19.5" customHeight="1" x14ac:dyDescent="0.25">
      <c r="A36" s="1115" t="s">
        <v>103</v>
      </c>
      <c r="B36" s="1115"/>
      <c r="C36" s="1115"/>
      <c r="D36" s="675"/>
      <c r="E36" s="771">
        <f>SUM(E30:E35)</f>
        <v>0</v>
      </c>
      <c r="F36" s="675"/>
      <c r="G36" s="1072">
        <f>ROUNDDOWN(G30+G31+G32+G33+G34+G35,0)</f>
        <v>0</v>
      </c>
      <c r="H36" s="1072"/>
      <c r="I36" s="609"/>
      <c r="J36" s="609"/>
      <c r="K36" s="609"/>
      <c r="L36" s="673"/>
      <c r="M36" s="609"/>
      <c r="N36" s="1001"/>
      <c r="O36" s="654" t="s">
        <v>366</v>
      </c>
      <c r="P36" s="708"/>
      <c r="Q36" s="1001"/>
      <c r="R36" s="1060" t="s">
        <v>1094</v>
      </c>
      <c r="S36" s="1061"/>
      <c r="T36" s="713"/>
      <c r="U36" s="500"/>
      <c r="V36" s="609"/>
    </row>
    <row r="37" spans="1:23" ht="19.5" customHeight="1" x14ac:dyDescent="0.25">
      <c r="A37" s="609"/>
      <c r="B37" s="609"/>
      <c r="C37" s="609"/>
      <c r="D37" s="675"/>
      <c r="E37" s="609"/>
      <c r="F37" s="675"/>
      <c r="G37" s="609"/>
      <c r="H37" s="609"/>
      <c r="I37" s="609"/>
      <c r="J37" s="685"/>
      <c r="K37" s="609"/>
      <c r="L37" s="673"/>
      <c r="M37" s="609"/>
      <c r="N37" s="1001"/>
      <c r="O37" s="654" t="s">
        <v>364</v>
      </c>
      <c r="P37" s="708"/>
      <c r="Q37" s="1001"/>
      <c r="R37" s="1060" t="s">
        <v>1095</v>
      </c>
      <c r="S37" s="1061"/>
      <c r="T37" s="713"/>
      <c r="U37" s="609"/>
      <c r="V37" s="609"/>
    </row>
    <row r="38" spans="1:23" ht="19.5" customHeight="1" thickBot="1" x14ac:dyDescent="0.3">
      <c r="A38" s="1069" t="s">
        <v>982</v>
      </c>
      <c r="B38" s="1069"/>
      <c r="C38" s="1069"/>
      <c r="D38" s="1069"/>
      <c r="E38" s="1069"/>
      <c r="F38" s="1069"/>
      <c r="G38" s="1069"/>
      <c r="H38" s="1069"/>
      <c r="I38" s="1069"/>
      <c r="J38" s="1069"/>
      <c r="K38" s="1069"/>
      <c r="L38" s="673"/>
      <c r="M38" s="609"/>
      <c r="N38" s="1000"/>
      <c r="O38" s="589" t="s">
        <v>363</v>
      </c>
      <c r="P38" s="709"/>
      <c r="Q38" s="1000"/>
      <c r="R38" s="1066" t="s">
        <v>512</v>
      </c>
      <c r="S38" s="1067"/>
      <c r="T38" s="714"/>
      <c r="U38" s="686"/>
      <c r="V38" s="686"/>
    </row>
    <row r="39" spans="1:23" ht="19.5" customHeight="1" x14ac:dyDescent="0.2">
      <c r="A39" s="1145" t="s">
        <v>485</v>
      </c>
      <c r="B39" s="1145"/>
      <c r="C39" s="679" t="s">
        <v>480</v>
      </c>
      <c r="D39" s="657"/>
      <c r="E39" s="527" t="s">
        <v>486</v>
      </c>
      <c r="F39" s="657"/>
      <c r="G39" s="679" t="s">
        <v>481</v>
      </c>
      <c r="H39" s="657"/>
      <c r="I39" s="679" t="s">
        <v>482</v>
      </c>
      <c r="J39" s="607" t="s">
        <v>372</v>
      </c>
      <c r="K39" s="772" t="str">
        <f>I46</f>
        <v>-</v>
      </c>
      <c r="L39" s="673"/>
      <c r="M39" s="687"/>
      <c r="N39" s="688"/>
      <c r="O39" s="689"/>
      <c r="P39" s="690"/>
      <c r="Q39" s="691"/>
      <c r="R39" s="692"/>
      <c r="S39" s="692"/>
      <c r="T39" s="690"/>
      <c r="U39" s="690"/>
      <c r="V39" s="693"/>
      <c r="W39" s="693"/>
    </row>
    <row r="40" spans="1:23" ht="19.5" customHeight="1" x14ac:dyDescent="0.2">
      <c r="A40" s="1123" t="s">
        <v>94</v>
      </c>
      <c r="B40" s="1124"/>
      <c r="C40" s="771">
        <f>IF(E36&lt;=100,E36,100)</f>
        <v>0</v>
      </c>
      <c r="D40" s="675" t="s">
        <v>78</v>
      </c>
      <c r="E40" s="1116" t="str">
        <f>IFERROR(ROUND(G36/E36,2),"")</f>
        <v/>
      </c>
      <c r="F40" s="675" t="s">
        <v>78</v>
      </c>
      <c r="G40" s="773">
        <v>1</v>
      </c>
      <c r="H40" s="694" t="s">
        <v>488</v>
      </c>
      <c r="I40" s="772" t="str">
        <f>IFERROR(INT(C40*E40*G40),"-")</f>
        <v>-</v>
      </c>
      <c r="J40" s="607" t="s">
        <v>122</v>
      </c>
      <c r="K40" s="772" t="str">
        <f>IFERROR(ROUNDDOWN(K39*0.1,0),"-")</f>
        <v>-</v>
      </c>
      <c r="L40" s="668"/>
      <c r="M40" s="668"/>
      <c r="N40" s="603"/>
      <c r="O40" s="603"/>
      <c r="P40" s="603"/>
      <c r="Q40" s="603"/>
      <c r="R40" s="603"/>
      <c r="S40" s="603"/>
      <c r="T40" s="695"/>
      <c r="U40" s="746"/>
      <c r="V40" s="747"/>
      <c r="W40" s="747"/>
    </row>
    <row r="41" spans="1:23" ht="19.5" customHeight="1" x14ac:dyDescent="0.2">
      <c r="A41" s="1123" t="s">
        <v>91</v>
      </c>
      <c r="B41" s="1124"/>
      <c r="C41" s="771">
        <f>IF(101&lt;=E36,IF(E36&lt;=300,+E36-100,200),0)</f>
        <v>0</v>
      </c>
      <c r="D41" s="675" t="s">
        <v>78</v>
      </c>
      <c r="E41" s="1116"/>
      <c r="F41" s="675" t="s">
        <v>78</v>
      </c>
      <c r="G41" s="773">
        <v>0.9</v>
      </c>
      <c r="H41" s="694" t="s">
        <v>488</v>
      </c>
      <c r="I41" s="772" t="str">
        <f>IFERROR(INT(C41*E40*G41),"-")</f>
        <v>-</v>
      </c>
      <c r="J41" s="607" t="s">
        <v>110</v>
      </c>
      <c r="K41" s="772" t="str">
        <f>IF(SUM(K39:K40)=0,"-",SUM(K39:K40))</f>
        <v>-</v>
      </c>
      <c r="L41" s="609"/>
      <c r="M41" s="609"/>
      <c r="N41" s="1065" t="s">
        <v>82</v>
      </c>
      <c r="O41" s="1031"/>
      <c r="P41" s="1127"/>
      <c r="Q41" s="1128"/>
      <c r="R41" s="1128"/>
      <c r="S41" s="1129"/>
      <c r="T41" s="696"/>
      <c r="U41" s="1056" t="str">
        <f>IF(広告展開利用申込書!V20="","",広告展開利用申込書!V20)</f>
        <v/>
      </c>
      <c r="V41" s="1056"/>
      <c r="W41" s="1056"/>
    </row>
    <row r="42" spans="1:23" ht="19.5" customHeight="1" x14ac:dyDescent="0.2">
      <c r="A42" s="1123" t="s">
        <v>87</v>
      </c>
      <c r="B42" s="1124"/>
      <c r="C42" s="771">
        <f>IF(E36&gt;=301,IF(E36&lt;=500,E36-300,200),0)</f>
        <v>0</v>
      </c>
      <c r="D42" s="675" t="s">
        <v>78</v>
      </c>
      <c r="E42" s="1116"/>
      <c r="F42" s="675" t="s">
        <v>78</v>
      </c>
      <c r="G42" s="773">
        <v>0.7</v>
      </c>
      <c r="H42" s="694" t="s">
        <v>488</v>
      </c>
      <c r="I42" s="772" t="str">
        <f>IFERROR(INT(C42*E40*G42),"-")</f>
        <v>-</v>
      </c>
      <c r="J42" s="682"/>
      <c r="K42" s="609"/>
      <c r="L42" s="609"/>
      <c r="M42" s="609"/>
      <c r="N42" s="1065" t="s">
        <v>44</v>
      </c>
      <c r="O42" s="1031"/>
      <c r="P42" s="1130"/>
      <c r="Q42" s="1131"/>
      <c r="R42" s="1131"/>
      <c r="S42" s="1132"/>
      <c r="T42" s="697"/>
      <c r="U42" s="1056"/>
      <c r="V42" s="1056"/>
      <c r="W42" s="1056"/>
    </row>
    <row r="43" spans="1:23" ht="19.5" customHeight="1" x14ac:dyDescent="0.2">
      <c r="A43" s="1123" t="s">
        <v>86</v>
      </c>
      <c r="B43" s="1124"/>
      <c r="C43" s="771">
        <f>IF(E36&gt;=501,IF(E36&lt;=3000,E36-500,2500),0)</f>
        <v>0</v>
      </c>
      <c r="D43" s="675" t="s">
        <v>78</v>
      </c>
      <c r="E43" s="1116"/>
      <c r="F43" s="675" t="s">
        <v>78</v>
      </c>
      <c r="G43" s="773">
        <v>0.45</v>
      </c>
      <c r="H43" s="694" t="s">
        <v>488</v>
      </c>
      <c r="I43" s="772" t="str">
        <f>IFERROR(INT(C43*E40*G43),"-")</f>
        <v>-</v>
      </c>
      <c r="J43" s="1117" t="str">
        <f>IF(【非】式!C11&lt;1,"（放送利用に関する当協会の管理率が"&amp;TEXT(【非】式!C11*100,"0.00")&amp;"%のため規定使用料の"&amp;TEXT(【非】式!C11*100,"0.00")&amp;"%で計算）","")</f>
        <v/>
      </c>
      <c r="K43" s="1118"/>
      <c r="L43" s="1118"/>
      <c r="M43" s="1118"/>
      <c r="N43" s="1135" t="s">
        <v>68</v>
      </c>
      <c r="O43" s="1136"/>
      <c r="P43" s="1119"/>
      <c r="Q43" s="1120"/>
      <c r="R43" s="1120"/>
      <c r="S43" s="1125" t="s">
        <v>1026</v>
      </c>
      <c r="T43" s="604"/>
      <c r="U43" s="1057"/>
      <c r="V43" s="1057"/>
      <c r="W43" s="1057"/>
    </row>
    <row r="44" spans="1:23" ht="19.5" customHeight="1" x14ac:dyDescent="0.2">
      <c r="A44" s="1123" t="s">
        <v>85</v>
      </c>
      <c r="B44" s="1124"/>
      <c r="C44" s="771">
        <f>IF(E36&gt;=3001,IF(E36&lt;=10000,E36-3000,7000),0)</f>
        <v>0</v>
      </c>
      <c r="D44" s="675" t="s">
        <v>78</v>
      </c>
      <c r="E44" s="1116"/>
      <c r="F44" s="675" t="s">
        <v>78</v>
      </c>
      <c r="G44" s="773">
        <v>0.4</v>
      </c>
      <c r="H44" s="694" t="s">
        <v>488</v>
      </c>
      <c r="I44" s="772" t="str">
        <f>IFERROR(INT(C44*E40*G44),"-")</f>
        <v>-</v>
      </c>
      <c r="J44" s="1117"/>
      <c r="K44" s="1118"/>
      <c r="L44" s="1118"/>
      <c r="M44" s="1118"/>
      <c r="N44" s="1137"/>
      <c r="O44" s="1138"/>
      <c r="P44" s="1121"/>
      <c r="Q44" s="1122"/>
      <c r="R44" s="1122"/>
      <c r="S44" s="1126"/>
      <c r="T44" s="604"/>
      <c r="U44" s="607" t="s">
        <v>45</v>
      </c>
      <c r="V44" s="1115" t="s">
        <v>46</v>
      </c>
      <c r="W44" s="1115"/>
    </row>
    <row r="45" spans="1:23" ht="19.5" customHeight="1" x14ac:dyDescent="0.2">
      <c r="A45" s="1123" t="s">
        <v>80</v>
      </c>
      <c r="B45" s="1124"/>
      <c r="C45" s="771">
        <f>IF(E36&gt;=10001,+E36-10000,0)</f>
        <v>0</v>
      </c>
      <c r="D45" s="675" t="s">
        <v>78</v>
      </c>
      <c r="E45" s="1116"/>
      <c r="F45" s="675" t="s">
        <v>78</v>
      </c>
      <c r="G45" s="773">
        <v>0.35</v>
      </c>
      <c r="H45" s="694" t="s">
        <v>488</v>
      </c>
      <c r="I45" s="772" t="str">
        <f>IFERROR(INT(C45*E40*G45),"-")</f>
        <v>-</v>
      </c>
      <c r="J45" s="1117"/>
      <c r="K45" s="1118"/>
      <c r="L45" s="1118"/>
      <c r="M45" s="1118"/>
      <c r="O45" s="350"/>
      <c r="P45" s="799"/>
      <c r="Q45" s="799"/>
      <c r="R45" s="799"/>
      <c r="S45" s="799"/>
      <c r="U45" s="1133"/>
      <c r="V45" s="1134"/>
      <c r="W45" s="1134"/>
    </row>
    <row r="46" spans="1:23" ht="19.5" customHeight="1" x14ac:dyDescent="0.2">
      <c r="A46" s="1123" t="s">
        <v>103</v>
      </c>
      <c r="B46" s="1124"/>
      <c r="C46" s="771">
        <f>SUM(C40:C45)</f>
        <v>0</v>
      </c>
      <c r="D46" s="699"/>
      <c r="E46" s="609"/>
      <c r="F46" s="675"/>
      <c r="G46" s="609"/>
      <c r="H46" s="609"/>
      <c r="I46" s="772" t="str">
        <f>IF(E36 &gt;= 101,SUM(I40:I45),"-")</f>
        <v>-</v>
      </c>
      <c r="J46" s="682"/>
      <c r="K46" s="609"/>
      <c r="L46" s="609"/>
      <c r="M46" s="609"/>
      <c r="N46" s="608" t="s">
        <v>36</v>
      </c>
      <c r="P46" s="563"/>
      <c r="Q46" s="563"/>
      <c r="R46" s="701"/>
      <c r="S46" s="701"/>
      <c r="T46" s="613"/>
      <c r="U46" s="1133"/>
      <c r="V46" s="1134"/>
      <c r="W46" s="1134"/>
    </row>
    <row r="47" spans="1:23" ht="19.5" customHeight="1" x14ac:dyDescent="0.2">
      <c r="A47" s="491" t="s">
        <v>75</v>
      </c>
      <c r="B47" s="956" t="s">
        <v>542</v>
      </c>
      <c r="C47" s="956"/>
      <c r="D47" s="956"/>
      <c r="E47" s="956"/>
      <c r="F47" s="956"/>
      <c r="G47" s="956"/>
      <c r="H47" s="956"/>
      <c r="I47" s="956"/>
      <c r="J47" s="956"/>
      <c r="K47" s="956"/>
      <c r="L47" s="491"/>
      <c r="M47" s="491"/>
      <c r="N47" s="608" t="s">
        <v>742</v>
      </c>
      <c r="P47" s="609"/>
      <c r="Q47" s="609"/>
      <c r="R47" s="393"/>
      <c r="S47" s="393"/>
      <c r="T47" s="558"/>
      <c r="U47" s="1133"/>
      <c r="V47" s="1134"/>
      <c r="W47" s="1134"/>
    </row>
    <row r="48" spans="1:23" ht="19.5" customHeight="1" x14ac:dyDescent="0.2">
      <c r="A48" s="491"/>
      <c r="B48" s="956"/>
      <c r="C48" s="956"/>
      <c r="D48" s="956"/>
      <c r="E48" s="956"/>
      <c r="F48" s="956"/>
      <c r="G48" s="956"/>
      <c r="H48" s="956"/>
      <c r="I48" s="956"/>
      <c r="J48" s="956"/>
      <c r="K48" s="956"/>
      <c r="L48" s="491"/>
      <c r="M48" s="491"/>
      <c r="N48" s="608" t="s">
        <v>1031</v>
      </c>
      <c r="P48" s="702"/>
      <c r="Q48" s="609"/>
      <c r="R48" s="393"/>
      <c r="S48" s="393"/>
      <c r="T48" s="703"/>
      <c r="U48" s="1133"/>
      <c r="V48" s="1134"/>
      <c r="W48" s="1134"/>
    </row>
    <row r="49" spans="1:23" ht="19.5" customHeight="1" x14ac:dyDescent="0.2">
      <c r="A49" s="491"/>
      <c r="B49" s="956"/>
      <c r="C49" s="956"/>
      <c r="D49" s="956"/>
      <c r="E49" s="956"/>
      <c r="F49" s="956"/>
      <c r="G49" s="956"/>
      <c r="H49" s="956"/>
      <c r="I49" s="956"/>
      <c r="J49" s="956"/>
      <c r="K49" s="956"/>
      <c r="U49" s="1133"/>
      <c r="V49" s="1134"/>
      <c r="W49" s="1134"/>
    </row>
    <row r="50" spans="1:23" ht="19.5" customHeight="1" x14ac:dyDescent="0.25">
      <c r="W50" s="706" t="str">
        <f>CONCATENATE(広告展開利用申込書!V28,"･B22")</f>
        <v>202507･B22</v>
      </c>
    </row>
  </sheetData>
  <sheetProtection algorithmName="SHA-512" hashValue="zG+b6rTfPHuhClT1lBxQtDDKV8zwuIazM5+/38sal1uWDGUQjIRAZsB1/pSzZ4UJTosKkWJclmHhimwUM9yGYg==" saltValue="D275daEiig3Uefx9koZvJw==" spinCount="100000" sheet="1" selectLockedCells="1"/>
  <mergeCells count="115">
    <mergeCell ref="U45:U49"/>
    <mergeCell ref="V45:W49"/>
    <mergeCell ref="N43:O44"/>
    <mergeCell ref="V44:W44"/>
    <mergeCell ref="A7:C7"/>
    <mergeCell ref="A6:C6"/>
    <mergeCell ref="B47:K49"/>
    <mergeCell ref="A46:B46"/>
    <mergeCell ref="G34:H34"/>
    <mergeCell ref="G33:H33"/>
    <mergeCell ref="A31:B31"/>
    <mergeCell ref="A39:B39"/>
    <mergeCell ref="A36:C36"/>
    <mergeCell ref="G32:H32"/>
    <mergeCell ref="A27:K27"/>
    <mergeCell ref="G24:H24"/>
    <mergeCell ref="D24:F24"/>
    <mergeCell ref="A45:B45"/>
    <mergeCell ref="B22:C23"/>
    <mergeCell ref="G31:H31"/>
    <mergeCell ref="B24:C24"/>
    <mergeCell ref="A43:B43"/>
    <mergeCell ref="A41:B41"/>
    <mergeCell ref="A42:B42"/>
    <mergeCell ref="E40:E45"/>
    <mergeCell ref="J43:M45"/>
    <mergeCell ref="R36:S36"/>
    <mergeCell ref="P43:R44"/>
    <mergeCell ref="G36:H36"/>
    <mergeCell ref="G35:H35"/>
    <mergeCell ref="A44:B44"/>
    <mergeCell ref="S43:S44"/>
    <mergeCell ref="P41:S41"/>
    <mergeCell ref="N42:O42"/>
    <mergeCell ref="N22:N38"/>
    <mergeCell ref="R30:S30"/>
    <mergeCell ref="R31:S31"/>
    <mergeCell ref="R22:S22"/>
    <mergeCell ref="R23:S23"/>
    <mergeCell ref="R24:S24"/>
    <mergeCell ref="R25:S25"/>
    <mergeCell ref="A34:B34"/>
    <mergeCell ref="P42:S42"/>
    <mergeCell ref="R32:S32"/>
    <mergeCell ref="R33:S33"/>
    <mergeCell ref="R34:S34"/>
    <mergeCell ref="R35:S35"/>
    <mergeCell ref="A40:B40"/>
    <mergeCell ref="A29:B29"/>
    <mergeCell ref="B18:C19"/>
    <mergeCell ref="B20:C21"/>
    <mergeCell ref="A18:A24"/>
    <mergeCell ref="A11:A17"/>
    <mergeCell ref="B11:C12"/>
    <mergeCell ref="B13:C14"/>
    <mergeCell ref="B15:C15"/>
    <mergeCell ref="R20:S20"/>
    <mergeCell ref="R21:S21"/>
    <mergeCell ref="D18:K19"/>
    <mergeCell ref="D20:K21"/>
    <mergeCell ref="D16:H16"/>
    <mergeCell ref="D22:K23"/>
    <mergeCell ref="D17:K17"/>
    <mergeCell ref="D13:K14"/>
    <mergeCell ref="J15:K15"/>
    <mergeCell ref="D11:K12"/>
    <mergeCell ref="G29:H29"/>
    <mergeCell ref="R8:S8"/>
    <mergeCell ref="R9:S9"/>
    <mergeCell ref="R10:S10"/>
    <mergeCell ref="A2:K3"/>
    <mergeCell ref="A1:B1"/>
    <mergeCell ref="Q2:Q38"/>
    <mergeCell ref="N14:N21"/>
    <mergeCell ref="A38:K38"/>
    <mergeCell ref="A35:B35"/>
    <mergeCell ref="N2:N4"/>
    <mergeCell ref="N5:N9"/>
    <mergeCell ref="N10:N13"/>
    <mergeCell ref="B17:C17"/>
    <mergeCell ref="A32:B32"/>
    <mergeCell ref="A33:B33"/>
    <mergeCell ref="A30:B30"/>
    <mergeCell ref="G30:H30"/>
    <mergeCell ref="B16:C16"/>
    <mergeCell ref="D6:H6"/>
    <mergeCell ref="J6:K6"/>
    <mergeCell ref="D7:H7"/>
    <mergeCell ref="J16:K16"/>
    <mergeCell ref="J7:K7"/>
    <mergeCell ref="D15:H15"/>
    <mergeCell ref="U41:W43"/>
    <mergeCell ref="R2:S2"/>
    <mergeCell ref="R3:S3"/>
    <mergeCell ref="R4:S4"/>
    <mergeCell ref="R5:S5"/>
    <mergeCell ref="R6:S6"/>
    <mergeCell ref="R7:S7"/>
    <mergeCell ref="R17:S17"/>
    <mergeCell ref="N1:V1"/>
    <mergeCell ref="R18:S18"/>
    <mergeCell ref="N41:O41"/>
    <mergeCell ref="R19:S19"/>
    <mergeCell ref="R12:S12"/>
    <mergeCell ref="R13:S13"/>
    <mergeCell ref="R14:S14"/>
    <mergeCell ref="R15:S15"/>
    <mergeCell ref="R16:S16"/>
    <mergeCell ref="R11:S11"/>
    <mergeCell ref="R37:S37"/>
    <mergeCell ref="R26:S26"/>
    <mergeCell ref="R38:S38"/>
    <mergeCell ref="R27:S27"/>
    <mergeCell ref="R28:S28"/>
    <mergeCell ref="R29:S29"/>
  </mergeCells>
  <phoneticPr fontId="22"/>
  <conditionalFormatting sqref="I29:I31">
    <cfRule type="expression" dxfId="147" priority="8">
      <formula>$J$31=$P$43</formula>
    </cfRule>
  </conditionalFormatting>
  <conditionalFormatting sqref="I29:J31">
    <cfRule type="expression" priority="4" stopIfTrue="1">
      <formula>$J$31=0</formula>
    </cfRule>
  </conditionalFormatting>
  <conditionalFormatting sqref="J39:J41">
    <cfRule type="expression" dxfId="146" priority="10">
      <formula>$K$41=$P$43</formula>
    </cfRule>
  </conditionalFormatting>
  <conditionalFormatting sqref="K24">
    <cfRule type="expression" dxfId="145" priority="1">
      <formula>$I$24="曲のみ"</formula>
    </cfRule>
  </conditionalFormatting>
  <conditionalFormatting sqref="K39:K41">
    <cfRule type="expression" priority="2" stopIfTrue="1">
      <formula>$K$41="-"</formula>
    </cfRule>
    <cfRule type="expression" dxfId="144" priority="3">
      <formula>IF($P$43="","",$K$41&lt;&gt;$P$43)</formula>
    </cfRule>
  </conditionalFormatting>
  <dataValidations count="3">
    <dataValidation type="whole" operator="greaterThan" allowBlank="1" showInputMessage="1" showErrorMessage="1" sqref="P2:P38 T2:T38 V2:V27" xr:uid="{00000000-0002-0000-0500-000000000000}">
      <formula1>-1</formula1>
    </dataValidation>
    <dataValidation type="list" allowBlank="1" showInputMessage="1" showErrorMessage="1" prompt="詞曲＝ボーカル（歌ありで利用）_x000a_曲のみ＝インストルメンタル（歌なしで利用）" sqref="I24" xr:uid="{A545B149-DB36-4C5D-A264-0D9D085824E4}">
      <formula1>"詞曲,曲のみ,詞のみ"</formula1>
    </dataValidation>
    <dataValidation type="list" allowBlank="1" showInputMessage="1" showErrorMessage="1" prompt="原詞＝オリジナル歌詞や替え歌_x000a_訳詞＝JASRACに登録された日本語訳詞" sqref="K24" xr:uid="{A1CE12BA-6758-47EE-BBA3-9CE9E841084A}">
      <formula1>"原詞,訳詞"</formula1>
    </dataValidation>
  </dataValidations>
  <printOptions horizontalCentered="1" verticalCentered="1"/>
  <pageMargins left="0.43307086614173229" right="0.23622047244094491" top="0.35433070866141736" bottom="0.19685039370078741" header="0.31496062992125984" footer="0.15748031496062992"/>
  <pageSetup paperSize="9" scale="62"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theme="3" tint="0.59999389629810485"/>
  </sheetPr>
  <dimension ref="A1:BL95"/>
  <sheetViews>
    <sheetView showGridLines="0" showRowColHeaders="0" zoomScaleNormal="100" zoomScaleSheetLayoutView="100" workbookViewId="0">
      <selection activeCell="E7" sqref="E7:O8"/>
      <extLst>
        <ext xmlns:xlsdti="http://schemas.microsoft.com/office/spreadsheetml/2023/showDataTypeIcons" uri="{77bfe23e-c014-4d31-8a63-9c772dbf06b6}">
          <xlsdti:showDataTypeIcons visible="0"/>
        </ext>
      </extLst>
    </sheetView>
  </sheetViews>
  <sheetFormatPr defaultColWidth="0" defaultRowHeight="13.35" customHeight="1" zeroHeight="1" x14ac:dyDescent="0.15"/>
  <cols>
    <col min="1" max="11" width="2.625" style="47" customWidth="1"/>
    <col min="12" max="12" width="2.625" style="729" customWidth="1"/>
    <col min="13" max="31" width="2.625" style="47" customWidth="1"/>
    <col min="32" max="32" width="2.625" style="751" customWidth="1"/>
    <col min="33" max="62" width="2.625" style="47" customWidth="1"/>
    <col min="63" max="64" width="0" style="47" hidden="1" customWidth="1"/>
    <col min="65" max="16384" width="4.375" style="47" hidden="1"/>
  </cols>
  <sheetData>
    <row r="1" spans="1:61" ht="13.35" customHeight="1" thickBot="1" x14ac:dyDescent="0.2">
      <c r="A1" s="1254"/>
      <c r="B1" s="1254"/>
      <c r="C1" s="1254"/>
      <c r="D1" s="1254"/>
      <c r="E1" s="45"/>
      <c r="F1" s="45"/>
      <c r="G1" s="45"/>
      <c r="H1" s="45"/>
      <c r="I1" s="45"/>
      <c r="J1" s="45"/>
      <c r="K1" s="45"/>
      <c r="L1" s="45"/>
      <c r="M1" s="45"/>
      <c r="N1" s="45"/>
      <c r="O1" s="45"/>
      <c r="P1" s="45"/>
      <c r="Q1" s="45"/>
      <c r="R1" s="45"/>
      <c r="S1" s="45"/>
      <c r="T1" s="45"/>
      <c r="U1" s="45"/>
      <c r="V1" s="45"/>
      <c r="W1" s="45"/>
      <c r="X1" s="45"/>
      <c r="Y1" s="45"/>
      <c r="Z1" s="45"/>
      <c r="AA1" s="45"/>
      <c r="AB1" s="45"/>
      <c r="AC1" s="45"/>
      <c r="AD1" s="52"/>
      <c r="AE1" s="52"/>
      <c r="AH1" s="52"/>
      <c r="AI1" s="52"/>
      <c r="AJ1" s="52"/>
      <c r="AK1" s="52"/>
    </row>
    <row r="2" spans="1:61" ht="13.35" customHeight="1" x14ac:dyDescent="0.15">
      <c r="A2" s="750"/>
      <c r="B2" s="750"/>
      <c r="C2" s="750"/>
      <c r="D2" s="750"/>
      <c r="E2" s="1156" t="s">
        <v>538</v>
      </c>
      <c r="F2" s="1156"/>
      <c r="G2" s="1156"/>
      <c r="H2" s="1156"/>
      <c r="I2" s="1156"/>
      <c r="J2" s="1156"/>
      <c r="K2" s="1156"/>
      <c r="L2" s="1156"/>
      <c r="M2" s="1156"/>
      <c r="N2" s="1156"/>
      <c r="O2" s="1156"/>
      <c r="P2" s="1156"/>
      <c r="Q2" s="1156"/>
      <c r="R2" s="1156"/>
      <c r="S2" s="1156"/>
      <c r="T2" s="1156"/>
      <c r="U2" s="1156"/>
      <c r="V2" s="1156"/>
      <c r="W2" s="1156"/>
      <c r="X2" s="1156"/>
      <c r="Y2" s="1156"/>
      <c r="Z2" s="1156"/>
      <c r="AA2" s="1157" t="str">
        <f>IF(BF93&lt;&gt;"", "1/2", "")</f>
        <v/>
      </c>
      <c r="AB2" s="1157"/>
      <c r="AC2" s="1157"/>
      <c r="AD2" s="750"/>
      <c r="AE2" s="52"/>
      <c r="AF2" s="751">
        <v>1</v>
      </c>
      <c r="AG2" s="1190" t="s">
        <v>69</v>
      </c>
      <c r="AH2" s="1191"/>
      <c r="AI2" s="1192"/>
      <c r="AJ2" s="1193"/>
      <c r="AK2" s="1193"/>
      <c r="AL2" s="1193"/>
      <c r="AM2" s="1193"/>
      <c r="AN2" s="1193"/>
      <c r="AO2" s="1193"/>
      <c r="AP2" s="1193"/>
      <c r="AQ2" s="1193"/>
      <c r="AR2" s="1193"/>
      <c r="AS2" s="1193"/>
      <c r="AT2" s="1193"/>
      <c r="AU2" s="1194"/>
      <c r="AV2" s="1262" t="s">
        <v>70</v>
      </c>
      <c r="AW2" s="1263"/>
      <c r="AX2" s="1263"/>
      <c r="AY2" s="1264"/>
      <c r="AZ2" s="1265"/>
      <c r="BA2" s="1266"/>
      <c r="BB2" s="1299"/>
      <c r="BC2" s="1262" t="s">
        <v>71</v>
      </c>
      <c r="BD2" s="1263"/>
      <c r="BE2" s="1263"/>
      <c r="BF2" s="1264"/>
      <c r="BG2" s="1265"/>
      <c r="BH2" s="1266"/>
      <c r="BI2" s="1267"/>
    </row>
    <row r="3" spans="1:61" ht="13.35" customHeight="1" x14ac:dyDescent="0.15">
      <c r="A3" s="750"/>
      <c r="B3" s="750"/>
      <c r="C3" s="750"/>
      <c r="D3" s="750"/>
      <c r="E3" s="1156"/>
      <c r="F3" s="1156"/>
      <c r="G3" s="1156"/>
      <c r="H3" s="1156"/>
      <c r="I3" s="1156"/>
      <c r="J3" s="1156"/>
      <c r="K3" s="1156"/>
      <c r="L3" s="1156"/>
      <c r="M3" s="1156"/>
      <c r="N3" s="1156"/>
      <c r="O3" s="1156"/>
      <c r="P3" s="1156"/>
      <c r="Q3" s="1156"/>
      <c r="R3" s="1156"/>
      <c r="S3" s="1156"/>
      <c r="T3" s="1156"/>
      <c r="U3" s="1156"/>
      <c r="V3" s="1156"/>
      <c r="W3" s="1156"/>
      <c r="X3" s="1156"/>
      <c r="Y3" s="1156"/>
      <c r="Z3" s="1156"/>
      <c r="AA3" s="1157"/>
      <c r="AB3" s="1157"/>
      <c r="AC3" s="1157"/>
      <c r="AD3" s="750"/>
      <c r="AE3" s="52"/>
      <c r="AG3" s="1179" t="s">
        <v>65</v>
      </c>
      <c r="AH3" s="1180"/>
      <c r="AI3" s="1180"/>
      <c r="AJ3" s="1180"/>
      <c r="AK3" s="1180"/>
      <c r="AL3" s="1180"/>
      <c r="AM3" s="1180"/>
      <c r="AN3" s="1180"/>
      <c r="AO3" s="1180"/>
      <c r="AP3" s="1180"/>
      <c r="AQ3" s="1180" t="s">
        <v>540</v>
      </c>
      <c r="AR3" s="1180"/>
      <c r="AS3" s="1180"/>
      <c r="AT3" s="1180"/>
      <c r="AU3" s="1180"/>
      <c r="AV3" s="1180"/>
      <c r="AW3" s="1180"/>
      <c r="AX3" s="1180"/>
      <c r="AY3" s="1180"/>
      <c r="AZ3" s="1180"/>
      <c r="BA3" s="1180"/>
      <c r="BB3" s="1230" t="s">
        <v>35</v>
      </c>
      <c r="BC3" s="1180"/>
      <c r="BD3" s="1180"/>
      <c r="BE3" s="1180"/>
      <c r="BF3" s="1186" t="s">
        <v>52</v>
      </c>
      <c r="BG3" s="1186"/>
      <c r="BH3" s="1186"/>
      <c r="BI3" s="1187"/>
    </row>
    <row r="4" spans="1:61" ht="13.35" customHeight="1" x14ac:dyDescent="0.15">
      <c r="A4" s="56" t="s">
        <v>37</v>
      </c>
      <c r="B4" s="49"/>
      <c r="C4" s="49"/>
      <c r="D4" s="49"/>
      <c r="E4" s="49"/>
      <c r="F4" s="49"/>
      <c r="G4" s="49"/>
      <c r="H4" s="49"/>
      <c r="I4" s="49"/>
      <c r="J4" s="49"/>
      <c r="K4" s="49"/>
      <c r="L4" s="49"/>
      <c r="M4" s="49"/>
      <c r="N4" s="49"/>
      <c r="O4" s="49"/>
      <c r="P4" s="49"/>
      <c r="U4" s="728"/>
      <c r="V4" s="337"/>
      <c r="W4" s="53"/>
      <c r="X4" s="53"/>
      <c r="Y4" s="53"/>
      <c r="Z4" s="53"/>
      <c r="AA4" s="53"/>
      <c r="AB4" s="53"/>
      <c r="AC4" s="53"/>
      <c r="AD4" s="52"/>
      <c r="AE4" s="52"/>
      <c r="AG4" s="1181"/>
      <c r="AH4" s="1182"/>
      <c r="AI4" s="1182"/>
      <c r="AJ4" s="1182"/>
      <c r="AK4" s="1182"/>
      <c r="AL4" s="1182"/>
      <c r="AM4" s="1182"/>
      <c r="AN4" s="1182"/>
      <c r="AO4" s="1182"/>
      <c r="AP4" s="1182"/>
      <c r="AQ4" s="1183"/>
      <c r="AR4" s="1183"/>
      <c r="AS4" s="1183"/>
      <c r="AT4" s="1183"/>
      <c r="AU4" s="1184"/>
      <c r="AV4" s="192" t="s">
        <v>53</v>
      </c>
      <c r="AW4" s="1185"/>
      <c r="AX4" s="1183"/>
      <c r="AY4" s="1183"/>
      <c r="AZ4" s="1183"/>
      <c r="BA4" s="1183"/>
      <c r="BB4" s="1231"/>
      <c r="BC4" s="1231"/>
      <c r="BD4" s="1231"/>
      <c r="BE4" s="1231"/>
      <c r="BF4" s="1232">
        <f>IF(SUM(BB4:BE6)&gt;0,SUM(BB4:BE6),0)</f>
        <v>0</v>
      </c>
      <c r="BG4" s="1232"/>
      <c r="BH4" s="1232"/>
      <c r="BI4" s="1233"/>
    </row>
    <row r="5" spans="1:61" ht="13.35" customHeight="1" x14ac:dyDescent="0.15">
      <c r="B5" s="49"/>
      <c r="C5" s="49"/>
      <c r="D5" s="49"/>
      <c r="E5" s="49"/>
      <c r="F5" s="49"/>
      <c r="G5" s="49"/>
      <c r="H5" s="49"/>
      <c r="I5" s="49"/>
      <c r="J5" s="49"/>
      <c r="K5" s="49"/>
      <c r="L5" s="49"/>
      <c r="M5" s="49"/>
      <c r="N5" s="49"/>
      <c r="O5" s="49"/>
      <c r="P5" s="49"/>
      <c r="Q5" s="49"/>
      <c r="R5" s="49"/>
      <c r="S5" s="49"/>
      <c r="T5" s="49"/>
      <c r="U5" s="728"/>
      <c r="V5" s="338"/>
      <c r="X5" s="49"/>
      <c r="Y5" s="49"/>
      <c r="Z5" s="49"/>
      <c r="AA5" s="49"/>
      <c r="AB5" s="49"/>
      <c r="AC5" s="49"/>
      <c r="AD5" s="52"/>
      <c r="AE5" s="52"/>
      <c r="AG5" s="1181"/>
      <c r="AH5" s="1182"/>
      <c r="AI5" s="1182"/>
      <c r="AJ5" s="1182"/>
      <c r="AK5" s="1182"/>
      <c r="AL5" s="1182"/>
      <c r="AM5" s="1182"/>
      <c r="AN5" s="1182"/>
      <c r="AO5" s="1182"/>
      <c r="AP5" s="1182"/>
      <c r="AQ5" s="1183"/>
      <c r="AR5" s="1183"/>
      <c r="AS5" s="1183"/>
      <c r="AT5" s="1183"/>
      <c r="AU5" s="1184"/>
      <c r="AV5" s="192" t="s">
        <v>53</v>
      </c>
      <c r="AW5" s="1185"/>
      <c r="AX5" s="1183"/>
      <c r="AY5" s="1183"/>
      <c r="AZ5" s="1183"/>
      <c r="BA5" s="1183"/>
      <c r="BB5" s="1231"/>
      <c r="BC5" s="1231"/>
      <c r="BD5" s="1231"/>
      <c r="BE5" s="1231"/>
      <c r="BF5" s="1186" t="s">
        <v>55</v>
      </c>
      <c r="BG5" s="1186"/>
      <c r="BH5" s="1186"/>
      <c r="BI5" s="1187"/>
    </row>
    <row r="6" spans="1:61" ht="13.35" customHeight="1" thickBot="1" x14ac:dyDescent="0.2">
      <c r="A6" s="331"/>
      <c r="B6" s="58" t="s">
        <v>1128</v>
      </c>
      <c r="C6" s="71"/>
      <c r="D6" s="71"/>
      <c r="E6" s="71"/>
      <c r="F6" s="71"/>
      <c r="G6" s="71"/>
      <c r="H6" s="71"/>
      <c r="I6" s="71"/>
      <c r="J6" s="71"/>
      <c r="K6" s="71"/>
      <c r="L6" s="71"/>
      <c r="M6" s="71"/>
      <c r="N6" s="71"/>
      <c r="O6" s="71"/>
      <c r="P6" s="71"/>
      <c r="Q6" s="71"/>
      <c r="R6" s="71"/>
      <c r="S6" s="71"/>
      <c r="T6" s="71"/>
      <c r="U6" s="728"/>
      <c r="V6" s="336"/>
      <c r="W6" s="71"/>
      <c r="X6" s="71"/>
      <c r="Y6" s="71"/>
      <c r="Z6" s="71"/>
      <c r="AA6" s="71"/>
      <c r="AB6" s="71"/>
      <c r="AC6" s="344"/>
      <c r="AD6" s="57"/>
      <c r="AE6" s="57"/>
      <c r="AG6" s="1188"/>
      <c r="AH6" s="1189"/>
      <c r="AI6" s="1189"/>
      <c r="AJ6" s="1189"/>
      <c r="AK6" s="1189"/>
      <c r="AL6" s="1189"/>
      <c r="AM6" s="1189"/>
      <c r="AN6" s="1189"/>
      <c r="AO6" s="1189"/>
      <c r="AP6" s="1189"/>
      <c r="AQ6" s="1234"/>
      <c r="AR6" s="1234"/>
      <c r="AS6" s="1234"/>
      <c r="AT6" s="1234"/>
      <c r="AU6" s="1235"/>
      <c r="AV6" s="193" t="s">
        <v>54</v>
      </c>
      <c r="AW6" s="1236"/>
      <c r="AX6" s="1234"/>
      <c r="AY6" s="1234"/>
      <c r="AZ6" s="1234"/>
      <c r="BA6" s="1234"/>
      <c r="BB6" s="1172"/>
      <c r="BC6" s="1172"/>
      <c r="BD6" s="1172"/>
      <c r="BE6" s="1172"/>
      <c r="BF6" s="1173">
        <f>IF(【非】式!I41&gt;0,IF(【非】式!I41&gt;5000,【非】式!I41,5000),0)</f>
        <v>0</v>
      </c>
      <c r="BG6" s="1174"/>
      <c r="BH6" s="1174"/>
      <c r="BI6" s="194" t="s">
        <v>421</v>
      </c>
    </row>
    <row r="7" spans="1:61" ht="13.35" customHeight="1" x14ac:dyDescent="0.15">
      <c r="A7" s="1200" t="s">
        <v>38</v>
      </c>
      <c r="B7" s="1201"/>
      <c r="C7" s="1201"/>
      <c r="D7" s="1202"/>
      <c r="E7" s="1225"/>
      <c r="F7" s="1225"/>
      <c r="G7" s="1225"/>
      <c r="H7" s="1225"/>
      <c r="I7" s="1225"/>
      <c r="J7" s="1225"/>
      <c r="K7" s="1225"/>
      <c r="L7" s="1225"/>
      <c r="M7" s="1225"/>
      <c r="N7" s="1225"/>
      <c r="O7" s="1225"/>
      <c r="P7" s="1259" t="s">
        <v>1072</v>
      </c>
      <c r="Q7" s="1259"/>
      <c r="R7" s="1259"/>
      <c r="S7" s="1255"/>
      <c r="T7" s="1255"/>
      <c r="U7" s="1255"/>
      <c r="V7" s="1255"/>
      <c r="W7" s="1255"/>
      <c r="X7" s="1255"/>
      <c r="Y7" s="1255"/>
      <c r="Z7" s="1255"/>
      <c r="AA7" s="1255"/>
      <c r="AB7" s="1255"/>
      <c r="AC7" s="1255"/>
      <c r="AD7" s="1256"/>
      <c r="AE7" s="801"/>
      <c r="AF7" s="751">
        <v>2</v>
      </c>
      <c r="AG7" s="1190" t="s">
        <v>69</v>
      </c>
      <c r="AH7" s="1191"/>
      <c r="AI7" s="1192"/>
      <c r="AJ7" s="1193"/>
      <c r="AK7" s="1193"/>
      <c r="AL7" s="1193"/>
      <c r="AM7" s="1193"/>
      <c r="AN7" s="1193"/>
      <c r="AO7" s="1193"/>
      <c r="AP7" s="1193"/>
      <c r="AQ7" s="1193"/>
      <c r="AR7" s="1193"/>
      <c r="AS7" s="1193"/>
      <c r="AT7" s="1193"/>
      <c r="AU7" s="1194"/>
      <c r="AV7" s="1175" t="s">
        <v>70</v>
      </c>
      <c r="AW7" s="1176"/>
      <c r="AX7" s="1176"/>
      <c r="AY7" s="1176"/>
      <c r="AZ7" s="1177"/>
      <c r="BA7" s="1177"/>
      <c r="BB7" s="1177"/>
      <c r="BC7" s="1175" t="s">
        <v>71</v>
      </c>
      <c r="BD7" s="1176"/>
      <c r="BE7" s="1176"/>
      <c r="BF7" s="1176"/>
      <c r="BG7" s="1177"/>
      <c r="BH7" s="1177"/>
      <c r="BI7" s="1178"/>
    </row>
    <row r="8" spans="1:61" ht="13.35" customHeight="1" thickBot="1" x14ac:dyDescent="0.2">
      <c r="A8" s="1203"/>
      <c r="B8" s="1204"/>
      <c r="C8" s="1204"/>
      <c r="D8" s="1205"/>
      <c r="E8" s="1226"/>
      <c r="F8" s="1226"/>
      <c r="G8" s="1226"/>
      <c r="H8" s="1226"/>
      <c r="I8" s="1226"/>
      <c r="J8" s="1226"/>
      <c r="K8" s="1226"/>
      <c r="L8" s="1226"/>
      <c r="M8" s="1226"/>
      <c r="N8" s="1226"/>
      <c r="O8" s="1226"/>
      <c r="P8" s="1260"/>
      <c r="Q8" s="1260"/>
      <c r="R8" s="1260"/>
      <c r="S8" s="1257"/>
      <c r="T8" s="1257"/>
      <c r="U8" s="1257"/>
      <c r="V8" s="1257"/>
      <c r="W8" s="1257"/>
      <c r="X8" s="1257"/>
      <c r="Y8" s="1257"/>
      <c r="Z8" s="1257"/>
      <c r="AA8" s="1257"/>
      <c r="AB8" s="1257"/>
      <c r="AC8" s="1257"/>
      <c r="AD8" s="1258"/>
      <c r="AE8" s="801"/>
      <c r="AG8" s="1179" t="s">
        <v>65</v>
      </c>
      <c r="AH8" s="1180"/>
      <c r="AI8" s="1180"/>
      <c r="AJ8" s="1180"/>
      <c r="AK8" s="1180"/>
      <c r="AL8" s="1180"/>
      <c r="AM8" s="1180"/>
      <c r="AN8" s="1180"/>
      <c r="AO8" s="1180"/>
      <c r="AP8" s="1180"/>
      <c r="AQ8" s="1180" t="s">
        <v>540</v>
      </c>
      <c r="AR8" s="1180"/>
      <c r="AS8" s="1180"/>
      <c r="AT8" s="1180"/>
      <c r="AU8" s="1180"/>
      <c r="AV8" s="1180"/>
      <c r="AW8" s="1180"/>
      <c r="AX8" s="1180"/>
      <c r="AY8" s="1180"/>
      <c r="AZ8" s="1180"/>
      <c r="BA8" s="1180"/>
      <c r="BB8" s="1230" t="s">
        <v>35</v>
      </c>
      <c r="BC8" s="1180"/>
      <c r="BD8" s="1180"/>
      <c r="BE8" s="1180"/>
      <c r="BF8" s="1186" t="s">
        <v>52</v>
      </c>
      <c r="BG8" s="1186"/>
      <c r="BH8" s="1186"/>
      <c r="BI8" s="1187"/>
    </row>
    <row r="9" spans="1:61" ht="13.35" customHeight="1" x14ac:dyDescent="0.15">
      <c r="A9" s="48"/>
      <c r="B9" s="48" t="s">
        <v>1125</v>
      </c>
      <c r="C9" s="58"/>
      <c r="D9" s="58"/>
      <c r="E9" s="58"/>
      <c r="F9" s="58"/>
      <c r="G9" s="58"/>
      <c r="H9" s="58"/>
      <c r="I9" s="58"/>
      <c r="J9" s="58"/>
      <c r="K9" s="58"/>
      <c r="L9" s="58"/>
      <c r="M9" s="58"/>
      <c r="N9" s="58"/>
      <c r="O9" s="58"/>
      <c r="P9" s="58"/>
      <c r="Q9" s="58"/>
      <c r="R9" s="58"/>
      <c r="S9" s="58"/>
      <c r="T9" s="58"/>
      <c r="U9" s="58"/>
      <c r="V9" s="58"/>
      <c r="W9" s="58"/>
      <c r="X9" s="58"/>
      <c r="Y9" s="58"/>
      <c r="Z9" s="58"/>
      <c r="AA9" s="58"/>
      <c r="AB9" s="58"/>
      <c r="AC9" s="58"/>
      <c r="AD9" s="57"/>
      <c r="AE9" s="57"/>
      <c r="AG9" s="1181"/>
      <c r="AH9" s="1182"/>
      <c r="AI9" s="1182"/>
      <c r="AJ9" s="1182"/>
      <c r="AK9" s="1182"/>
      <c r="AL9" s="1182"/>
      <c r="AM9" s="1182"/>
      <c r="AN9" s="1182"/>
      <c r="AO9" s="1182"/>
      <c r="AP9" s="1182"/>
      <c r="AQ9" s="1183"/>
      <c r="AR9" s="1183"/>
      <c r="AS9" s="1183"/>
      <c r="AT9" s="1183"/>
      <c r="AU9" s="1184"/>
      <c r="AV9" s="192" t="s">
        <v>260</v>
      </c>
      <c r="AW9" s="1185"/>
      <c r="AX9" s="1183"/>
      <c r="AY9" s="1183"/>
      <c r="AZ9" s="1183"/>
      <c r="BA9" s="1183"/>
      <c r="BB9" s="1231"/>
      <c r="BC9" s="1231"/>
      <c r="BD9" s="1231"/>
      <c r="BE9" s="1231"/>
      <c r="BF9" s="1232">
        <f>IF(SUM(BB9:BE11)&gt;0,SUM(BB9:BE11),0)</f>
        <v>0</v>
      </c>
      <c r="BG9" s="1232"/>
      <c r="BH9" s="1232"/>
      <c r="BI9" s="1233"/>
    </row>
    <row r="10" spans="1:61" ht="13.35" customHeight="1" x14ac:dyDescent="0.15">
      <c r="A10" s="748"/>
      <c r="B10" s="748"/>
      <c r="C10" s="58"/>
      <c r="D10" s="58"/>
      <c r="E10" s="58"/>
      <c r="F10" s="58"/>
      <c r="G10" s="58"/>
      <c r="H10" s="58"/>
      <c r="I10" s="58"/>
      <c r="J10" s="58"/>
      <c r="K10" s="58"/>
      <c r="L10" s="58"/>
      <c r="M10" s="58"/>
      <c r="N10" s="58"/>
      <c r="O10" s="58"/>
      <c r="P10" s="58"/>
      <c r="Q10" s="58"/>
      <c r="R10" s="58"/>
      <c r="S10" s="58"/>
      <c r="T10" s="58"/>
      <c r="U10" s="58"/>
      <c r="V10" s="58"/>
      <c r="W10" s="58"/>
      <c r="X10" s="58"/>
      <c r="Y10" s="58"/>
      <c r="Z10" s="58"/>
      <c r="AA10" s="58"/>
      <c r="AB10" s="58"/>
      <c r="AC10" s="58"/>
      <c r="AD10" s="57"/>
      <c r="AE10" s="57"/>
      <c r="AG10" s="1181"/>
      <c r="AH10" s="1182"/>
      <c r="AI10" s="1182"/>
      <c r="AJ10" s="1182"/>
      <c r="AK10" s="1182"/>
      <c r="AL10" s="1182"/>
      <c r="AM10" s="1182"/>
      <c r="AN10" s="1182"/>
      <c r="AO10" s="1182"/>
      <c r="AP10" s="1182"/>
      <c r="AQ10" s="1183"/>
      <c r="AR10" s="1183"/>
      <c r="AS10" s="1183"/>
      <c r="AT10" s="1183"/>
      <c r="AU10" s="1184"/>
      <c r="AV10" s="192" t="s">
        <v>751</v>
      </c>
      <c r="AW10" s="1185"/>
      <c r="AX10" s="1183"/>
      <c r="AY10" s="1183"/>
      <c r="AZ10" s="1183"/>
      <c r="BA10" s="1183"/>
      <c r="BB10" s="1231"/>
      <c r="BC10" s="1231"/>
      <c r="BD10" s="1231"/>
      <c r="BE10" s="1231"/>
      <c r="BF10" s="1186" t="s">
        <v>55</v>
      </c>
      <c r="BG10" s="1186"/>
      <c r="BH10" s="1186"/>
      <c r="BI10" s="1187"/>
    </row>
    <row r="11" spans="1:61" ht="13.35" customHeight="1" thickBot="1" x14ac:dyDescent="0.2">
      <c r="A11" s="748"/>
      <c r="B11" s="748"/>
      <c r="L11" s="47"/>
      <c r="AD11" s="52"/>
      <c r="AE11" s="57"/>
      <c r="AG11" s="1188"/>
      <c r="AH11" s="1189"/>
      <c r="AI11" s="1189"/>
      <c r="AJ11" s="1189"/>
      <c r="AK11" s="1189"/>
      <c r="AL11" s="1189"/>
      <c r="AM11" s="1189"/>
      <c r="AN11" s="1189"/>
      <c r="AO11" s="1189"/>
      <c r="AP11" s="1189"/>
      <c r="AQ11" s="1234"/>
      <c r="AR11" s="1234"/>
      <c r="AS11" s="1234"/>
      <c r="AT11" s="1234"/>
      <c r="AU11" s="1235"/>
      <c r="AV11" s="193" t="s">
        <v>260</v>
      </c>
      <c r="AW11" s="1236"/>
      <c r="AX11" s="1234"/>
      <c r="AY11" s="1234"/>
      <c r="AZ11" s="1234"/>
      <c r="BA11" s="1234"/>
      <c r="BB11" s="1172"/>
      <c r="BC11" s="1172"/>
      <c r="BD11" s="1172"/>
      <c r="BE11" s="1172"/>
      <c r="BF11" s="1173">
        <f>IF(【非】式!I42&gt;0,IF(【非】式!I42&gt;5000,【非】式!I42,5000),0)</f>
        <v>0</v>
      </c>
      <c r="BG11" s="1174"/>
      <c r="BH11" s="1174"/>
      <c r="BI11" s="194" t="s">
        <v>42</v>
      </c>
    </row>
    <row r="12" spans="1:61" ht="13.35" customHeight="1" x14ac:dyDescent="0.15">
      <c r="A12" s="58" t="s">
        <v>1045</v>
      </c>
      <c r="B12" s="58"/>
      <c r="C12" s="58"/>
      <c r="D12" s="58"/>
      <c r="E12" s="58"/>
      <c r="F12" s="58"/>
      <c r="G12" s="58"/>
      <c r="H12" s="58"/>
      <c r="I12" s="58"/>
      <c r="J12" s="58"/>
      <c r="K12" s="58"/>
      <c r="L12" s="58"/>
      <c r="M12" s="58"/>
      <c r="N12" s="58"/>
      <c r="O12" s="58"/>
      <c r="P12" s="58"/>
      <c r="Q12" s="58"/>
      <c r="R12" s="58"/>
      <c r="S12" s="58"/>
      <c r="T12" s="58"/>
      <c r="U12" s="58"/>
      <c r="V12" s="58"/>
      <c r="W12" s="58"/>
      <c r="X12" s="58"/>
      <c r="Y12" s="58"/>
      <c r="Z12" s="58"/>
      <c r="AA12" s="58"/>
      <c r="AB12" s="58"/>
      <c r="AC12" s="58"/>
      <c r="AD12" s="57"/>
      <c r="AE12" s="52"/>
      <c r="AF12" s="751">
        <v>3</v>
      </c>
      <c r="AG12" s="1190" t="s">
        <v>69</v>
      </c>
      <c r="AH12" s="1191"/>
      <c r="AI12" s="1192"/>
      <c r="AJ12" s="1193"/>
      <c r="AK12" s="1193"/>
      <c r="AL12" s="1193"/>
      <c r="AM12" s="1193"/>
      <c r="AN12" s="1193"/>
      <c r="AO12" s="1193"/>
      <c r="AP12" s="1193"/>
      <c r="AQ12" s="1193"/>
      <c r="AR12" s="1193"/>
      <c r="AS12" s="1193"/>
      <c r="AT12" s="1193"/>
      <c r="AU12" s="1194"/>
      <c r="AV12" s="1175" t="s">
        <v>70</v>
      </c>
      <c r="AW12" s="1176"/>
      <c r="AX12" s="1176"/>
      <c r="AY12" s="1176"/>
      <c r="AZ12" s="1177"/>
      <c r="BA12" s="1177"/>
      <c r="BB12" s="1177"/>
      <c r="BC12" s="1175" t="s">
        <v>71</v>
      </c>
      <c r="BD12" s="1176"/>
      <c r="BE12" s="1176"/>
      <c r="BF12" s="1176"/>
      <c r="BG12" s="1177"/>
      <c r="BH12" s="1177"/>
      <c r="BI12" s="1178"/>
    </row>
    <row r="13" spans="1:61" ht="13.35" customHeight="1" x14ac:dyDescent="0.15">
      <c r="A13" s="1195" t="s">
        <v>1051</v>
      </c>
      <c r="B13" s="1208" t="s">
        <v>1048</v>
      </c>
      <c r="C13" s="1209"/>
      <c r="D13" s="1210"/>
      <c r="E13" s="1219" t="str">
        <f>広告展開利用申込書!$G$6&amp;"　"&amp;広告展開利用申込書!$G$7</f>
        <v>　</v>
      </c>
      <c r="F13" s="1220"/>
      <c r="G13" s="1220"/>
      <c r="H13" s="1220"/>
      <c r="I13" s="1220"/>
      <c r="J13" s="1220"/>
      <c r="K13" s="1220"/>
      <c r="L13" s="1220"/>
      <c r="M13" s="1220"/>
      <c r="N13" s="1220"/>
      <c r="O13" s="1220"/>
      <c r="P13" s="1220"/>
      <c r="Q13" s="1220"/>
      <c r="R13" s="1220"/>
      <c r="S13" s="1220"/>
      <c r="T13" s="1220"/>
      <c r="U13" s="1220"/>
      <c r="V13" s="1220"/>
      <c r="W13" s="1220"/>
      <c r="X13" s="1220"/>
      <c r="Y13" s="1220"/>
      <c r="Z13" s="1220"/>
      <c r="AA13" s="1220"/>
      <c r="AB13" s="1220"/>
      <c r="AC13" s="1220"/>
      <c r="AD13" s="1221"/>
      <c r="AE13" s="57"/>
      <c r="AG13" s="1179" t="s">
        <v>65</v>
      </c>
      <c r="AH13" s="1180"/>
      <c r="AI13" s="1180"/>
      <c r="AJ13" s="1180"/>
      <c r="AK13" s="1180"/>
      <c r="AL13" s="1180"/>
      <c r="AM13" s="1180"/>
      <c r="AN13" s="1180"/>
      <c r="AO13" s="1180"/>
      <c r="AP13" s="1180"/>
      <c r="AQ13" s="1180" t="s">
        <v>540</v>
      </c>
      <c r="AR13" s="1180"/>
      <c r="AS13" s="1180"/>
      <c r="AT13" s="1180"/>
      <c r="AU13" s="1180"/>
      <c r="AV13" s="1180"/>
      <c r="AW13" s="1180"/>
      <c r="AX13" s="1180"/>
      <c r="AY13" s="1180"/>
      <c r="AZ13" s="1180"/>
      <c r="BA13" s="1180"/>
      <c r="BB13" s="1230" t="s">
        <v>35</v>
      </c>
      <c r="BC13" s="1180"/>
      <c r="BD13" s="1180"/>
      <c r="BE13" s="1180"/>
      <c r="BF13" s="1186" t="s">
        <v>52</v>
      </c>
      <c r="BG13" s="1186"/>
      <c r="BH13" s="1186"/>
      <c r="BI13" s="1187"/>
    </row>
    <row r="14" spans="1:61" ht="13.35" customHeight="1" x14ac:dyDescent="0.15">
      <c r="A14" s="1196"/>
      <c r="B14" s="1211"/>
      <c r="C14" s="1212"/>
      <c r="D14" s="1213"/>
      <c r="E14" s="1222"/>
      <c r="F14" s="1223"/>
      <c r="G14" s="1223"/>
      <c r="H14" s="1223"/>
      <c r="I14" s="1223"/>
      <c r="J14" s="1223"/>
      <c r="K14" s="1223"/>
      <c r="L14" s="1223"/>
      <c r="M14" s="1223"/>
      <c r="N14" s="1223"/>
      <c r="O14" s="1223"/>
      <c r="P14" s="1223"/>
      <c r="Q14" s="1223"/>
      <c r="R14" s="1223"/>
      <c r="S14" s="1223"/>
      <c r="T14" s="1223"/>
      <c r="U14" s="1223"/>
      <c r="V14" s="1223"/>
      <c r="W14" s="1223"/>
      <c r="X14" s="1223"/>
      <c r="Y14" s="1223"/>
      <c r="Z14" s="1223"/>
      <c r="AA14" s="1223"/>
      <c r="AB14" s="1223"/>
      <c r="AC14" s="1223"/>
      <c r="AD14" s="1224"/>
      <c r="AE14" s="743"/>
      <c r="AG14" s="1181"/>
      <c r="AH14" s="1182"/>
      <c r="AI14" s="1182"/>
      <c r="AJ14" s="1182"/>
      <c r="AK14" s="1182"/>
      <c r="AL14" s="1182"/>
      <c r="AM14" s="1182"/>
      <c r="AN14" s="1182"/>
      <c r="AO14" s="1182"/>
      <c r="AP14" s="1182"/>
      <c r="AQ14" s="1183"/>
      <c r="AR14" s="1183"/>
      <c r="AS14" s="1183"/>
      <c r="AT14" s="1183"/>
      <c r="AU14" s="1184"/>
      <c r="AV14" s="192" t="s">
        <v>260</v>
      </c>
      <c r="AW14" s="1185"/>
      <c r="AX14" s="1183"/>
      <c r="AY14" s="1183"/>
      <c r="AZ14" s="1183"/>
      <c r="BA14" s="1183"/>
      <c r="BB14" s="1231"/>
      <c r="BC14" s="1231"/>
      <c r="BD14" s="1231"/>
      <c r="BE14" s="1231"/>
      <c r="BF14" s="1232">
        <f>IF(SUM(BB14:BE16)&gt;0,SUM(BB14:BE16),0)</f>
        <v>0</v>
      </c>
      <c r="BG14" s="1232"/>
      <c r="BH14" s="1232"/>
      <c r="BI14" s="1233"/>
    </row>
    <row r="15" spans="1:61" ht="13.35" customHeight="1" x14ac:dyDescent="0.15">
      <c r="A15" s="1196"/>
      <c r="B15" s="1215" t="s">
        <v>8</v>
      </c>
      <c r="C15" s="1215"/>
      <c r="D15" s="1218"/>
      <c r="E15" s="1216" t="str">
        <f>IF(広告展開利用申込書!$G$8="","",広告展開利用申込書!$G$8)</f>
        <v/>
      </c>
      <c r="F15" s="1216"/>
      <c r="G15" s="1216"/>
      <c r="H15" s="1216"/>
      <c r="I15" s="1216"/>
      <c r="J15" s="1216"/>
      <c r="K15" s="1216"/>
      <c r="L15" s="1216"/>
      <c r="M15" s="1216"/>
      <c r="N15" s="1216"/>
      <c r="O15" s="1216"/>
      <c r="P15" s="1216"/>
      <c r="Q15" s="1216"/>
      <c r="R15" s="1216"/>
      <c r="S15" s="1216"/>
      <c r="T15" s="1216"/>
      <c r="U15" s="1216"/>
      <c r="V15" s="1216"/>
      <c r="W15" s="1216"/>
      <c r="X15" s="1216"/>
      <c r="Y15" s="1216"/>
      <c r="Z15" s="1216"/>
      <c r="AA15" s="1216"/>
      <c r="AB15" s="1216"/>
      <c r="AC15" s="1216"/>
      <c r="AD15" s="1216"/>
      <c r="AE15" s="743"/>
      <c r="AG15" s="1181"/>
      <c r="AH15" s="1182"/>
      <c r="AI15" s="1182"/>
      <c r="AJ15" s="1182"/>
      <c r="AK15" s="1182"/>
      <c r="AL15" s="1182"/>
      <c r="AM15" s="1182"/>
      <c r="AN15" s="1182"/>
      <c r="AO15" s="1182"/>
      <c r="AP15" s="1182"/>
      <c r="AQ15" s="1183"/>
      <c r="AR15" s="1183"/>
      <c r="AS15" s="1183"/>
      <c r="AT15" s="1183"/>
      <c r="AU15" s="1184"/>
      <c r="AV15" s="192" t="s">
        <v>260</v>
      </c>
      <c r="AW15" s="1185"/>
      <c r="AX15" s="1183"/>
      <c r="AY15" s="1183"/>
      <c r="AZ15" s="1183"/>
      <c r="BA15" s="1183"/>
      <c r="BB15" s="1231"/>
      <c r="BC15" s="1231"/>
      <c r="BD15" s="1231"/>
      <c r="BE15" s="1231"/>
      <c r="BF15" s="1186" t="s">
        <v>55</v>
      </c>
      <c r="BG15" s="1186"/>
      <c r="BH15" s="1186"/>
      <c r="BI15" s="1187"/>
    </row>
    <row r="16" spans="1:61" ht="13.35" customHeight="1" thickBot="1" x14ac:dyDescent="0.2">
      <c r="A16" s="1196"/>
      <c r="B16" s="1215"/>
      <c r="C16" s="1215"/>
      <c r="D16" s="1218"/>
      <c r="E16" s="1216"/>
      <c r="F16" s="1216"/>
      <c r="G16" s="1216"/>
      <c r="H16" s="1216"/>
      <c r="I16" s="1216"/>
      <c r="J16" s="1216"/>
      <c r="K16" s="1216"/>
      <c r="L16" s="1216"/>
      <c r="M16" s="1216"/>
      <c r="N16" s="1216"/>
      <c r="O16" s="1216"/>
      <c r="P16" s="1216"/>
      <c r="Q16" s="1216"/>
      <c r="R16" s="1216"/>
      <c r="S16" s="1216"/>
      <c r="T16" s="1216"/>
      <c r="U16" s="1216"/>
      <c r="V16" s="1216"/>
      <c r="W16" s="1216"/>
      <c r="X16" s="1216"/>
      <c r="Y16" s="1216"/>
      <c r="Z16" s="1216"/>
      <c r="AA16" s="1216"/>
      <c r="AB16" s="1216"/>
      <c r="AC16" s="1216"/>
      <c r="AD16" s="1216"/>
      <c r="AE16" s="743"/>
      <c r="AG16" s="1188"/>
      <c r="AH16" s="1189"/>
      <c r="AI16" s="1189"/>
      <c r="AJ16" s="1189"/>
      <c r="AK16" s="1189"/>
      <c r="AL16" s="1189"/>
      <c r="AM16" s="1189"/>
      <c r="AN16" s="1189"/>
      <c r="AO16" s="1189"/>
      <c r="AP16" s="1189"/>
      <c r="AQ16" s="1234"/>
      <c r="AR16" s="1234"/>
      <c r="AS16" s="1234"/>
      <c r="AT16" s="1234"/>
      <c r="AU16" s="1235"/>
      <c r="AV16" s="193" t="s">
        <v>260</v>
      </c>
      <c r="AW16" s="1236"/>
      <c r="AX16" s="1234"/>
      <c r="AY16" s="1234"/>
      <c r="AZ16" s="1234"/>
      <c r="BA16" s="1234"/>
      <c r="BB16" s="1172"/>
      <c r="BC16" s="1172"/>
      <c r="BD16" s="1172"/>
      <c r="BE16" s="1172"/>
      <c r="BF16" s="1173">
        <f>IF(【非】式!I43&gt;0,IF(【非】式!I43&gt;5000,【非】式!I43,5000),0)</f>
        <v>0</v>
      </c>
      <c r="BG16" s="1174"/>
      <c r="BH16" s="1174"/>
      <c r="BI16" s="194" t="s">
        <v>42</v>
      </c>
    </row>
    <row r="17" spans="1:61" ht="13.35" customHeight="1" x14ac:dyDescent="0.15">
      <c r="A17" s="1196"/>
      <c r="B17" s="1215" t="s">
        <v>445</v>
      </c>
      <c r="C17" s="1215"/>
      <c r="D17" s="1215"/>
      <c r="E17" s="1216" t="str">
        <f>IF(広告展開利用申込書!G10="","",広告展開利用申込書!G10)</f>
        <v/>
      </c>
      <c r="F17" s="1216"/>
      <c r="G17" s="1216"/>
      <c r="H17" s="1216"/>
      <c r="I17" s="1216"/>
      <c r="J17" s="1216"/>
      <c r="K17" s="1216"/>
      <c r="L17" s="1216"/>
      <c r="M17" s="1216"/>
      <c r="N17" s="1216"/>
      <c r="O17" s="1216"/>
      <c r="P17" s="1215" t="s">
        <v>1049</v>
      </c>
      <c r="Q17" s="1215"/>
      <c r="R17" s="1215"/>
      <c r="S17" s="1216" t="str">
        <f>IF(広告展開利用申込書!G11="","",広告展開利用申込書!G11)</f>
        <v/>
      </c>
      <c r="T17" s="1216"/>
      <c r="U17" s="1216"/>
      <c r="V17" s="1216"/>
      <c r="W17" s="1216"/>
      <c r="X17" s="1216"/>
      <c r="Y17" s="1216"/>
      <c r="Z17" s="1216"/>
      <c r="AA17" s="1216"/>
      <c r="AB17" s="1216"/>
      <c r="AC17" s="1216"/>
      <c r="AD17" s="1216"/>
      <c r="AE17" s="743"/>
      <c r="AF17" s="751">
        <v>4</v>
      </c>
      <c r="AG17" s="1190" t="s">
        <v>69</v>
      </c>
      <c r="AH17" s="1191"/>
      <c r="AI17" s="1192"/>
      <c r="AJ17" s="1193"/>
      <c r="AK17" s="1193"/>
      <c r="AL17" s="1193"/>
      <c r="AM17" s="1193"/>
      <c r="AN17" s="1193"/>
      <c r="AO17" s="1193"/>
      <c r="AP17" s="1193"/>
      <c r="AQ17" s="1193"/>
      <c r="AR17" s="1193"/>
      <c r="AS17" s="1193"/>
      <c r="AT17" s="1193"/>
      <c r="AU17" s="1194"/>
      <c r="AV17" s="1175" t="s">
        <v>70</v>
      </c>
      <c r="AW17" s="1176"/>
      <c r="AX17" s="1176"/>
      <c r="AY17" s="1176"/>
      <c r="AZ17" s="1177"/>
      <c r="BA17" s="1177"/>
      <c r="BB17" s="1177"/>
      <c r="BC17" s="1175" t="s">
        <v>71</v>
      </c>
      <c r="BD17" s="1176"/>
      <c r="BE17" s="1176"/>
      <c r="BF17" s="1176"/>
      <c r="BG17" s="1177"/>
      <c r="BH17" s="1177"/>
      <c r="BI17" s="1178"/>
    </row>
    <row r="18" spans="1:61" ht="13.35" customHeight="1" x14ac:dyDescent="0.15">
      <c r="A18" s="1196"/>
      <c r="B18" s="1215" t="s">
        <v>12</v>
      </c>
      <c r="C18" s="1215"/>
      <c r="D18" s="1215"/>
      <c r="E18" s="1217" t="str">
        <f>IF(広告展開利用申込書!$G$12="","",広告展開利用申込書!$G$12)</f>
        <v/>
      </c>
      <c r="F18" s="1217"/>
      <c r="G18" s="1217"/>
      <c r="H18" s="1217"/>
      <c r="I18" s="1217"/>
      <c r="J18" s="1217"/>
      <c r="K18" s="1217"/>
      <c r="L18" s="1217"/>
      <c r="M18" s="1217"/>
      <c r="N18" s="1217"/>
      <c r="O18" s="1217"/>
      <c r="P18" s="1215" t="s">
        <v>9</v>
      </c>
      <c r="Q18" s="1215"/>
      <c r="R18" s="1215"/>
      <c r="S18" s="1217" t="str">
        <f>IF(広告展開利用申込書!G13="","",広告展開利用申込書!G13)</f>
        <v/>
      </c>
      <c r="T18" s="1217"/>
      <c r="U18" s="1217"/>
      <c r="V18" s="1217"/>
      <c r="W18" s="1217"/>
      <c r="X18" s="1217"/>
      <c r="Y18" s="1217"/>
      <c r="Z18" s="1217"/>
      <c r="AA18" s="1217"/>
      <c r="AB18" s="1217"/>
      <c r="AC18" s="1217"/>
      <c r="AD18" s="1217"/>
      <c r="AE18" s="743"/>
      <c r="AG18" s="1179" t="s">
        <v>65</v>
      </c>
      <c r="AH18" s="1180"/>
      <c r="AI18" s="1180"/>
      <c r="AJ18" s="1180"/>
      <c r="AK18" s="1180"/>
      <c r="AL18" s="1180"/>
      <c r="AM18" s="1180"/>
      <c r="AN18" s="1180"/>
      <c r="AO18" s="1180"/>
      <c r="AP18" s="1180"/>
      <c r="AQ18" s="1180" t="s">
        <v>540</v>
      </c>
      <c r="AR18" s="1180"/>
      <c r="AS18" s="1180"/>
      <c r="AT18" s="1180"/>
      <c r="AU18" s="1180"/>
      <c r="AV18" s="1180"/>
      <c r="AW18" s="1180"/>
      <c r="AX18" s="1180"/>
      <c r="AY18" s="1180"/>
      <c r="AZ18" s="1180"/>
      <c r="BA18" s="1180"/>
      <c r="BB18" s="1230" t="s">
        <v>35</v>
      </c>
      <c r="BC18" s="1180"/>
      <c r="BD18" s="1180"/>
      <c r="BE18" s="1180"/>
      <c r="BF18" s="1186" t="s">
        <v>52</v>
      </c>
      <c r="BG18" s="1186"/>
      <c r="BH18" s="1186"/>
      <c r="BI18" s="1187"/>
    </row>
    <row r="19" spans="1:61" ht="13.35" customHeight="1" thickBot="1" x14ac:dyDescent="0.2">
      <c r="A19" s="1197"/>
      <c r="B19" s="1206" t="s">
        <v>10</v>
      </c>
      <c r="C19" s="1206"/>
      <c r="D19" s="1206"/>
      <c r="E19" s="1207" t="str">
        <f>IF(広告展開利用申込書!G14="","",広告展開利用申込書!G14)</f>
        <v/>
      </c>
      <c r="F19" s="1207"/>
      <c r="G19" s="1207"/>
      <c r="H19" s="1207"/>
      <c r="I19" s="1207"/>
      <c r="J19" s="1207"/>
      <c r="K19" s="1207"/>
      <c r="L19" s="1207"/>
      <c r="M19" s="1207"/>
      <c r="N19" s="1207"/>
      <c r="O19" s="1207"/>
      <c r="P19" s="1207"/>
      <c r="Q19" s="1207"/>
      <c r="R19" s="1207"/>
      <c r="S19" s="1207"/>
      <c r="T19" s="1207"/>
      <c r="U19" s="1207"/>
      <c r="V19" s="1207"/>
      <c r="W19" s="1207"/>
      <c r="X19" s="1207"/>
      <c r="Y19" s="1207"/>
      <c r="Z19" s="1207"/>
      <c r="AA19" s="1207"/>
      <c r="AB19" s="1207"/>
      <c r="AC19" s="1207"/>
      <c r="AD19" s="1207"/>
      <c r="AE19" s="744"/>
      <c r="AG19" s="1181"/>
      <c r="AH19" s="1182"/>
      <c r="AI19" s="1182"/>
      <c r="AJ19" s="1182"/>
      <c r="AK19" s="1182"/>
      <c r="AL19" s="1182"/>
      <c r="AM19" s="1182"/>
      <c r="AN19" s="1182"/>
      <c r="AO19" s="1182"/>
      <c r="AP19" s="1182"/>
      <c r="AQ19" s="1183"/>
      <c r="AR19" s="1183"/>
      <c r="AS19" s="1183"/>
      <c r="AT19" s="1183"/>
      <c r="AU19" s="1184"/>
      <c r="AV19" s="192" t="s">
        <v>260</v>
      </c>
      <c r="AW19" s="1185"/>
      <c r="AX19" s="1183"/>
      <c r="AY19" s="1183"/>
      <c r="AZ19" s="1183"/>
      <c r="BA19" s="1183"/>
      <c r="BB19" s="1231"/>
      <c r="BC19" s="1231"/>
      <c r="BD19" s="1231"/>
      <c r="BE19" s="1231"/>
      <c r="BF19" s="1232">
        <f>IF(SUM(BB19:BE21)&gt;0,SUM(BB19:BE21),0)</f>
        <v>0</v>
      </c>
      <c r="BG19" s="1232"/>
      <c r="BH19" s="1232"/>
      <c r="BI19" s="1233"/>
    </row>
    <row r="20" spans="1:61" ht="13.35" customHeight="1" thickTop="1" x14ac:dyDescent="0.15">
      <c r="A20" s="1198" t="s">
        <v>507</v>
      </c>
      <c r="B20" s="1214" t="s">
        <v>11</v>
      </c>
      <c r="C20" s="1214"/>
      <c r="D20" s="1214"/>
      <c r="E20" s="1239" t="str">
        <f>IF(広告展開利用申込書!$G$16="","",広告展開利用申込書!$G$16)</f>
        <v/>
      </c>
      <c r="F20" s="1239"/>
      <c r="G20" s="1239"/>
      <c r="H20" s="1239"/>
      <c r="I20" s="1239"/>
      <c r="J20" s="1239"/>
      <c r="K20" s="1239"/>
      <c r="L20" s="1239"/>
      <c r="M20" s="1239"/>
      <c r="N20" s="1239"/>
      <c r="O20" s="1239"/>
      <c r="P20" s="1239"/>
      <c r="Q20" s="1239"/>
      <c r="R20" s="1239"/>
      <c r="S20" s="1239"/>
      <c r="T20" s="1239"/>
      <c r="U20" s="1239"/>
      <c r="V20" s="1239"/>
      <c r="W20" s="1239"/>
      <c r="X20" s="1239"/>
      <c r="Y20" s="1239"/>
      <c r="Z20" s="1239"/>
      <c r="AA20" s="1239"/>
      <c r="AB20" s="1239"/>
      <c r="AC20" s="1239"/>
      <c r="AD20" s="1239"/>
      <c r="AE20" s="744"/>
      <c r="AG20" s="1181"/>
      <c r="AH20" s="1182"/>
      <c r="AI20" s="1182"/>
      <c r="AJ20" s="1182"/>
      <c r="AK20" s="1182"/>
      <c r="AL20" s="1182"/>
      <c r="AM20" s="1182"/>
      <c r="AN20" s="1182"/>
      <c r="AO20" s="1182"/>
      <c r="AP20" s="1182"/>
      <c r="AQ20" s="1183"/>
      <c r="AR20" s="1183"/>
      <c r="AS20" s="1183"/>
      <c r="AT20" s="1183"/>
      <c r="AU20" s="1184"/>
      <c r="AV20" s="192" t="s">
        <v>260</v>
      </c>
      <c r="AW20" s="1185"/>
      <c r="AX20" s="1183"/>
      <c r="AY20" s="1183"/>
      <c r="AZ20" s="1183"/>
      <c r="BA20" s="1183"/>
      <c r="BB20" s="1231"/>
      <c r="BC20" s="1231"/>
      <c r="BD20" s="1231"/>
      <c r="BE20" s="1231"/>
      <c r="BF20" s="1186" t="s">
        <v>55</v>
      </c>
      <c r="BG20" s="1186"/>
      <c r="BH20" s="1186"/>
      <c r="BI20" s="1187"/>
    </row>
    <row r="21" spans="1:61" ht="13.35" customHeight="1" thickBot="1" x14ac:dyDescent="0.2">
      <c r="A21" s="1198"/>
      <c r="B21" s="1215"/>
      <c r="C21" s="1215"/>
      <c r="D21" s="1215"/>
      <c r="E21" s="1240"/>
      <c r="F21" s="1240"/>
      <c r="G21" s="1240"/>
      <c r="H21" s="1240"/>
      <c r="I21" s="1240"/>
      <c r="J21" s="1240"/>
      <c r="K21" s="1240"/>
      <c r="L21" s="1240"/>
      <c r="M21" s="1240"/>
      <c r="N21" s="1240"/>
      <c r="O21" s="1240"/>
      <c r="P21" s="1240"/>
      <c r="Q21" s="1240"/>
      <c r="R21" s="1240"/>
      <c r="S21" s="1240"/>
      <c r="T21" s="1240"/>
      <c r="U21" s="1240"/>
      <c r="V21" s="1240"/>
      <c r="W21" s="1240"/>
      <c r="X21" s="1240"/>
      <c r="Y21" s="1240"/>
      <c r="Z21" s="1240"/>
      <c r="AA21" s="1240"/>
      <c r="AB21" s="1240"/>
      <c r="AC21" s="1240"/>
      <c r="AD21" s="1240"/>
      <c r="AE21" s="745"/>
      <c r="AG21" s="1188"/>
      <c r="AH21" s="1189"/>
      <c r="AI21" s="1189"/>
      <c r="AJ21" s="1189"/>
      <c r="AK21" s="1189"/>
      <c r="AL21" s="1189"/>
      <c r="AM21" s="1189"/>
      <c r="AN21" s="1189"/>
      <c r="AO21" s="1189"/>
      <c r="AP21" s="1189"/>
      <c r="AQ21" s="1234"/>
      <c r="AR21" s="1234"/>
      <c r="AS21" s="1234"/>
      <c r="AT21" s="1234"/>
      <c r="AU21" s="1235"/>
      <c r="AV21" s="193" t="s">
        <v>260</v>
      </c>
      <c r="AW21" s="1236"/>
      <c r="AX21" s="1234"/>
      <c r="AY21" s="1234"/>
      <c r="AZ21" s="1234"/>
      <c r="BA21" s="1234"/>
      <c r="BB21" s="1172"/>
      <c r="BC21" s="1172"/>
      <c r="BD21" s="1172"/>
      <c r="BE21" s="1172"/>
      <c r="BF21" s="1173">
        <f>IF(【非】式!I44&gt;0,IF(【非】式!I44&gt;5000,【非】式!I44,5000),0)</f>
        <v>0</v>
      </c>
      <c r="BG21" s="1174"/>
      <c r="BH21" s="1174"/>
      <c r="BI21" s="194" t="s">
        <v>42</v>
      </c>
    </row>
    <row r="22" spans="1:61" ht="13.35" customHeight="1" x14ac:dyDescent="0.15">
      <c r="A22" s="1198"/>
      <c r="B22" s="1151" t="s">
        <v>464</v>
      </c>
      <c r="C22" s="1151"/>
      <c r="D22" s="1151"/>
      <c r="E22" s="1240" t="str">
        <f>IF(広告展開利用申込書!$G$17="","",広告展開利用申込書!$G$17)</f>
        <v/>
      </c>
      <c r="F22" s="1240"/>
      <c r="G22" s="1240"/>
      <c r="H22" s="1240"/>
      <c r="I22" s="1240"/>
      <c r="J22" s="1240"/>
      <c r="K22" s="1240"/>
      <c r="L22" s="1240"/>
      <c r="M22" s="1240"/>
      <c r="N22" s="1240"/>
      <c r="O22" s="1240"/>
      <c r="P22" s="1240"/>
      <c r="Q22" s="1240"/>
      <c r="R22" s="1240"/>
      <c r="S22" s="1240"/>
      <c r="T22" s="1240"/>
      <c r="U22" s="1240"/>
      <c r="V22" s="1240"/>
      <c r="W22" s="1240"/>
      <c r="X22" s="1240"/>
      <c r="Y22" s="1240"/>
      <c r="Z22" s="1240"/>
      <c r="AA22" s="1240"/>
      <c r="AB22" s="1240"/>
      <c r="AC22" s="1240"/>
      <c r="AD22" s="1240"/>
      <c r="AE22" s="745"/>
      <c r="AF22" s="751">
        <v>5</v>
      </c>
      <c r="AG22" s="1190" t="s">
        <v>69</v>
      </c>
      <c r="AH22" s="1191"/>
      <c r="AI22" s="1192"/>
      <c r="AJ22" s="1193"/>
      <c r="AK22" s="1193"/>
      <c r="AL22" s="1193"/>
      <c r="AM22" s="1193"/>
      <c r="AN22" s="1193"/>
      <c r="AO22" s="1193"/>
      <c r="AP22" s="1193"/>
      <c r="AQ22" s="1193"/>
      <c r="AR22" s="1193"/>
      <c r="AS22" s="1193"/>
      <c r="AT22" s="1193"/>
      <c r="AU22" s="1194"/>
      <c r="AV22" s="1175" t="s">
        <v>70</v>
      </c>
      <c r="AW22" s="1176"/>
      <c r="AX22" s="1176"/>
      <c r="AY22" s="1176"/>
      <c r="AZ22" s="1177"/>
      <c r="BA22" s="1177"/>
      <c r="BB22" s="1177"/>
      <c r="BC22" s="1175" t="s">
        <v>71</v>
      </c>
      <c r="BD22" s="1176"/>
      <c r="BE22" s="1176"/>
      <c r="BF22" s="1176"/>
      <c r="BG22" s="1177"/>
      <c r="BH22" s="1177"/>
      <c r="BI22" s="1178"/>
    </row>
    <row r="23" spans="1:61" ht="13.35" customHeight="1" x14ac:dyDescent="0.15">
      <c r="A23" s="1198"/>
      <c r="B23" s="1151"/>
      <c r="C23" s="1151"/>
      <c r="D23" s="1151"/>
      <c r="E23" s="1240"/>
      <c r="F23" s="1240"/>
      <c r="G23" s="1240"/>
      <c r="H23" s="1240"/>
      <c r="I23" s="1240"/>
      <c r="J23" s="1240"/>
      <c r="K23" s="1240"/>
      <c r="L23" s="1240"/>
      <c r="M23" s="1240"/>
      <c r="N23" s="1240"/>
      <c r="O23" s="1240"/>
      <c r="P23" s="1240"/>
      <c r="Q23" s="1240"/>
      <c r="R23" s="1240"/>
      <c r="S23" s="1240"/>
      <c r="T23" s="1240"/>
      <c r="U23" s="1240"/>
      <c r="V23" s="1240"/>
      <c r="W23" s="1240"/>
      <c r="X23" s="1240"/>
      <c r="Y23" s="1240"/>
      <c r="Z23" s="1240"/>
      <c r="AA23" s="1240"/>
      <c r="AB23" s="1240"/>
      <c r="AC23" s="1240"/>
      <c r="AD23" s="1240"/>
      <c r="AE23" s="745"/>
      <c r="AG23" s="1179" t="s">
        <v>65</v>
      </c>
      <c r="AH23" s="1180"/>
      <c r="AI23" s="1180"/>
      <c r="AJ23" s="1180"/>
      <c r="AK23" s="1180"/>
      <c r="AL23" s="1180"/>
      <c r="AM23" s="1180"/>
      <c r="AN23" s="1180"/>
      <c r="AO23" s="1180"/>
      <c r="AP23" s="1180"/>
      <c r="AQ23" s="1180" t="s">
        <v>540</v>
      </c>
      <c r="AR23" s="1180"/>
      <c r="AS23" s="1180"/>
      <c r="AT23" s="1180"/>
      <c r="AU23" s="1180"/>
      <c r="AV23" s="1180"/>
      <c r="AW23" s="1180"/>
      <c r="AX23" s="1180"/>
      <c r="AY23" s="1180"/>
      <c r="AZ23" s="1180"/>
      <c r="BA23" s="1180"/>
      <c r="BB23" s="1230" t="s">
        <v>35</v>
      </c>
      <c r="BC23" s="1180"/>
      <c r="BD23" s="1180"/>
      <c r="BE23" s="1180"/>
      <c r="BF23" s="1186" t="s">
        <v>52</v>
      </c>
      <c r="BG23" s="1186"/>
      <c r="BH23" s="1186"/>
      <c r="BI23" s="1187"/>
    </row>
    <row r="24" spans="1:61" ht="13.35" customHeight="1" x14ac:dyDescent="0.15">
      <c r="A24" s="1198"/>
      <c r="B24" s="1244" t="s">
        <v>1044</v>
      </c>
      <c r="C24" s="1244"/>
      <c r="D24" s="1244"/>
      <c r="E24" s="1216" t="str">
        <f>IF(広告展開利用申込書!$G$18="","",広告展開利用申込書!$G$18)</f>
        <v/>
      </c>
      <c r="F24" s="1216"/>
      <c r="G24" s="1216"/>
      <c r="H24" s="1216"/>
      <c r="I24" s="1216"/>
      <c r="J24" s="1216"/>
      <c r="K24" s="1216"/>
      <c r="L24" s="1216"/>
      <c r="M24" s="1216"/>
      <c r="N24" s="1216"/>
      <c r="O24" s="1216"/>
      <c r="P24" s="1216"/>
      <c r="Q24" s="1216"/>
      <c r="R24" s="1216"/>
      <c r="S24" s="1216"/>
      <c r="T24" s="1216"/>
      <c r="U24" s="1216"/>
      <c r="V24" s="1216"/>
      <c r="W24" s="1216"/>
      <c r="X24" s="1216"/>
      <c r="Y24" s="1216"/>
      <c r="Z24" s="1216"/>
      <c r="AA24" s="1216"/>
      <c r="AB24" s="1216"/>
      <c r="AC24" s="1216"/>
      <c r="AD24" s="1216"/>
      <c r="AE24" s="745"/>
      <c r="AG24" s="1181"/>
      <c r="AH24" s="1182"/>
      <c r="AI24" s="1182"/>
      <c r="AJ24" s="1182"/>
      <c r="AK24" s="1182"/>
      <c r="AL24" s="1182"/>
      <c r="AM24" s="1182"/>
      <c r="AN24" s="1182"/>
      <c r="AO24" s="1182"/>
      <c r="AP24" s="1182"/>
      <c r="AQ24" s="1183"/>
      <c r="AR24" s="1183"/>
      <c r="AS24" s="1183"/>
      <c r="AT24" s="1183"/>
      <c r="AU24" s="1184"/>
      <c r="AV24" s="192" t="s">
        <v>260</v>
      </c>
      <c r="AW24" s="1185"/>
      <c r="AX24" s="1183"/>
      <c r="AY24" s="1183"/>
      <c r="AZ24" s="1183"/>
      <c r="BA24" s="1183"/>
      <c r="BB24" s="1231"/>
      <c r="BC24" s="1231"/>
      <c r="BD24" s="1231"/>
      <c r="BE24" s="1231"/>
      <c r="BF24" s="1232">
        <f>IF(SUM(BB24:BE26)&gt;0,SUM(BB24:BE26),0)</f>
        <v>0</v>
      </c>
      <c r="BG24" s="1232"/>
      <c r="BH24" s="1232"/>
      <c r="BI24" s="1233"/>
    </row>
    <row r="25" spans="1:61" ht="13.35" customHeight="1" x14ac:dyDescent="0.15">
      <c r="A25" s="1198"/>
      <c r="B25" s="1244"/>
      <c r="C25" s="1244"/>
      <c r="D25" s="1244"/>
      <c r="E25" s="1216"/>
      <c r="F25" s="1216"/>
      <c r="G25" s="1216"/>
      <c r="H25" s="1216"/>
      <c r="I25" s="1216"/>
      <c r="J25" s="1216"/>
      <c r="K25" s="1216"/>
      <c r="L25" s="1216"/>
      <c r="M25" s="1216"/>
      <c r="N25" s="1216"/>
      <c r="O25" s="1216"/>
      <c r="P25" s="1216"/>
      <c r="Q25" s="1216"/>
      <c r="R25" s="1216"/>
      <c r="S25" s="1216"/>
      <c r="T25" s="1216"/>
      <c r="U25" s="1216"/>
      <c r="V25" s="1216"/>
      <c r="W25" s="1216"/>
      <c r="X25" s="1216"/>
      <c r="Y25" s="1216"/>
      <c r="Z25" s="1216"/>
      <c r="AA25" s="1216"/>
      <c r="AB25" s="1216"/>
      <c r="AC25" s="1216"/>
      <c r="AD25" s="1216"/>
      <c r="AE25" s="743"/>
      <c r="AG25" s="1181"/>
      <c r="AH25" s="1182"/>
      <c r="AI25" s="1182"/>
      <c r="AJ25" s="1182"/>
      <c r="AK25" s="1182"/>
      <c r="AL25" s="1182"/>
      <c r="AM25" s="1182"/>
      <c r="AN25" s="1182"/>
      <c r="AO25" s="1182"/>
      <c r="AP25" s="1182"/>
      <c r="AQ25" s="1183"/>
      <c r="AR25" s="1183"/>
      <c r="AS25" s="1183"/>
      <c r="AT25" s="1183"/>
      <c r="AU25" s="1184"/>
      <c r="AV25" s="192" t="s">
        <v>260</v>
      </c>
      <c r="AW25" s="1185"/>
      <c r="AX25" s="1183"/>
      <c r="AY25" s="1183"/>
      <c r="AZ25" s="1183"/>
      <c r="BA25" s="1183"/>
      <c r="BB25" s="1231"/>
      <c r="BC25" s="1231"/>
      <c r="BD25" s="1231"/>
      <c r="BE25" s="1231"/>
      <c r="BF25" s="1186" t="s">
        <v>55</v>
      </c>
      <c r="BG25" s="1186"/>
      <c r="BH25" s="1186"/>
      <c r="BI25" s="1187"/>
    </row>
    <row r="26" spans="1:61" ht="13.35" customHeight="1" thickBot="1" x14ac:dyDescent="0.2">
      <c r="A26" s="1199"/>
      <c r="B26" s="1245" t="s">
        <v>389</v>
      </c>
      <c r="C26" s="1245"/>
      <c r="D26" s="1245"/>
      <c r="E26" s="1250" t="str">
        <f>IF(広告展開利用申込書!$G$21="","",広告展開利用申込書!$G$21)</f>
        <v/>
      </c>
      <c r="F26" s="1250"/>
      <c r="G26" s="1250"/>
      <c r="H26" s="1250"/>
      <c r="I26" s="1250"/>
      <c r="J26" s="1250"/>
      <c r="K26" s="1250"/>
      <c r="L26" s="1250"/>
      <c r="M26" s="1250"/>
      <c r="N26" s="1250"/>
      <c r="O26" s="1250"/>
      <c r="P26" s="1237" t="s">
        <v>740</v>
      </c>
      <c r="Q26" s="1237"/>
      <c r="R26" s="1237"/>
      <c r="S26" s="1238" t="str">
        <f>IF(広告展開利用申込書!G22="","",広告展開利用申込書!G22)</f>
        <v/>
      </c>
      <c r="T26" s="1238"/>
      <c r="U26" s="1238"/>
      <c r="V26" s="1238"/>
      <c r="W26" s="1237" t="s">
        <v>739</v>
      </c>
      <c r="X26" s="1237"/>
      <c r="Y26" s="1237"/>
      <c r="Z26" s="1237"/>
      <c r="AA26" s="1238" t="str">
        <f>IF(広告展開利用申込書!G23="","",広告展開利用申込書!G23)</f>
        <v/>
      </c>
      <c r="AB26" s="1238"/>
      <c r="AC26" s="1238"/>
      <c r="AD26" s="1238"/>
      <c r="AE26" s="743"/>
      <c r="AG26" s="1188"/>
      <c r="AH26" s="1189"/>
      <c r="AI26" s="1189"/>
      <c r="AJ26" s="1189"/>
      <c r="AK26" s="1189"/>
      <c r="AL26" s="1189"/>
      <c r="AM26" s="1189"/>
      <c r="AN26" s="1189"/>
      <c r="AO26" s="1189"/>
      <c r="AP26" s="1189"/>
      <c r="AQ26" s="1234"/>
      <c r="AR26" s="1234"/>
      <c r="AS26" s="1234"/>
      <c r="AT26" s="1234"/>
      <c r="AU26" s="1235"/>
      <c r="AV26" s="193" t="s">
        <v>260</v>
      </c>
      <c r="AW26" s="1236"/>
      <c r="AX26" s="1234"/>
      <c r="AY26" s="1234"/>
      <c r="AZ26" s="1234"/>
      <c r="BA26" s="1234"/>
      <c r="BB26" s="1172"/>
      <c r="BC26" s="1172"/>
      <c r="BD26" s="1172"/>
      <c r="BE26" s="1172"/>
      <c r="BF26" s="1173">
        <f>IF(【非】式!I45&gt;0,IF(【非】式!I45&gt;5000,【非】式!I45,5000),0)</f>
        <v>0</v>
      </c>
      <c r="BG26" s="1174"/>
      <c r="BH26" s="1174"/>
      <c r="BI26" s="194" t="s">
        <v>42</v>
      </c>
    </row>
    <row r="27" spans="1:61" ht="13.35" customHeight="1" x14ac:dyDescent="0.15">
      <c r="A27" s="332"/>
      <c r="B27" s="54"/>
      <c r="C27" s="54"/>
      <c r="D27" s="54"/>
      <c r="E27" s="54"/>
      <c r="F27" s="54"/>
      <c r="G27" s="54"/>
      <c r="H27" s="54"/>
      <c r="I27" s="54"/>
      <c r="J27" s="54"/>
      <c r="K27" s="54"/>
      <c r="L27" s="54"/>
      <c r="M27" s="54"/>
      <c r="N27" s="54"/>
      <c r="O27" s="54"/>
      <c r="P27" s="54"/>
      <c r="Q27" s="54"/>
      <c r="R27" s="54"/>
      <c r="S27" s="54"/>
      <c r="T27" s="54"/>
      <c r="U27" s="54"/>
      <c r="V27" s="54"/>
      <c r="W27" s="54"/>
      <c r="X27" s="54"/>
      <c r="Y27" s="54"/>
      <c r="Z27" s="54"/>
      <c r="AA27" s="54"/>
      <c r="AB27" s="54"/>
      <c r="AC27" s="54"/>
      <c r="AD27" s="54"/>
      <c r="AE27" s="742"/>
      <c r="AF27" s="751">
        <v>6</v>
      </c>
      <c r="AG27" s="1190" t="s">
        <v>69</v>
      </c>
      <c r="AH27" s="1191"/>
      <c r="AI27" s="1192"/>
      <c r="AJ27" s="1193"/>
      <c r="AK27" s="1193"/>
      <c r="AL27" s="1193"/>
      <c r="AM27" s="1193"/>
      <c r="AN27" s="1193"/>
      <c r="AO27" s="1193"/>
      <c r="AP27" s="1193"/>
      <c r="AQ27" s="1193"/>
      <c r="AR27" s="1193"/>
      <c r="AS27" s="1193"/>
      <c r="AT27" s="1193"/>
      <c r="AU27" s="1194"/>
      <c r="AV27" s="1175" t="s">
        <v>70</v>
      </c>
      <c r="AW27" s="1176"/>
      <c r="AX27" s="1176"/>
      <c r="AY27" s="1176"/>
      <c r="AZ27" s="1177"/>
      <c r="BA27" s="1177"/>
      <c r="BB27" s="1177"/>
      <c r="BC27" s="1175" t="s">
        <v>71</v>
      </c>
      <c r="BD27" s="1176"/>
      <c r="BE27" s="1176"/>
      <c r="BF27" s="1176"/>
      <c r="BG27" s="1177"/>
      <c r="BH27" s="1177"/>
      <c r="BI27" s="1178"/>
    </row>
    <row r="28" spans="1:61" ht="13.35" customHeight="1" x14ac:dyDescent="0.15">
      <c r="L28" s="47"/>
      <c r="AD28" s="55"/>
      <c r="AE28" s="48"/>
      <c r="AG28" s="1179" t="s">
        <v>65</v>
      </c>
      <c r="AH28" s="1180"/>
      <c r="AI28" s="1180"/>
      <c r="AJ28" s="1180"/>
      <c r="AK28" s="1180"/>
      <c r="AL28" s="1180"/>
      <c r="AM28" s="1180"/>
      <c r="AN28" s="1180"/>
      <c r="AO28" s="1180"/>
      <c r="AP28" s="1180"/>
      <c r="AQ28" s="1180" t="s">
        <v>540</v>
      </c>
      <c r="AR28" s="1180"/>
      <c r="AS28" s="1180"/>
      <c r="AT28" s="1180"/>
      <c r="AU28" s="1180"/>
      <c r="AV28" s="1180"/>
      <c r="AW28" s="1180"/>
      <c r="AX28" s="1180"/>
      <c r="AY28" s="1180"/>
      <c r="AZ28" s="1180"/>
      <c r="BA28" s="1180"/>
      <c r="BB28" s="1230" t="s">
        <v>35</v>
      </c>
      <c r="BC28" s="1180"/>
      <c r="BD28" s="1180"/>
      <c r="BE28" s="1180"/>
      <c r="BF28" s="1186" t="s">
        <v>52</v>
      </c>
      <c r="BG28" s="1186"/>
      <c r="BH28" s="1186"/>
      <c r="BI28" s="1187"/>
    </row>
    <row r="29" spans="1:61" ht="13.35" customHeight="1" x14ac:dyDescent="0.15">
      <c r="A29" s="1253" t="s">
        <v>471</v>
      </c>
      <c r="B29" s="1253"/>
      <c r="C29" s="1253"/>
      <c r="D29" s="1253"/>
      <c r="E29" s="1253"/>
      <c r="F29" s="1253"/>
      <c r="G29" s="1253"/>
      <c r="H29" s="1253"/>
      <c r="I29" s="1253"/>
      <c r="J29" s="1253"/>
      <c r="K29" s="1253"/>
      <c r="L29" s="1253"/>
      <c r="M29" s="1253"/>
      <c r="N29" s="1253"/>
      <c r="O29" s="1253"/>
      <c r="P29" s="1253"/>
      <c r="Q29" s="1253"/>
      <c r="R29" s="1253"/>
      <c r="S29" s="1253"/>
      <c r="T29" s="1253"/>
      <c r="U29" s="1253"/>
      <c r="V29" s="1253"/>
      <c r="W29" s="1253"/>
      <c r="X29" s="1253"/>
      <c r="Y29" s="1253"/>
      <c r="Z29" s="1253"/>
      <c r="AA29" s="1253"/>
      <c r="AB29" s="1253"/>
      <c r="AC29" s="1253"/>
      <c r="AD29" s="55"/>
      <c r="AE29" s="749"/>
      <c r="AG29" s="1181"/>
      <c r="AH29" s="1182"/>
      <c r="AI29" s="1182"/>
      <c r="AJ29" s="1182"/>
      <c r="AK29" s="1182"/>
      <c r="AL29" s="1182"/>
      <c r="AM29" s="1182"/>
      <c r="AN29" s="1182"/>
      <c r="AO29" s="1182"/>
      <c r="AP29" s="1182"/>
      <c r="AQ29" s="1183"/>
      <c r="AR29" s="1183"/>
      <c r="AS29" s="1183"/>
      <c r="AT29" s="1183"/>
      <c r="AU29" s="1184"/>
      <c r="AV29" s="192" t="s">
        <v>752</v>
      </c>
      <c r="AW29" s="1185"/>
      <c r="AX29" s="1183"/>
      <c r="AY29" s="1183"/>
      <c r="AZ29" s="1183"/>
      <c r="BA29" s="1183"/>
      <c r="BB29" s="1231"/>
      <c r="BC29" s="1231"/>
      <c r="BD29" s="1231"/>
      <c r="BE29" s="1231"/>
      <c r="BF29" s="1232">
        <f>IF(SUM(BB29:BE31)&gt;0,SUM(BB29:BE31),0)</f>
        <v>0</v>
      </c>
      <c r="BG29" s="1232"/>
      <c r="BH29" s="1232"/>
      <c r="BI29" s="1233"/>
    </row>
    <row r="30" spans="1:61" ht="13.35" customHeight="1" x14ac:dyDescent="0.15">
      <c r="L30" s="47"/>
      <c r="AD30" s="55"/>
      <c r="AE30" s="749"/>
      <c r="AG30" s="1181"/>
      <c r="AH30" s="1182"/>
      <c r="AI30" s="1182"/>
      <c r="AJ30" s="1182"/>
      <c r="AK30" s="1182"/>
      <c r="AL30" s="1182"/>
      <c r="AM30" s="1182"/>
      <c r="AN30" s="1182"/>
      <c r="AO30" s="1182"/>
      <c r="AP30" s="1182"/>
      <c r="AQ30" s="1183"/>
      <c r="AR30" s="1183"/>
      <c r="AS30" s="1183"/>
      <c r="AT30" s="1183"/>
      <c r="AU30" s="1184"/>
      <c r="AV30" s="192" t="s">
        <v>753</v>
      </c>
      <c r="AW30" s="1185"/>
      <c r="AX30" s="1183"/>
      <c r="AY30" s="1183"/>
      <c r="AZ30" s="1183"/>
      <c r="BA30" s="1183"/>
      <c r="BB30" s="1231"/>
      <c r="BC30" s="1231"/>
      <c r="BD30" s="1231"/>
      <c r="BE30" s="1231"/>
      <c r="BF30" s="1186" t="s">
        <v>55</v>
      </c>
      <c r="BG30" s="1186"/>
      <c r="BH30" s="1186"/>
      <c r="BI30" s="1187"/>
    </row>
    <row r="31" spans="1:61" ht="13.35" customHeight="1" thickBot="1" x14ac:dyDescent="0.2">
      <c r="B31" s="1227" t="s">
        <v>72</v>
      </c>
      <c r="C31" s="1228"/>
      <c r="D31" s="1228"/>
      <c r="E31" s="1228"/>
      <c r="F31" s="1228"/>
      <c r="G31" s="1228"/>
      <c r="H31" s="1228"/>
      <c r="I31" s="1229"/>
      <c r="J31" s="58"/>
      <c r="K31" s="58"/>
      <c r="L31" s="1227" t="s">
        <v>419</v>
      </c>
      <c r="M31" s="1228"/>
      <c r="N31" s="1228"/>
      <c r="O31" s="1228"/>
      <c r="P31" s="1228"/>
      <c r="Q31" s="1228"/>
      <c r="R31" s="1229"/>
      <c r="S31" s="58"/>
      <c r="T31" s="58"/>
      <c r="U31" s="1227" t="s">
        <v>64</v>
      </c>
      <c r="V31" s="1228"/>
      <c r="W31" s="1228"/>
      <c r="X31" s="1228"/>
      <c r="Y31" s="1228"/>
      <c r="Z31" s="1228"/>
      <c r="AA31" s="1228"/>
      <c r="AB31" s="1228"/>
      <c r="AC31" s="1229"/>
      <c r="AD31" s="55"/>
      <c r="AE31" s="749"/>
      <c r="AG31" s="1188"/>
      <c r="AH31" s="1189"/>
      <c r="AI31" s="1189"/>
      <c r="AJ31" s="1189"/>
      <c r="AK31" s="1189"/>
      <c r="AL31" s="1189"/>
      <c r="AM31" s="1189"/>
      <c r="AN31" s="1189"/>
      <c r="AO31" s="1189"/>
      <c r="AP31" s="1189"/>
      <c r="AQ31" s="1234"/>
      <c r="AR31" s="1234"/>
      <c r="AS31" s="1234"/>
      <c r="AT31" s="1234"/>
      <c r="AU31" s="1235"/>
      <c r="AV31" s="193" t="s">
        <v>752</v>
      </c>
      <c r="AW31" s="1236"/>
      <c r="AX31" s="1234"/>
      <c r="AY31" s="1234"/>
      <c r="AZ31" s="1234"/>
      <c r="BA31" s="1234"/>
      <c r="BB31" s="1172"/>
      <c r="BC31" s="1172"/>
      <c r="BD31" s="1172"/>
      <c r="BE31" s="1172"/>
      <c r="BF31" s="1173">
        <f>IF(【非】式!I46&gt;0,IF(【非】式!I46&gt;5000,【非】式!I46,5000),0)</f>
        <v>0</v>
      </c>
      <c r="BG31" s="1174"/>
      <c r="BH31" s="1174"/>
      <c r="BI31" s="194" t="s">
        <v>42</v>
      </c>
    </row>
    <row r="32" spans="1:61" ht="13.35" customHeight="1" x14ac:dyDescent="0.15">
      <c r="B32" s="1246">
        <f>SUM(BF6,BF11,BF16,BF21,BF26,BF31,BF36,BF41,AA57,AA62,AA67,AA72,AA77,AA82,AA87,AA92,BF52,BF57,BF62,BF67,BF72,BF77,BF82,BF87,BF92,)</f>
        <v>0</v>
      </c>
      <c r="C32" s="1247"/>
      <c r="D32" s="1247"/>
      <c r="E32" s="1247"/>
      <c r="F32" s="1247"/>
      <c r="G32" s="1247"/>
      <c r="H32" s="1247"/>
      <c r="I32" s="1242" t="s">
        <v>42</v>
      </c>
      <c r="J32" s="1251" t="s">
        <v>73</v>
      </c>
      <c r="K32" s="1252"/>
      <c r="L32" s="1246">
        <f>TRUNC(B32*10%)</f>
        <v>0</v>
      </c>
      <c r="M32" s="1247"/>
      <c r="N32" s="1247"/>
      <c r="O32" s="1247"/>
      <c r="P32" s="1247"/>
      <c r="Q32" s="1247"/>
      <c r="R32" s="1242" t="s">
        <v>42</v>
      </c>
      <c r="S32" s="1251" t="s">
        <v>40</v>
      </c>
      <c r="T32" s="1252"/>
      <c r="U32" s="1246">
        <f>B32+L32</f>
        <v>0</v>
      </c>
      <c r="V32" s="1247"/>
      <c r="W32" s="1247"/>
      <c r="X32" s="1247"/>
      <c r="Y32" s="1247"/>
      <c r="Z32" s="1247"/>
      <c r="AA32" s="1247"/>
      <c r="AB32" s="1247"/>
      <c r="AC32" s="1242" t="s">
        <v>42</v>
      </c>
      <c r="AD32" s="55"/>
      <c r="AE32" s="749"/>
      <c r="AF32" s="751">
        <v>7</v>
      </c>
      <c r="AG32" s="1190" t="s">
        <v>69</v>
      </c>
      <c r="AH32" s="1191"/>
      <c r="AI32" s="1192"/>
      <c r="AJ32" s="1193"/>
      <c r="AK32" s="1193"/>
      <c r="AL32" s="1193"/>
      <c r="AM32" s="1193"/>
      <c r="AN32" s="1193"/>
      <c r="AO32" s="1193"/>
      <c r="AP32" s="1193"/>
      <c r="AQ32" s="1193"/>
      <c r="AR32" s="1193"/>
      <c r="AS32" s="1193"/>
      <c r="AT32" s="1193"/>
      <c r="AU32" s="1194"/>
      <c r="AV32" s="1175" t="s">
        <v>70</v>
      </c>
      <c r="AW32" s="1176"/>
      <c r="AX32" s="1176"/>
      <c r="AY32" s="1176"/>
      <c r="AZ32" s="1177"/>
      <c r="BA32" s="1177"/>
      <c r="BB32" s="1177"/>
      <c r="BC32" s="1175" t="s">
        <v>71</v>
      </c>
      <c r="BD32" s="1176"/>
      <c r="BE32" s="1176"/>
      <c r="BF32" s="1176"/>
      <c r="BG32" s="1177"/>
      <c r="BH32" s="1177"/>
      <c r="BI32" s="1178"/>
    </row>
    <row r="33" spans="1:61" ht="13.35" customHeight="1" x14ac:dyDescent="0.15">
      <c r="B33" s="1248"/>
      <c r="C33" s="1249"/>
      <c r="D33" s="1249"/>
      <c r="E33" s="1249"/>
      <c r="F33" s="1249"/>
      <c r="G33" s="1249"/>
      <c r="H33" s="1249"/>
      <c r="I33" s="1243"/>
      <c r="J33" s="1251"/>
      <c r="K33" s="1252"/>
      <c r="L33" s="1248"/>
      <c r="M33" s="1249"/>
      <c r="N33" s="1249"/>
      <c r="O33" s="1249"/>
      <c r="P33" s="1249"/>
      <c r="Q33" s="1249"/>
      <c r="R33" s="1243"/>
      <c r="S33" s="1251"/>
      <c r="T33" s="1252"/>
      <c r="U33" s="1248"/>
      <c r="V33" s="1249"/>
      <c r="W33" s="1249"/>
      <c r="X33" s="1249"/>
      <c r="Y33" s="1249"/>
      <c r="Z33" s="1249"/>
      <c r="AA33" s="1249"/>
      <c r="AB33" s="1249"/>
      <c r="AC33" s="1243"/>
      <c r="AD33" s="55"/>
      <c r="AE33" s="749"/>
      <c r="AG33" s="1179" t="s">
        <v>65</v>
      </c>
      <c r="AH33" s="1180"/>
      <c r="AI33" s="1180"/>
      <c r="AJ33" s="1180"/>
      <c r="AK33" s="1180"/>
      <c r="AL33" s="1180"/>
      <c r="AM33" s="1180"/>
      <c r="AN33" s="1180"/>
      <c r="AO33" s="1180"/>
      <c r="AP33" s="1180"/>
      <c r="AQ33" s="1180" t="s">
        <v>540</v>
      </c>
      <c r="AR33" s="1180"/>
      <c r="AS33" s="1180"/>
      <c r="AT33" s="1180"/>
      <c r="AU33" s="1180"/>
      <c r="AV33" s="1180"/>
      <c r="AW33" s="1180"/>
      <c r="AX33" s="1180"/>
      <c r="AY33" s="1180"/>
      <c r="AZ33" s="1180"/>
      <c r="BA33" s="1180"/>
      <c r="BB33" s="1230" t="s">
        <v>35</v>
      </c>
      <c r="BC33" s="1180"/>
      <c r="BD33" s="1180"/>
      <c r="BE33" s="1180"/>
      <c r="BF33" s="1186" t="s">
        <v>52</v>
      </c>
      <c r="BG33" s="1186"/>
      <c r="BH33" s="1186"/>
      <c r="BI33" s="1187"/>
    </row>
    <row r="34" spans="1:61" ht="13.35" customHeight="1" x14ac:dyDescent="0.15">
      <c r="L34" s="47"/>
      <c r="P34" s="1241" t="str">
        <f>IF(【非】式!C29&lt;1,"（インタラクティブ配信利用に関する当協会の管理率が"&amp;TEXT(【非】式!H41*100,"0.00")&amp;"%のため規定使用料の"&amp;TEXT(【非】式!H41*100,"0.00")&amp;"%で計算）","")</f>
        <v/>
      </c>
      <c r="Q34" s="1241"/>
      <c r="R34" s="1241"/>
      <c r="S34" s="1241"/>
      <c r="T34" s="1241"/>
      <c r="U34" s="1241"/>
      <c r="V34" s="1241"/>
      <c r="W34" s="1241"/>
      <c r="X34" s="1241"/>
      <c r="Y34" s="1241"/>
      <c r="Z34" s="1241"/>
      <c r="AA34" s="1241"/>
      <c r="AB34" s="1241"/>
      <c r="AC34" s="1241"/>
      <c r="AD34" s="55"/>
      <c r="AE34" s="749"/>
      <c r="AG34" s="1181"/>
      <c r="AH34" s="1182"/>
      <c r="AI34" s="1182"/>
      <c r="AJ34" s="1182"/>
      <c r="AK34" s="1182"/>
      <c r="AL34" s="1182"/>
      <c r="AM34" s="1182"/>
      <c r="AN34" s="1182"/>
      <c r="AO34" s="1182"/>
      <c r="AP34" s="1182"/>
      <c r="AQ34" s="1183"/>
      <c r="AR34" s="1183"/>
      <c r="AS34" s="1183"/>
      <c r="AT34" s="1183"/>
      <c r="AU34" s="1184"/>
      <c r="AV34" s="192" t="s">
        <v>260</v>
      </c>
      <c r="AW34" s="1185"/>
      <c r="AX34" s="1183"/>
      <c r="AY34" s="1183"/>
      <c r="AZ34" s="1183"/>
      <c r="BA34" s="1183"/>
      <c r="BB34" s="1231"/>
      <c r="BC34" s="1231"/>
      <c r="BD34" s="1231"/>
      <c r="BE34" s="1231"/>
      <c r="BF34" s="1232">
        <f>IF(SUM(BB34:BE36)&gt;0,SUM(BB34:BE36),0)</f>
        <v>0</v>
      </c>
      <c r="BG34" s="1232"/>
      <c r="BH34" s="1232"/>
      <c r="BI34" s="1233"/>
    </row>
    <row r="35" spans="1:61" ht="13.35" customHeight="1" x14ac:dyDescent="0.15">
      <c r="B35" s="776"/>
      <c r="C35" s="776"/>
      <c r="D35" s="776"/>
      <c r="E35" s="776"/>
      <c r="F35" s="776"/>
      <c r="G35" s="761"/>
      <c r="H35" s="761"/>
      <c r="I35" s="761"/>
      <c r="J35" s="761"/>
      <c r="K35" s="761"/>
      <c r="L35" s="761"/>
      <c r="M35" s="761"/>
      <c r="N35" s="761"/>
      <c r="O35" s="51"/>
      <c r="P35" s="1241"/>
      <c r="Q35" s="1241"/>
      <c r="R35" s="1241"/>
      <c r="S35" s="1241"/>
      <c r="T35" s="1241"/>
      <c r="U35" s="1241"/>
      <c r="V35" s="1241"/>
      <c r="W35" s="1241"/>
      <c r="X35" s="1241"/>
      <c r="Y35" s="1241"/>
      <c r="Z35" s="1241"/>
      <c r="AA35" s="1241"/>
      <c r="AB35" s="1241"/>
      <c r="AC35" s="1241"/>
      <c r="AD35" s="55"/>
      <c r="AE35" s="749"/>
      <c r="AG35" s="1181"/>
      <c r="AH35" s="1182"/>
      <c r="AI35" s="1182"/>
      <c r="AJ35" s="1182"/>
      <c r="AK35" s="1182"/>
      <c r="AL35" s="1182"/>
      <c r="AM35" s="1182"/>
      <c r="AN35" s="1182"/>
      <c r="AO35" s="1182"/>
      <c r="AP35" s="1182"/>
      <c r="AQ35" s="1183"/>
      <c r="AR35" s="1183"/>
      <c r="AS35" s="1183"/>
      <c r="AT35" s="1183"/>
      <c r="AU35" s="1184"/>
      <c r="AV35" s="192" t="s">
        <v>260</v>
      </c>
      <c r="AW35" s="1185"/>
      <c r="AX35" s="1183"/>
      <c r="AY35" s="1183"/>
      <c r="AZ35" s="1183"/>
      <c r="BA35" s="1183"/>
      <c r="BB35" s="1231"/>
      <c r="BC35" s="1231"/>
      <c r="BD35" s="1231"/>
      <c r="BE35" s="1231"/>
      <c r="BF35" s="1186" t="s">
        <v>55</v>
      </c>
      <c r="BG35" s="1186"/>
      <c r="BH35" s="1186"/>
      <c r="BI35" s="1187"/>
    </row>
    <row r="36" spans="1:61" ht="13.35" customHeight="1" thickBot="1" x14ac:dyDescent="0.2">
      <c r="B36" s="1300" t="s">
        <v>43</v>
      </c>
      <c r="C36" s="1301"/>
      <c r="D36" s="1301"/>
      <c r="E36" s="1301"/>
      <c r="F36" s="1302"/>
      <c r="G36" s="1306"/>
      <c r="H36" s="1307"/>
      <c r="I36" s="1307"/>
      <c r="J36" s="1307"/>
      <c r="K36" s="1307"/>
      <c r="L36" s="1307"/>
      <c r="M36" s="1307"/>
      <c r="N36" s="1308"/>
      <c r="O36" s="51"/>
      <c r="P36" s="1241"/>
      <c r="Q36" s="1241"/>
      <c r="R36" s="1241"/>
      <c r="S36" s="1241"/>
      <c r="T36" s="1241"/>
      <c r="U36" s="1241"/>
      <c r="V36" s="1241"/>
      <c r="W36" s="1241"/>
      <c r="X36" s="1241"/>
      <c r="Y36" s="1241"/>
      <c r="Z36" s="1241"/>
      <c r="AA36" s="1241"/>
      <c r="AB36" s="1241"/>
      <c r="AC36" s="1241"/>
      <c r="AD36" s="55"/>
      <c r="AE36" s="749"/>
      <c r="AG36" s="1188"/>
      <c r="AH36" s="1189"/>
      <c r="AI36" s="1189"/>
      <c r="AJ36" s="1189"/>
      <c r="AK36" s="1189"/>
      <c r="AL36" s="1189"/>
      <c r="AM36" s="1189"/>
      <c r="AN36" s="1189"/>
      <c r="AO36" s="1189"/>
      <c r="AP36" s="1189"/>
      <c r="AQ36" s="1234"/>
      <c r="AR36" s="1234"/>
      <c r="AS36" s="1234"/>
      <c r="AT36" s="1234"/>
      <c r="AU36" s="1235"/>
      <c r="AV36" s="193" t="s">
        <v>260</v>
      </c>
      <c r="AW36" s="1236"/>
      <c r="AX36" s="1234"/>
      <c r="AY36" s="1234"/>
      <c r="AZ36" s="1234"/>
      <c r="BA36" s="1234"/>
      <c r="BB36" s="1172"/>
      <c r="BC36" s="1172"/>
      <c r="BD36" s="1172"/>
      <c r="BE36" s="1172"/>
      <c r="BF36" s="1173">
        <f>IF(【非】式!I47&gt;0,IF(【非】式!I47&gt;5000,【非】式!I47,5000),0)</f>
        <v>0</v>
      </c>
      <c r="BG36" s="1174"/>
      <c r="BH36" s="1174"/>
      <c r="BI36" s="194" t="s">
        <v>42</v>
      </c>
    </row>
    <row r="37" spans="1:61" ht="13.35" customHeight="1" x14ac:dyDescent="0.15">
      <c r="B37" s="1303"/>
      <c r="C37" s="1304"/>
      <c r="D37" s="1304"/>
      <c r="E37" s="1304"/>
      <c r="F37" s="1305"/>
      <c r="G37" s="1309"/>
      <c r="H37" s="1310"/>
      <c r="I37" s="1310"/>
      <c r="J37" s="1310"/>
      <c r="K37" s="1310"/>
      <c r="L37" s="1310"/>
      <c r="M37" s="1310"/>
      <c r="N37" s="1311"/>
      <c r="O37" s="334"/>
      <c r="P37" s="335"/>
      <c r="Q37" s="335"/>
      <c r="R37" s="335"/>
      <c r="S37" s="335"/>
      <c r="T37" s="1152" t="str">
        <f>IF(広告展開利用申込書!V20="","",広告展開利用申込書!V20)</f>
        <v/>
      </c>
      <c r="U37" s="1152"/>
      <c r="V37" s="1152"/>
      <c r="W37" s="1152"/>
      <c r="X37" s="1152"/>
      <c r="Y37" s="1152"/>
      <c r="Z37" s="1152"/>
      <c r="AA37" s="1152"/>
      <c r="AB37" s="1152"/>
      <c r="AC37" s="1152"/>
      <c r="AD37" s="55"/>
      <c r="AE37" s="749"/>
      <c r="AF37" s="751">
        <v>8</v>
      </c>
      <c r="AG37" s="1190" t="s">
        <v>69</v>
      </c>
      <c r="AH37" s="1191"/>
      <c r="AI37" s="1192"/>
      <c r="AJ37" s="1193"/>
      <c r="AK37" s="1193"/>
      <c r="AL37" s="1193"/>
      <c r="AM37" s="1193"/>
      <c r="AN37" s="1193"/>
      <c r="AO37" s="1193"/>
      <c r="AP37" s="1193"/>
      <c r="AQ37" s="1193"/>
      <c r="AR37" s="1193"/>
      <c r="AS37" s="1193"/>
      <c r="AT37" s="1193"/>
      <c r="AU37" s="1194"/>
      <c r="AV37" s="1175" t="s">
        <v>70</v>
      </c>
      <c r="AW37" s="1176"/>
      <c r="AX37" s="1176"/>
      <c r="AY37" s="1176"/>
      <c r="AZ37" s="1177"/>
      <c r="BA37" s="1177"/>
      <c r="BB37" s="1177"/>
      <c r="BC37" s="1175" t="s">
        <v>71</v>
      </c>
      <c r="BD37" s="1176"/>
      <c r="BE37" s="1176"/>
      <c r="BF37" s="1176"/>
      <c r="BG37" s="1177"/>
      <c r="BH37" s="1177"/>
      <c r="BI37" s="1178"/>
    </row>
    <row r="38" spans="1:61" ht="13.35" customHeight="1" x14ac:dyDescent="0.15">
      <c r="B38" s="1300" t="s">
        <v>44</v>
      </c>
      <c r="C38" s="1301"/>
      <c r="D38" s="1301"/>
      <c r="E38" s="1301"/>
      <c r="F38" s="1302"/>
      <c r="G38" s="1312"/>
      <c r="H38" s="1313"/>
      <c r="I38" s="1313"/>
      <c r="J38" s="1313"/>
      <c r="K38" s="1313"/>
      <c r="L38" s="1313"/>
      <c r="M38" s="1313"/>
      <c r="N38" s="1314"/>
      <c r="O38" s="334"/>
      <c r="P38" s="335"/>
      <c r="Q38" s="335"/>
      <c r="R38" s="335"/>
      <c r="S38" s="335"/>
      <c r="T38" s="1153"/>
      <c r="U38" s="1153"/>
      <c r="V38" s="1153"/>
      <c r="W38" s="1153"/>
      <c r="X38" s="1153"/>
      <c r="Y38" s="1153"/>
      <c r="Z38" s="1153"/>
      <c r="AA38" s="1153"/>
      <c r="AB38" s="1153"/>
      <c r="AC38" s="1153"/>
      <c r="AD38" s="55"/>
      <c r="AE38" s="749"/>
      <c r="AG38" s="1179" t="s">
        <v>65</v>
      </c>
      <c r="AH38" s="1180"/>
      <c r="AI38" s="1180"/>
      <c r="AJ38" s="1180"/>
      <c r="AK38" s="1180"/>
      <c r="AL38" s="1180"/>
      <c r="AM38" s="1180"/>
      <c r="AN38" s="1180"/>
      <c r="AO38" s="1180"/>
      <c r="AP38" s="1180"/>
      <c r="AQ38" s="1180" t="s">
        <v>540</v>
      </c>
      <c r="AR38" s="1180"/>
      <c r="AS38" s="1180"/>
      <c r="AT38" s="1180"/>
      <c r="AU38" s="1180"/>
      <c r="AV38" s="1180"/>
      <c r="AW38" s="1180"/>
      <c r="AX38" s="1180"/>
      <c r="AY38" s="1180"/>
      <c r="AZ38" s="1180"/>
      <c r="BA38" s="1180"/>
      <c r="BB38" s="1230" t="s">
        <v>35</v>
      </c>
      <c r="BC38" s="1180"/>
      <c r="BD38" s="1180"/>
      <c r="BE38" s="1180"/>
      <c r="BF38" s="1186" t="s">
        <v>52</v>
      </c>
      <c r="BG38" s="1186"/>
      <c r="BH38" s="1186"/>
      <c r="BI38" s="1187"/>
    </row>
    <row r="39" spans="1:61" ht="13.35" customHeight="1" x14ac:dyDescent="0.15">
      <c r="A39" s="48"/>
      <c r="B39" s="1303"/>
      <c r="C39" s="1304"/>
      <c r="D39" s="1304"/>
      <c r="E39" s="1304"/>
      <c r="F39" s="1305"/>
      <c r="G39" s="1315"/>
      <c r="H39" s="1316"/>
      <c r="I39" s="1316"/>
      <c r="J39" s="1316"/>
      <c r="K39" s="1316"/>
      <c r="L39" s="1316"/>
      <c r="M39" s="1316"/>
      <c r="N39" s="1317"/>
      <c r="O39" s="48"/>
      <c r="P39" s="48"/>
      <c r="Q39" s="48"/>
      <c r="R39" s="48"/>
      <c r="S39" s="48"/>
      <c r="T39" s="1170" t="s">
        <v>45</v>
      </c>
      <c r="U39" s="1170"/>
      <c r="V39" s="1170"/>
      <c r="W39" s="1170"/>
      <c r="X39" s="1170"/>
      <c r="Y39" s="1171" t="s">
        <v>46</v>
      </c>
      <c r="Z39" s="1171"/>
      <c r="AA39" s="1171"/>
      <c r="AB39" s="1171"/>
      <c r="AC39" s="1171"/>
      <c r="AD39" s="55"/>
      <c r="AE39" s="749"/>
      <c r="AG39" s="1181"/>
      <c r="AH39" s="1182"/>
      <c r="AI39" s="1182"/>
      <c r="AJ39" s="1182"/>
      <c r="AK39" s="1182"/>
      <c r="AL39" s="1182"/>
      <c r="AM39" s="1182"/>
      <c r="AN39" s="1182"/>
      <c r="AO39" s="1182"/>
      <c r="AP39" s="1182"/>
      <c r="AQ39" s="1183"/>
      <c r="AR39" s="1183"/>
      <c r="AS39" s="1183"/>
      <c r="AT39" s="1183"/>
      <c r="AU39" s="1184"/>
      <c r="AV39" s="192" t="s">
        <v>53</v>
      </c>
      <c r="AW39" s="1185"/>
      <c r="AX39" s="1183"/>
      <c r="AY39" s="1183"/>
      <c r="AZ39" s="1183"/>
      <c r="BA39" s="1183"/>
      <c r="BB39" s="1231"/>
      <c r="BC39" s="1231"/>
      <c r="BD39" s="1231"/>
      <c r="BE39" s="1231"/>
      <c r="BF39" s="1232">
        <f>IF(SUM(BB39:BE41)&gt;0,SUM(BB39:BE41),0)</f>
        <v>0</v>
      </c>
      <c r="BG39" s="1232"/>
      <c r="BH39" s="1232"/>
      <c r="BI39" s="1233"/>
    </row>
    <row r="40" spans="1:61" ht="13.35" customHeight="1" x14ac:dyDescent="0.15">
      <c r="A40" s="48"/>
      <c r="B40" s="1300" t="s">
        <v>68</v>
      </c>
      <c r="C40" s="1301"/>
      <c r="D40" s="1301"/>
      <c r="E40" s="1301"/>
      <c r="F40" s="1302"/>
      <c r="G40" s="1318"/>
      <c r="H40" s="1319"/>
      <c r="I40" s="1319"/>
      <c r="J40" s="1319"/>
      <c r="K40" s="1319"/>
      <c r="L40" s="1319"/>
      <c r="M40" s="1319"/>
      <c r="N40" s="1322" t="s">
        <v>76</v>
      </c>
      <c r="O40" s="48"/>
      <c r="P40" s="48"/>
      <c r="Q40" s="48"/>
      <c r="R40" s="48"/>
      <c r="S40" s="48"/>
      <c r="T40" s="1158"/>
      <c r="U40" s="1158"/>
      <c r="V40" s="1158"/>
      <c r="W40" s="1158"/>
      <c r="X40" s="1158"/>
      <c r="Y40" s="1161"/>
      <c r="Z40" s="1161"/>
      <c r="AA40" s="1161"/>
      <c r="AB40" s="1161"/>
      <c r="AC40" s="1161"/>
      <c r="AD40" s="55"/>
      <c r="AE40" s="749"/>
      <c r="AG40" s="1181"/>
      <c r="AH40" s="1182"/>
      <c r="AI40" s="1182"/>
      <c r="AJ40" s="1182"/>
      <c r="AK40" s="1182"/>
      <c r="AL40" s="1182"/>
      <c r="AM40" s="1182"/>
      <c r="AN40" s="1182"/>
      <c r="AO40" s="1182"/>
      <c r="AP40" s="1182"/>
      <c r="AQ40" s="1183"/>
      <c r="AR40" s="1183"/>
      <c r="AS40" s="1183"/>
      <c r="AT40" s="1183"/>
      <c r="AU40" s="1184"/>
      <c r="AV40" s="192" t="s">
        <v>53</v>
      </c>
      <c r="AW40" s="1185"/>
      <c r="AX40" s="1183"/>
      <c r="AY40" s="1183"/>
      <c r="AZ40" s="1183"/>
      <c r="BA40" s="1183"/>
      <c r="BB40" s="1231"/>
      <c r="BC40" s="1231"/>
      <c r="BD40" s="1231"/>
      <c r="BE40" s="1231"/>
      <c r="BF40" s="1186" t="s">
        <v>55</v>
      </c>
      <c r="BG40" s="1186"/>
      <c r="BH40" s="1186"/>
      <c r="BI40" s="1187"/>
    </row>
    <row r="41" spans="1:61" ht="13.35" customHeight="1" thickBot="1" x14ac:dyDescent="0.2">
      <c r="A41" s="48"/>
      <c r="B41" s="1303"/>
      <c r="C41" s="1304"/>
      <c r="D41" s="1304"/>
      <c r="E41" s="1304"/>
      <c r="F41" s="1305"/>
      <c r="G41" s="1320"/>
      <c r="H41" s="1321"/>
      <c r="I41" s="1321"/>
      <c r="J41" s="1321"/>
      <c r="K41" s="1321"/>
      <c r="L41" s="1321"/>
      <c r="M41" s="1321"/>
      <c r="N41" s="1323"/>
      <c r="P41" s="48"/>
      <c r="Q41" s="48"/>
      <c r="R41" s="48"/>
      <c r="S41" s="48"/>
      <c r="T41" s="1159"/>
      <c r="U41" s="1159"/>
      <c r="V41" s="1159"/>
      <c r="W41" s="1159"/>
      <c r="X41" s="1159"/>
      <c r="Y41" s="1162"/>
      <c r="Z41" s="1162"/>
      <c r="AA41" s="1162"/>
      <c r="AB41" s="1162"/>
      <c r="AC41" s="1162"/>
      <c r="AD41" s="55"/>
      <c r="AE41" s="749"/>
      <c r="AG41" s="1188"/>
      <c r="AH41" s="1189"/>
      <c r="AI41" s="1189"/>
      <c r="AJ41" s="1189"/>
      <c r="AK41" s="1189"/>
      <c r="AL41" s="1189"/>
      <c r="AM41" s="1189"/>
      <c r="AN41" s="1189"/>
      <c r="AO41" s="1189"/>
      <c r="AP41" s="1189"/>
      <c r="AQ41" s="1234"/>
      <c r="AR41" s="1234"/>
      <c r="AS41" s="1234"/>
      <c r="AT41" s="1234"/>
      <c r="AU41" s="1235"/>
      <c r="AV41" s="193" t="s">
        <v>53</v>
      </c>
      <c r="AW41" s="1236"/>
      <c r="AX41" s="1234"/>
      <c r="AY41" s="1234"/>
      <c r="AZ41" s="1234"/>
      <c r="BA41" s="1234"/>
      <c r="BB41" s="1172"/>
      <c r="BC41" s="1172"/>
      <c r="BD41" s="1172"/>
      <c r="BE41" s="1172"/>
      <c r="BF41" s="1173">
        <f>IF(【非】式!I48&gt;0,IF(【非】式!I48&gt;5000,【非】式!I48,5000),0)</f>
        <v>0</v>
      </c>
      <c r="BG41" s="1174"/>
      <c r="BH41" s="1174"/>
      <c r="BI41" s="194" t="s">
        <v>42</v>
      </c>
    </row>
    <row r="42" spans="1:61" ht="13.35" customHeight="1" x14ac:dyDescent="0.15">
      <c r="A42" s="48"/>
      <c r="B42" s="775"/>
      <c r="C42" s="48"/>
      <c r="D42" s="51"/>
      <c r="E42" s="51"/>
      <c r="F42" s="51"/>
      <c r="G42" s="51"/>
      <c r="H42" s="800"/>
      <c r="I42" s="800"/>
      <c r="J42" s="800"/>
      <c r="K42" s="800"/>
      <c r="L42" s="800"/>
      <c r="M42" s="800"/>
      <c r="N42" s="800"/>
      <c r="P42" s="48"/>
      <c r="Q42" s="48"/>
      <c r="R42" s="48"/>
      <c r="S42" s="48"/>
      <c r="T42" s="1159"/>
      <c r="U42" s="1159"/>
      <c r="V42" s="1159"/>
      <c r="W42" s="1159"/>
      <c r="X42" s="1159"/>
      <c r="Y42" s="1162"/>
      <c r="Z42" s="1162"/>
      <c r="AA42" s="1162"/>
      <c r="AB42" s="1162"/>
      <c r="AC42" s="1162"/>
      <c r="AD42" s="55"/>
      <c r="AE42" s="749"/>
      <c r="AF42" s="752"/>
      <c r="BB42" s="1261" t="str">
        <f>IF(BF93&lt;&gt;"", "1枚目合計", "")</f>
        <v/>
      </c>
      <c r="BC42" s="1261"/>
      <c r="BD42" s="1261"/>
      <c r="BE42" s="1261"/>
      <c r="BF42" s="1155" t="str">
        <f>IF(BF93&lt;&gt;"", SUM(BF6,BF11,BF16,BF21,BF26,BF31,BF36,BF41), "")</f>
        <v/>
      </c>
      <c r="BG42" s="1155"/>
      <c r="BH42" s="1155"/>
      <c r="BI42" s="1155"/>
    </row>
    <row r="43" spans="1:61" ht="13.35" customHeight="1" x14ac:dyDescent="0.15">
      <c r="A43" s="56"/>
      <c r="B43" s="775" t="s">
        <v>36</v>
      </c>
      <c r="C43" s="48"/>
      <c r="D43" s="51"/>
      <c r="E43" s="51"/>
      <c r="F43" s="51"/>
      <c r="G43" s="51"/>
      <c r="H43" s="51"/>
      <c r="I43" s="51"/>
      <c r="J43" s="51"/>
      <c r="K43" s="51"/>
      <c r="L43" s="51"/>
      <c r="M43" s="51"/>
      <c r="N43" s="48"/>
      <c r="P43" s="57"/>
      <c r="Q43" s="57"/>
      <c r="R43" s="48"/>
      <c r="S43" s="48"/>
      <c r="T43" s="1159"/>
      <c r="U43" s="1159"/>
      <c r="V43" s="1159"/>
      <c r="W43" s="1159"/>
      <c r="X43" s="1159"/>
      <c r="Y43" s="1162"/>
      <c r="Z43" s="1162"/>
      <c r="AA43" s="1162"/>
      <c r="AB43" s="1162"/>
      <c r="AC43" s="1162"/>
      <c r="AD43" s="60"/>
      <c r="AE43" s="749"/>
      <c r="AF43" s="752"/>
      <c r="AG43" s="48" t="s">
        <v>505</v>
      </c>
      <c r="AH43" s="48" t="s">
        <v>1111</v>
      </c>
    </row>
    <row r="44" spans="1:61" ht="13.35" customHeight="1" x14ac:dyDescent="0.15">
      <c r="B44" s="775" t="s">
        <v>742</v>
      </c>
      <c r="C44" s="51"/>
      <c r="D44" s="51"/>
      <c r="E44" s="51"/>
      <c r="F44" s="51"/>
      <c r="G44" s="51"/>
      <c r="H44" s="51"/>
      <c r="I44" s="51"/>
      <c r="J44" s="51"/>
      <c r="K44" s="51"/>
      <c r="L44" s="51"/>
      <c r="M44" s="51"/>
      <c r="N44" s="48"/>
      <c r="P44" s="48"/>
      <c r="Q44" s="48"/>
      <c r="R44" s="48"/>
      <c r="S44" s="48"/>
      <c r="T44" s="1159"/>
      <c r="U44" s="1159"/>
      <c r="V44" s="1159"/>
      <c r="W44" s="1159"/>
      <c r="X44" s="1159"/>
      <c r="Y44" s="1162"/>
      <c r="Z44" s="1162"/>
      <c r="AA44" s="1162"/>
      <c r="AB44" s="1162"/>
      <c r="AC44" s="1162"/>
      <c r="AD44" s="60"/>
      <c r="AE44" s="749"/>
      <c r="AF44" s="752"/>
      <c r="AG44" s="48" t="s">
        <v>1085</v>
      </c>
      <c r="AH44" s="48" t="s">
        <v>1090</v>
      </c>
    </row>
    <row r="45" spans="1:61" ht="13.35" customHeight="1" x14ac:dyDescent="0.15">
      <c r="B45" s="775" t="s">
        <v>1029</v>
      </c>
      <c r="C45" s="51"/>
      <c r="D45" s="51"/>
      <c r="E45" s="51"/>
      <c r="F45" s="51"/>
      <c r="G45" s="51"/>
      <c r="H45" s="51"/>
      <c r="I45" s="48"/>
      <c r="J45" s="51"/>
      <c r="K45" s="51"/>
      <c r="L45" s="51"/>
      <c r="M45" s="51"/>
      <c r="N45" s="48"/>
      <c r="T45" s="1160"/>
      <c r="U45" s="1160"/>
      <c r="V45" s="1160"/>
      <c r="W45" s="1160"/>
      <c r="X45" s="1160"/>
      <c r="Y45" s="1163"/>
      <c r="Z45" s="1163"/>
      <c r="AA45" s="1163"/>
      <c r="AB45" s="1163"/>
      <c r="AC45" s="1163"/>
      <c r="AE45" s="790"/>
      <c r="AF45" s="752"/>
      <c r="AG45" s="48" t="s">
        <v>1085</v>
      </c>
      <c r="AH45" s="48" t="s">
        <v>1091</v>
      </c>
    </row>
    <row r="46" spans="1:61" ht="13.35" customHeight="1" x14ac:dyDescent="0.15">
      <c r="J46" s="728"/>
      <c r="K46" s="336"/>
      <c r="L46" s="728"/>
      <c r="M46" s="336"/>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730"/>
      <c r="BG46" s="328"/>
      <c r="BH46" s="328"/>
      <c r="BI46" s="731" t="str">
        <f>CONCATENATE(広告展開利用申込書!V28,"･Y57")</f>
        <v>202507･Y57</v>
      </c>
    </row>
    <row r="47" spans="1:61" ht="13.35" customHeight="1" thickBot="1" x14ac:dyDescent="0.2"/>
    <row r="48" spans="1:61" ht="13.35" customHeight="1" x14ac:dyDescent="0.15">
      <c r="A48" s="750"/>
      <c r="B48" s="750"/>
      <c r="C48" s="750"/>
      <c r="D48" s="750"/>
      <c r="E48" s="1156" t="s">
        <v>538</v>
      </c>
      <c r="F48" s="1156"/>
      <c r="G48" s="1156"/>
      <c r="H48" s="1156"/>
      <c r="I48" s="1156"/>
      <c r="J48" s="1156"/>
      <c r="K48" s="1156"/>
      <c r="L48" s="1156"/>
      <c r="M48" s="1156"/>
      <c r="N48" s="1156"/>
      <c r="O48" s="1156"/>
      <c r="P48" s="1156"/>
      <c r="Q48" s="1156"/>
      <c r="R48" s="1156"/>
      <c r="S48" s="1156"/>
      <c r="T48" s="1156"/>
      <c r="U48" s="1156"/>
      <c r="V48" s="1156"/>
      <c r="W48" s="1156"/>
      <c r="X48" s="1156"/>
      <c r="Y48" s="1156"/>
      <c r="Z48" s="1156"/>
      <c r="AA48" s="1324" t="s">
        <v>1086</v>
      </c>
      <c r="AB48" s="1324"/>
      <c r="AC48" s="1324"/>
      <c r="AD48" s="750"/>
      <c r="AF48" s="751">
        <v>17</v>
      </c>
      <c r="AG48" s="1190" t="s">
        <v>69</v>
      </c>
      <c r="AH48" s="1191"/>
      <c r="AI48" s="1192"/>
      <c r="AJ48" s="1193"/>
      <c r="AK48" s="1193"/>
      <c r="AL48" s="1193"/>
      <c r="AM48" s="1193"/>
      <c r="AN48" s="1193"/>
      <c r="AO48" s="1193"/>
      <c r="AP48" s="1193"/>
      <c r="AQ48" s="1193"/>
      <c r="AR48" s="1193"/>
      <c r="AS48" s="1193"/>
      <c r="AT48" s="1193"/>
      <c r="AU48" s="1194"/>
      <c r="AV48" s="1175" t="s">
        <v>70</v>
      </c>
      <c r="AW48" s="1176"/>
      <c r="AX48" s="1176"/>
      <c r="AY48" s="1176"/>
      <c r="AZ48" s="1177"/>
      <c r="BA48" s="1177"/>
      <c r="BB48" s="1177"/>
      <c r="BC48" s="1175" t="s">
        <v>71</v>
      </c>
      <c r="BD48" s="1176"/>
      <c r="BE48" s="1176"/>
      <c r="BF48" s="1176"/>
      <c r="BG48" s="1177"/>
      <c r="BH48" s="1177"/>
      <c r="BI48" s="1178"/>
    </row>
    <row r="49" spans="1:61" ht="13.35" customHeight="1" x14ac:dyDescent="0.15">
      <c r="A49" s="750"/>
      <c r="B49" s="750"/>
      <c r="C49" s="750"/>
      <c r="D49" s="750"/>
      <c r="E49" s="1156"/>
      <c r="F49" s="1156"/>
      <c r="G49" s="1156"/>
      <c r="H49" s="1156"/>
      <c r="I49" s="1156"/>
      <c r="J49" s="1156"/>
      <c r="K49" s="1156"/>
      <c r="L49" s="1156"/>
      <c r="M49" s="1156"/>
      <c r="N49" s="1156"/>
      <c r="O49" s="1156"/>
      <c r="P49" s="1156"/>
      <c r="Q49" s="1156"/>
      <c r="R49" s="1156"/>
      <c r="S49" s="1156"/>
      <c r="T49" s="1156"/>
      <c r="U49" s="1156"/>
      <c r="V49" s="1156"/>
      <c r="W49" s="1156"/>
      <c r="X49" s="1156"/>
      <c r="Y49" s="1156"/>
      <c r="Z49" s="1156"/>
      <c r="AA49" s="1324"/>
      <c r="AB49" s="1324"/>
      <c r="AC49" s="1324"/>
      <c r="AD49" s="750"/>
      <c r="AG49" s="1179" t="s">
        <v>65</v>
      </c>
      <c r="AH49" s="1180"/>
      <c r="AI49" s="1180"/>
      <c r="AJ49" s="1180"/>
      <c r="AK49" s="1180"/>
      <c r="AL49" s="1180"/>
      <c r="AM49" s="1180"/>
      <c r="AN49" s="1180"/>
      <c r="AO49" s="1180"/>
      <c r="AP49" s="1180"/>
      <c r="AQ49" s="1180" t="s">
        <v>540</v>
      </c>
      <c r="AR49" s="1180"/>
      <c r="AS49" s="1180"/>
      <c r="AT49" s="1180"/>
      <c r="AU49" s="1180"/>
      <c r="AV49" s="1180"/>
      <c r="AW49" s="1180"/>
      <c r="AX49" s="1180"/>
      <c r="AY49" s="1180"/>
      <c r="AZ49" s="1180"/>
      <c r="BA49" s="1180"/>
      <c r="BB49" s="1230" t="s">
        <v>35</v>
      </c>
      <c r="BC49" s="1180"/>
      <c r="BD49" s="1180"/>
      <c r="BE49" s="1180"/>
      <c r="BF49" s="1186" t="s">
        <v>52</v>
      </c>
      <c r="BG49" s="1186"/>
      <c r="BH49" s="1186"/>
      <c r="BI49" s="1187"/>
    </row>
    <row r="50" spans="1:61" ht="13.35" customHeight="1" x14ac:dyDescent="0.15">
      <c r="C50" s="748"/>
      <c r="D50" s="750"/>
      <c r="E50" s="750"/>
      <c r="F50" s="750"/>
      <c r="G50" s="748"/>
      <c r="H50" s="748"/>
      <c r="I50" s="750"/>
      <c r="J50" s="750"/>
      <c r="K50" s="750"/>
      <c r="L50" s="750"/>
      <c r="M50" s="750"/>
      <c r="N50" s="750"/>
      <c r="O50" s="750"/>
      <c r="P50" s="750"/>
      <c r="Q50" s="750"/>
      <c r="R50" s="750"/>
      <c r="S50" s="750"/>
      <c r="T50" s="750"/>
      <c r="U50" s="750"/>
      <c r="V50" s="750"/>
      <c r="W50" s="750"/>
      <c r="X50" s="750"/>
      <c r="Y50" s="750"/>
      <c r="Z50" s="750"/>
      <c r="AA50" s="750"/>
      <c r="AG50" s="1181"/>
      <c r="AH50" s="1182"/>
      <c r="AI50" s="1182"/>
      <c r="AJ50" s="1182"/>
      <c r="AK50" s="1182"/>
      <c r="AL50" s="1182"/>
      <c r="AM50" s="1182"/>
      <c r="AN50" s="1182"/>
      <c r="AO50" s="1182"/>
      <c r="AP50" s="1182"/>
      <c r="AQ50" s="1183"/>
      <c r="AR50" s="1183"/>
      <c r="AS50" s="1183"/>
      <c r="AT50" s="1183"/>
      <c r="AU50" s="1184"/>
      <c r="AV50" s="192" t="s">
        <v>53</v>
      </c>
      <c r="AW50" s="1185"/>
      <c r="AX50" s="1183"/>
      <c r="AY50" s="1183"/>
      <c r="AZ50" s="1183"/>
      <c r="BA50" s="1183"/>
      <c r="BB50" s="1231"/>
      <c r="BC50" s="1231"/>
      <c r="BD50" s="1231"/>
      <c r="BE50" s="1231"/>
      <c r="BF50" s="1232">
        <f>IF(SUM(BB50:BE52)&gt;0,SUM(BB50:BE52),0)</f>
        <v>0</v>
      </c>
      <c r="BG50" s="1232"/>
      <c r="BH50" s="1232"/>
      <c r="BI50" s="1233"/>
    </row>
    <row r="51" spans="1:61" ht="13.35" customHeight="1" x14ac:dyDescent="0.15">
      <c r="B51" s="1325" t="s">
        <v>1088</v>
      </c>
      <c r="C51" s="1326"/>
      <c r="D51" s="1326"/>
      <c r="E51" s="1327"/>
      <c r="F51" s="1164" t="str">
        <f>IF(③配信!S7="", "", ③配信!S7)</f>
        <v/>
      </c>
      <c r="G51" s="1165"/>
      <c r="H51" s="1165"/>
      <c r="I51" s="1165"/>
      <c r="J51" s="1165"/>
      <c r="K51" s="1166"/>
      <c r="L51" s="754"/>
      <c r="M51" s="754"/>
      <c r="N51" s="754"/>
      <c r="O51" s="754"/>
      <c r="P51" s="754"/>
      <c r="AG51" s="1181"/>
      <c r="AH51" s="1182"/>
      <c r="AI51" s="1182"/>
      <c r="AJ51" s="1182"/>
      <c r="AK51" s="1182"/>
      <c r="AL51" s="1182"/>
      <c r="AM51" s="1182"/>
      <c r="AN51" s="1182"/>
      <c r="AO51" s="1182"/>
      <c r="AP51" s="1182"/>
      <c r="AQ51" s="1183"/>
      <c r="AR51" s="1183"/>
      <c r="AS51" s="1183"/>
      <c r="AT51" s="1183"/>
      <c r="AU51" s="1184"/>
      <c r="AV51" s="192" t="s">
        <v>53</v>
      </c>
      <c r="AW51" s="1185"/>
      <c r="AX51" s="1183"/>
      <c r="AY51" s="1183"/>
      <c r="AZ51" s="1183"/>
      <c r="BA51" s="1183"/>
      <c r="BB51" s="1231"/>
      <c r="BC51" s="1231"/>
      <c r="BD51" s="1231"/>
      <c r="BE51" s="1231"/>
      <c r="BF51" s="1186" t="s">
        <v>55</v>
      </c>
      <c r="BG51" s="1186"/>
      <c r="BH51" s="1186"/>
      <c r="BI51" s="1187"/>
    </row>
    <row r="52" spans="1:61" ht="13.35" customHeight="1" thickBot="1" x14ac:dyDescent="0.2">
      <c r="B52" s="1328"/>
      <c r="C52" s="1329"/>
      <c r="D52" s="1329"/>
      <c r="E52" s="1330"/>
      <c r="F52" s="1167"/>
      <c r="G52" s="1168"/>
      <c r="H52" s="1168"/>
      <c r="I52" s="1168"/>
      <c r="J52" s="1168"/>
      <c r="K52" s="1169"/>
      <c r="L52" s="755"/>
      <c r="M52" s="755"/>
      <c r="N52" s="755"/>
      <c r="O52" s="755"/>
      <c r="P52" s="755"/>
      <c r="AG52" s="1188"/>
      <c r="AH52" s="1189"/>
      <c r="AI52" s="1189"/>
      <c r="AJ52" s="1189"/>
      <c r="AK52" s="1189"/>
      <c r="AL52" s="1189"/>
      <c r="AM52" s="1189"/>
      <c r="AN52" s="1189"/>
      <c r="AO52" s="1189"/>
      <c r="AP52" s="1189"/>
      <c r="AQ52" s="1234"/>
      <c r="AR52" s="1234"/>
      <c r="AS52" s="1234"/>
      <c r="AT52" s="1234"/>
      <c r="AU52" s="1235"/>
      <c r="AV52" s="193" t="s">
        <v>53</v>
      </c>
      <c r="AW52" s="1236"/>
      <c r="AX52" s="1234"/>
      <c r="AY52" s="1234"/>
      <c r="AZ52" s="1234"/>
      <c r="BA52" s="1234"/>
      <c r="BB52" s="1172"/>
      <c r="BC52" s="1172"/>
      <c r="BD52" s="1172"/>
      <c r="BE52" s="1172"/>
      <c r="BF52" s="1173">
        <f>IF(【非】式!I57&gt;0,IF(【非】式!I57&gt;5000,【非】式!I57,5000),0)</f>
        <v>0</v>
      </c>
      <c r="BG52" s="1174"/>
      <c r="BH52" s="1174"/>
      <c r="BI52" s="194" t="s">
        <v>42</v>
      </c>
    </row>
    <row r="53" spans="1:61" ht="13.35" customHeight="1" x14ac:dyDescent="0.15">
      <c r="A53" s="751">
        <v>9</v>
      </c>
      <c r="B53" s="1190" t="s">
        <v>69</v>
      </c>
      <c r="C53" s="1191"/>
      <c r="D53" s="1192"/>
      <c r="E53" s="1193"/>
      <c r="F53" s="1193"/>
      <c r="G53" s="1193"/>
      <c r="H53" s="1193"/>
      <c r="I53" s="1193"/>
      <c r="J53" s="1193"/>
      <c r="K53" s="1193"/>
      <c r="L53" s="1193"/>
      <c r="M53" s="1193"/>
      <c r="N53" s="1193"/>
      <c r="O53" s="1193"/>
      <c r="P53" s="1194"/>
      <c r="Q53" s="1262" t="s">
        <v>70</v>
      </c>
      <c r="R53" s="1263"/>
      <c r="S53" s="1263"/>
      <c r="T53" s="1264"/>
      <c r="U53" s="1265"/>
      <c r="V53" s="1266"/>
      <c r="W53" s="1299"/>
      <c r="X53" s="1262" t="s">
        <v>71</v>
      </c>
      <c r="Y53" s="1263"/>
      <c r="Z53" s="1263"/>
      <c r="AA53" s="1264"/>
      <c r="AB53" s="1265"/>
      <c r="AC53" s="1266"/>
      <c r="AD53" s="1267"/>
      <c r="AF53" s="751">
        <v>18</v>
      </c>
      <c r="AG53" s="1190" t="s">
        <v>69</v>
      </c>
      <c r="AH53" s="1191"/>
      <c r="AI53" s="1192"/>
      <c r="AJ53" s="1193"/>
      <c r="AK53" s="1193"/>
      <c r="AL53" s="1193"/>
      <c r="AM53" s="1193"/>
      <c r="AN53" s="1193"/>
      <c r="AO53" s="1193"/>
      <c r="AP53" s="1193"/>
      <c r="AQ53" s="1193"/>
      <c r="AR53" s="1193"/>
      <c r="AS53" s="1193"/>
      <c r="AT53" s="1193"/>
      <c r="AU53" s="1194"/>
      <c r="AV53" s="1175" t="s">
        <v>70</v>
      </c>
      <c r="AW53" s="1176"/>
      <c r="AX53" s="1176"/>
      <c r="AY53" s="1176"/>
      <c r="AZ53" s="1177"/>
      <c r="BA53" s="1177"/>
      <c r="BB53" s="1177"/>
      <c r="BC53" s="1175" t="s">
        <v>71</v>
      </c>
      <c r="BD53" s="1176"/>
      <c r="BE53" s="1176"/>
      <c r="BF53" s="1176"/>
      <c r="BG53" s="1177"/>
      <c r="BH53" s="1177"/>
      <c r="BI53" s="1178"/>
    </row>
    <row r="54" spans="1:61" ht="13.35" customHeight="1" x14ac:dyDescent="0.15">
      <c r="A54" s="751"/>
      <c r="B54" s="1268" t="s">
        <v>65</v>
      </c>
      <c r="C54" s="1269"/>
      <c r="D54" s="1269"/>
      <c r="E54" s="1269"/>
      <c r="F54" s="1269"/>
      <c r="G54" s="1269"/>
      <c r="H54" s="1269"/>
      <c r="I54" s="1269"/>
      <c r="J54" s="1269"/>
      <c r="K54" s="1270"/>
      <c r="L54" s="1271" t="s">
        <v>540</v>
      </c>
      <c r="M54" s="1272"/>
      <c r="N54" s="1272"/>
      <c r="O54" s="1272"/>
      <c r="P54" s="1272"/>
      <c r="Q54" s="1272"/>
      <c r="R54" s="1272"/>
      <c r="S54" s="1272"/>
      <c r="T54" s="1272"/>
      <c r="U54" s="1272"/>
      <c r="V54" s="1273"/>
      <c r="W54" s="1280" t="s">
        <v>35</v>
      </c>
      <c r="X54" s="1269"/>
      <c r="Y54" s="1269"/>
      <c r="Z54" s="1270"/>
      <c r="AA54" s="1281" t="s">
        <v>52</v>
      </c>
      <c r="AB54" s="1282"/>
      <c r="AC54" s="1282"/>
      <c r="AD54" s="1283"/>
      <c r="AG54" s="1179" t="s">
        <v>65</v>
      </c>
      <c r="AH54" s="1180"/>
      <c r="AI54" s="1180"/>
      <c r="AJ54" s="1180"/>
      <c r="AK54" s="1180"/>
      <c r="AL54" s="1180"/>
      <c r="AM54" s="1180"/>
      <c r="AN54" s="1180"/>
      <c r="AO54" s="1180"/>
      <c r="AP54" s="1180"/>
      <c r="AQ54" s="1180" t="s">
        <v>540</v>
      </c>
      <c r="AR54" s="1180"/>
      <c r="AS54" s="1180"/>
      <c r="AT54" s="1180"/>
      <c r="AU54" s="1180"/>
      <c r="AV54" s="1180"/>
      <c r="AW54" s="1180"/>
      <c r="AX54" s="1180"/>
      <c r="AY54" s="1180"/>
      <c r="AZ54" s="1180"/>
      <c r="BA54" s="1180"/>
      <c r="BB54" s="1230" t="s">
        <v>35</v>
      </c>
      <c r="BC54" s="1180"/>
      <c r="BD54" s="1180"/>
      <c r="BE54" s="1180"/>
      <c r="BF54" s="1186" t="s">
        <v>52</v>
      </c>
      <c r="BG54" s="1186"/>
      <c r="BH54" s="1186"/>
      <c r="BI54" s="1187"/>
    </row>
    <row r="55" spans="1:61" ht="13.35" customHeight="1" x14ac:dyDescent="0.15">
      <c r="A55" s="751"/>
      <c r="B55" s="1274"/>
      <c r="C55" s="1275"/>
      <c r="D55" s="1275"/>
      <c r="E55" s="1275"/>
      <c r="F55" s="1275"/>
      <c r="G55" s="1275"/>
      <c r="H55" s="1275"/>
      <c r="I55" s="1275"/>
      <c r="J55" s="1275"/>
      <c r="K55" s="1276"/>
      <c r="L55" s="1184"/>
      <c r="M55" s="1277"/>
      <c r="N55" s="1277"/>
      <c r="O55" s="1277"/>
      <c r="P55" s="1278"/>
      <c r="Q55" s="192" t="s">
        <v>53</v>
      </c>
      <c r="R55" s="1279"/>
      <c r="S55" s="1277"/>
      <c r="T55" s="1277"/>
      <c r="U55" s="1277"/>
      <c r="V55" s="1185"/>
      <c r="W55" s="1284"/>
      <c r="X55" s="1285"/>
      <c r="Y55" s="1285"/>
      <c r="Z55" s="1286"/>
      <c r="AA55" s="1287">
        <f>IF(SUM(W55:Z57)&gt;0,SUM(W55:Z57),0)</f>
        <v>0</v>
      </c>
      <c r="AB55" s="1288"/>
      <c r="AC55" s="1288"/>
      <c r="AD55" s="1289"/>
      <c r="AG55" s="1181"/>
      <c r="AH55" s="1182"/>
      <c r="AI55" s="1182"/>
      <c r="AJ55" s="1182"/>
      <c r="AK55" s="1182"/>
      <c r="AL55" s="1182"/>
      <c r="AM55" s="1182"/>
      <c r="AN55" s="1182"/>
      <c r="AO55" s="1182"/>
      <c r="AP55" s="1182"/>
      <c r="AQ55" s="1183"/>
      <c r="AR55" s="1183"/>
      <c r="AS55" s="1183"/>
      <c r="AT55" s="1183"/>
      <c r="AU55" s="1184"/>
      <c r="AV55" s="192" t="s">
        <v>53</v>
      </c>
      <c r="AW55" s="1185"/>
      <c r="AX55" s="1183"/>
      <c r="AY55" s="1183"/>
      <c r="AZ55" s="1183"/>
      <c r="BA55" s="1183"/>
      <c r="BB55" s="1231"/>
      <c r="BC55" s="1231"/>
      <c r="BD55" s="1231"/>
      <c r="BE55" s="1231"/>
      <c r="BF55" s="1232">
        <f>IF(SUM(BB55:BE57)&gt;0,SUM(BB55:BE57),0)</f>
        <v>0</v>
      </c>
      <c r="BG55" s="1232"/>
      <c r="BH55" s="1232"/>
      <c r="BI55" s="1233"/>
    </row>
    <row r="56" spans="1:61" ht="13.35" customHeight="1" x14ac:dyDescent="0.15">
      <c r="A56" s="751"/>
      <c r="B56" s="1274"/>
      <c r="C56" s="1275"/>
      <c r="D56" s="1275"/>
      <c r="E56" s="1275"/>
      <c r="F56" s="1275"/>
      <c r="G56" s="1275"/>
      <c r="H56" s="1275"/>
      <c r="I56" s="1275"/>
      <c r="J56" s="1275"/>
      <c r="K56" s="1276"/>
      <c r="L56" s="1184"/>
      <c r="M56" s="1277"/>
      <c r="N56" s="1277"/>
      <c r="O56" s="1277"/>
      <c r="P56" s="1278"/>
      <c r="Q56" s="192" t="s">
        <v>53</v>
      </c>
      <c r="R56" s="1279"/>
      <c r="S56" s="1277"/>
      <c r="T56" s="1277"/>
      <c r="U56" s="1277"/>
      <c r="V56" s="1185"/>
      <c r="W56" s="1284"/>
      <c r="X56" s="1285"/>
      <c r="Y56" s="1285"/>
      <c r="Z56" s="1286"/>
      <c r="AA56" s="1281" t="s">
        <v>55</v>
      </c>
      <c r="AB56" s="1282"/>
      <c r="AC56" s="1282"/>
      <c r="AD56" s="1283"/>
      <c r="AG56" s="1181"/>
      <c r="AH56" s="1182"/>
      <c r="AI56" s="1182"/>
      <c r="AJ56" s="1182"/>
      <c r="AK56" s="1182"/>
      <c r="AL56" s="1182"/>
      <c r="AM56" s="1182"/>
      <c r="AN56" s="1182"/>
      <c r="AO56" s="1182"/>
      <c r="AP56" s="1182"/>
      <c r="AQ56" s="1183"/>
      <c r="AR56" s="1183"/>
      <c r="AS56" s="1183"/>
      <c r="AT56" s="1183"/>
      <c r="AU56" s="1184"/>
      <c r="AV56" s="192" t="s">
        <v>53</v>
      </c>
      <c r="AW56" s="1185"/>
      <c r="AX56" s="1183"/>
      <c r="AY56" s="1183"/>
      <c r="AZ56" s="1183"/>
      <c r="BA56" s="1183"/>
      <c r="BB56" s="1231"/>
      <c r="BC56" s="1231"/>
      <c r="BD56" s="1231"/>
      <c r="BE56" s="1231"/>
      <c r="BF56" s="1186" t="s">
        <v>55</v>
      </c>
      <c r="BG56" s="1186"/>
      <c r="BH56" s="1186"/>
      <c r="BI56" s="1187"/>
    </row>
    <row r="57" spans="1:61" ht="13.35" customHeight="1" thickBot="1" x14ac:dyDescent="0.2">
      <c r="A57" s="751"/>
      <c r="B57" s="1290"/>
      <c r="C57" s="1291"/>
      <c r="D57" s="1291"/>
      <c r="E57" s="1291"/>
      <c r="F57" s="1291"/>
      <c r="G57" s="1291"/>
      <c r="H57" s="1291"/>
      <c r="I57" s="1291"/>
      <c r="J57" s="1291"/>
      <c r="K57" s="1292"/>
      <c r="L57" s="1235"/>
      <c r="M57" s="1293"/>
      <c r="N57" s="1293"/>
      <c r="O57" s="1293"/>
      <c r="P57" s="1294"/>
      <c r="Q57" s="193" t="s">
        <v>53</v>
      </c>
      <c r="R57" s="1295"/>
      <c r="S57" s="1293"/>
      <c r="T57" s="1293"/>
      <c r="U57" s="1293"/>
      <c r="V57" s="1236"/>
      <c r="W57" s="1296"/>
      <c r="X57" s="1297"/>
      <c r="Y57" s="1297"/>
      <c r="Z57" s="1298"/>
      <c r="AA57" s="1173">
        <f>IF(【非】式!I49&gt;0,IF(【非】式!I49&gt;5000,【非】式!I49,5000),0)</f>
        <v>0</v>
      </c>
      <c r="AB57" s="1174"/>
      <c r="AC57" s="1174"/>
      <c r="AD57" s="194" t="s">
        <v>42</v>
      </c>
      <c r="AG57" s="1188"/>
      <c r="AH57" s="1189"/>
      <c r="AI57" s="1189"/>
      <c r="AJ57" s="1189"/>
      <c r="AK57" s="1189"/>
      <c r="AL57" s="1189"/>
      <c r="AM57" s="1189"/>
      <c r="AN57" s="1189"/>
      <c r="AO57" s="1189"/>
      <c r="AP57" s="1189"/>
      <c r="AQ57" s="1234"/>
      <c r="AR57" s="1234"/>
      <c r="AS57" s="1234"/>
      <c r="AT57" s="1234"/>
      <c r="AU57" s="1235"/>
      <c r="AV57" s="193" t="s">
        <v>53</v>
      </c>
      <c r="AW57" s="1236"/>
      <c r="AX57" s="1234"/>
      <c r="AY57" s="1234"/>
      <c r="AZ57" s="1234"/>
      <c r="BA57" s="1234"/>
      <c r="BB57" s="1172"/>
      <c r="BC57" s="1172"/>
      <c r="BD57" s="1172"/>
      <c r="BE57" s="1172"/>
      <c r="BF57" s="1173">
        <f>IF(【非】式!I58&gt;0,IF(【非】式!I58&gt;5000,【非】式!I58,5000),0)</f>
        <v>0</v>
      </c>
      <c r="BG57" s="1174"/>
      <c r="BH57" s="1174"/>
      <c r="BI57" s="194" t="s">
        <v>42</v>
      </c>
    </row>
    <row r="58" spans="1:61" ht="13.35" customHeight="1" x14ac:dyDescent="0.15">
      <c r="A58" s="751">
        <v>10</v>
      </c>
      <c r="B58" s="1190" t="s">
        <v>69</v>
      </c>
      <c r="C58" s="1191"/>
      <c r="D58" s="1192"/>
      <c r="E58" s="1193"/>
      <c r="F58" s="1193"/>
      <c r="G58" s="1193"/>
      <c r="H58" s="1193"/>
      <c r="I58" s="1193"/>
      <c r="J58" s="1193"/>
      <c r="K58" s="1193"/>
      <c r="L58" s="1193"/>
      <c r="M58" s="1193"/>
      <c r="N58" s="1193"/>
      <c r="O58" s="1193"/>
      <c r="P58" s="1194"/>
      <c r="Q58" s="1262" t="s">
        <v>70</v>
      </c>
      <c r="R58" s="1263"/>
      <c r="S58" s="1263"/>
      <c r="T58" s="1264"/>
      <c r="U58" s="1265"/>
      <c r="V58" s="1266"/>
      <c r="W58" s="1299"/>
      <c r="X58" s="1262" t="s">
        <v>71</v>
      </c>
      <c r="Y58" s="1263"/>
      <c r="Z58" s="1263"/>
      <c r="AA58" s="1264"/>
      <c r="AB58" s="1265"/>
      <c r="AC58" s="1266"/>
      <c r="AD58" s="1267"/>
      <c r="AF58" s="751">
        <v>19</v>
      </c>
      <c r="AG58" s="1190" t="s">
        <v>69</v>
      </c>
      <c r="AH58" s="1191"/>
      <c r="AI58" s="1192"/>
      <c r="AJ58" s="1193"/>
      <c r="AK58" s="1193"/>
      <c r="AL58" s="1193"/>
      <c r="AM58" s="1193"/>
      <c r="AN58" s="1193"/>
      <c r="AO58" s="1193"/>
      <c r="AP58" s="1193"/>
      <c r="AQ58" s="1193"/>
      <c r="AR58" s="1193"/>
      <c r="AS58" s="1193"/>
      <c r="AT58" s="1193"/>
      <c r="AU58" s="1194"/>
      <c r="AV58" s="1175" t="s">
        <v>70</v>
      </c>
      <c r="AW58" s="1176"/>
      <c r="AX58" s="1176"/>
      <c r="AY58" s="1176"/>
      <c r="AZ58" s="1177"/>
      <c r="BA58" s="1177"/>
      <c r="BB58" s="1177"/>
      <c r="BC58" s="1175" t="s">
        <v>71</v>
      </c>
      <c r="BD58" s="1176"/>
      <c r="BE58" s="1176"/>
      <c r="BF58" s="1176"/>
      <c r="BG58" s="1177"/>
      <c r="BH58" s="1177"/>
      <c r="BI58" s="1178"/>
    </row>
    <row r="59" spans="1:61" ht="13.35" customHeight="1" x14ac:dyDescent="0.15">
      <c r="A59" s="751"/>
      <c r="B59" s="1268" t="s">
        <v>65</v>
      </c>
      <c r="C59" s="1269"/>
      <c r="D59" s="1269"/>
      <c r="E59" s="1269"/>
      <c r="F59" s="1269"/>
      <c r="G59" s="1269"/>
      <c r="H59" s="1269"/>
      <c r="I59" s="1269"/>
      <c r="J59" s="1269"/>
      <c r="K59" s="1270"/>
      <c r="L59" s="1271" t="s">
        <v>540</v>
      </c>
      <c r="M59" s="1272"/>
      <c r="N59" s="1272"/>
      <c r="O59" s="1272"/>
      <c r="P59" s="1272"/>
      <c r="Q59" s="1272"/>
      <c r="R59" s="1272"/>
      <c r="S59" s="1272"/>
      <c r="T59" s="1272"/>
      <c r="U59" s="1272"/>
      <c r="V59" s="1273"/>
      <c r="W59" s="1280" t="s">
        <v>35</v>
      </c>
      <c r="X59" s="1269"/>
      <c r="Y59" s="1269"/>
      <c r="Z59" s="1270"/>
      <c r="AA59" s="1281" t="s">
        <v>52</v>
      </c>
      <c r="AB59" s="1282"/>
      <c r="AC59" s="1282"/>
      <c r="AD59" s="1283"/>
      <c r="AG59" s="1179" t="s">
        <v>65</v>
      </c>
      <c r="AH59" s="1180"/>
      <c r="AI59" s="1180"/>
      <c r="AJ59" s="1180"/>
      <c r="AK59" s="1180"/>
      <c r="AL59" s="1180"/>
      <c r="AM59" s="1180"/>
      <c r="AN59" s="1180"/>
      <c r="AO59" s="1180"/>
      <c r="AP59" s="1180"/>
      <c r="AQ59" s="1180" t="s">
        <v>540</v>
      </c>
      <c r="AR59" s="1180"/>
      <c r="AS59" s="1180"/>
      <c r="AT59" s="1180"/>
      <c r="AU59" s="1180"/>
      <c r="AV59" s="1180"/>
      <c r="AW59" s="1180"/>
      <c r="AX59" s="1180"/>
      <c r="AY59" s="1180"/>
      <c r="AZ59" s="1180"/>
      <c r="BA59" s="1180"/>
      <c r="BB59" s="1230" t="s">
        <v>35</v>
      </c>
      <c r="BC59" s="1180"/>
      <c r="BD59" s="1180"/>
      <c r="BE59" s="1180"/>
      <c r="BF59" s="1186" t="s">
        <v>52</v>
      </c>
      <c r="BG59" s="1186"/>
      <c r="BH59" s="1186"/>
      <c r="BI59" s="1187"/>
    </row>
    <row r="60" spans="1:61" ht="13.35" customHeight="1" x14ac:dyDescent="0.15">
      <c r="A60" s="751"/>
      <c r="B60" s="1274"/>
      <c r="C60" s="1275"/>
      <c r="D60" s="1275"/>
      <c r="E60" s="1275"/>
      <c r="F60" s="1275"/>
      <c r="G60" s="1275"/>
      <c r="H60" s="1275"/>
      <c r="I60" s="1275"/>
      <c r="J60" s="1275"/>
      <c r="K60" s="1276"/>
      <c r="L60" s="1184"/>
      <c r="M60" s="1277"/>
      <c r="N60" s="1277"/>
      <c r="O60" s="1277"/>
      <c r="P60" s="1278"/>
      <c r="Q60" s="192" t="s">
        <v>53</v>
      </c>
      <c r="R60" s="1279"/>
      <c r="S60" s="1277"/>
      <c r="T60" s="1277"/>
      <c r="U60" s="1277"/>
      <c r="V60" s="1185"/>
      <c r="W60" s="1284"/>
      <c r="X60" s="1285"/>
      <c r="Y60" s="1285"/>
      <c r="Z60" s="1286"/>
      <c r="AA60" s="1287">
        <f>IF(SUM(W60:Z62)&gt;0,SUM(W60:Z62),0)</f>
        <v>0</v>
      </c>
      <c r="AB60" s="1288"/>
      <c r="AC60" s="1288"/>
      <c r="AD60" s="1289"/>
      <c r="AG60" s="1181"/>
      <c r="AH60" s="1182"/>
      <c r="AI60" s="1182"/>
      <c r="AJ60" s="1182"/>
      <c r="AK60" s="1182"/>
      <c r="AL60" s="1182"/>
      <c r="AM60" s="1182"/>
      <c r="AN60" s="1182"/>
      <c r="AO60" s="1182"/>
      <c r="AP60" s="1182"/>
      <c r="AQ60" s="1183"/>
      <c r="AR60" s="1183"/>
      <c r="AS60" s="1183"/>
      <c r="AT60" s="1183"/>
      <c r="AU60" s="1184"/>
      <c r="AV60" s="192" t="s">
        <v>53</v>
      </c>
      <c r="AW60" s="1185"/>
      <c r="AX60" s="1183"/>
      <c r="AY60" s="1183"/>
      <c r="AZ60" s="1183"/>
      <c r="BA60" s="1183"/>
      <c r="BB60" s="1231"/>
      <c r="BC60" s="1231"/>
      <c r="BD60" s="1231"/>
      <c r="BE60" s="1231"/>
      <c r="BF60" s="1232">
        <f>IF(SUM(BB60:BE62)&gt;0,SUM(BB60:BE62),0)</f>
        <v>0</v>
      </c>
      <c r="BG60" s="1232"/>
      <c r="BH60" s="1232"/>
      <c r="BI60" s="1233"/>
    </row>
    <row r="61" spans="1:61" ht="13.35" customHeight="1" x14ac:dyDescent="0.15">
      <c r="A61" s="751"/>
      <c r="B61" s="1274"/>
      <c r="C61" s="1275"/>
      <c r="D61" s="1275"/>
      <c r="E61" s="1275"/>
      <c r="F61" s="1275"/>
      <c r="G61" s="1275"/>
      <c r="H61" s="1275"/>
      <c r="I61" s="1275"/>
      <c r="J61" s="1275"/>
      <c r="K61" s="1276"/>
      <c r="L61" s="1184"/>
      <c r="M61" s="1277"/>
      <c r="N61" s="1277"/>
      <c r="O61" s="1277"/>
      <c r="P61" s="1278"/>
      <c r="Q61" s="192" t="s">
        <v>53</v>
      </c>
      <c r="R61" s="1279"/>
      <c r="S61" s="1277"/>
      <c r="T61" s="1277"/>
      <c r="U61" s="1277"/>
      <c r="V61" s="1185"/>
      <c r="W61" s="1284"/>
      <c r="X61" s="1285"/>
      <c r="Y61" s="1285"/>
      <c r="Z61" s="1286"/>
      <c r="AA61" s="1281" t="s">
        <v>55</v>
      </c>
      <c r="AB61" s="1282"/>
      <c r="AC61" s="1282"/>
      <c r="AD61" s="1283"/>
      <c r="AG61" s="1181"/>
      <c r="AH61" s="1182"/>
      <c r="AI61" s="1182"/>
      <c r="AJ61" s="1182"/>
      <c r="AK61" s="1182"/>
      <c r="AL61" s="1182"/>
      <c r="AM61" s="1182"/>
      <c r="AN61" s="1182"/>
      <c r="AO61" s="1182"/>
      <c r="AP61" s="1182"/>
      <c r="AQ61" s="1183"/>
      <c r="AR61" s="1183"/>
      <c r="AS61" s="1183"/>
      <c r="AT61" s="1183"/>
      <c r="AU61" s="1184"/>
      <c r="AV61" s="192" t="s">
        <v>53</v>
      </c>
      <c r="AW61" s="1185"/>
      <c r="AX61" s="1183"/>
      <c r="AY61" s="1183"/>
      <c r="AZ61" s="1183"/>
      <c r="BA61" s="1183"/>
      <c r="BB61" s="1231"/>
      <c r="BC61" s="1231"/>
      <c r="BD61" s="1231"/>
      <c r="BE61" s="1231"/>
      <c r="BF61" s="1186" t="s">
        <v>55</v>
      </c>
      <c r="BG61" s="1186"/>
      <c r="BH61" s="1186"/>
      <c r="BI61" s="1187"/>
    </row>
    <row r="62" spans="1:61" ht="13.35" customHeight="1" thickBot="1" x14ac:dyDescent="0.2">
      <c r="A62" s="751"/>
      <c r="B62" s="1290"/>
      <c r="C62" s="1291"/>
      <c r="D62" s="1291"/>
      <c r="E62" s="1291"/>
      <c r="F62" s="1291"/>
      <c r="G62" s="1291"/>
      <c r="H62" s="1291"/>
      <c r="I62" s="1291"/>
      <c r="J62" s="1291"/>
      <c r="K62" s="1292"/>
      <c r="L62" s="1235"/>
      <c r="M62" s="1293"/>
      <c r="N62" s="1293"/>
      <c r="O62" s="1293"/>
      <c r="P62" s="1294"/>
      <c r="Q62" s="193" t="s">
        <v>53</v>
      </c>
      <c r="R62" s="1295"/>
      <c r="S62" s="1293"/>
      <c r="T62" s="1293"/>
      <c r="U62" s="1293"/>
      <c r="V62" s="1236"/>
      <c r="W62" s="1296"/>
      <c r="X62" s="1297"/>
      <c r="Y62" s="1297"/>
      <c r="Z62" s="1298"/>
      <c r="AA62" s="1173">
        <f>IF(【非】式!I50&gt;0,IF(【非】式!I50&gt;5000,【非】式!I50,5000),0)</f>
        <v>0</v>
      </c>
      <c r="AB62" s="1174"/>
      <c r="AC62" s="1174"/>
      <c r="AD62" s="194" t="s">
        <v>42</v>
      </c>
      <c r="AG62" s="1188"/>
      <c r="AH62" s="1189"/>
      <c r="AI62" s="1189"/>
      <c r="AJ62" s="1189"/>
      <c r="AK62" s="1189"/>
      <c r="AL62" s="1189"/>
      <c r="AM62" s="1189"/>
      <c r="AN62" s="1189"/>
      <c r="AO62" s="1189"/>
      <c r="AP62" s="1189"/>
      <c r="AQ62" s="1234"/>
      <c r="AR62" s="1234"/>
      <c r="AS62" s="1234"/>
      <c r="AT62" s="1234"/>
      <c r="AU62" s="1235"/>
      <c r="AV62" s="193" t="s">
        <v>53</v>
      </c>
      <c r="AW62" s="1236"/>
      <c r="AX62" s="1234"/>
      <c r="AY62" s="1234"/>
      <c r="AZ62" s="1234"/>
      <c r="BA62" s="1234"/>
      <c r="BB62" s="1172"/>
      <c r="BC62" s="1172"/>
      <c r="BD62" s="1172"/>
      <c r="BE62" s="1172"/>
      <c r="BF62" s="1173">
        <f>IF(【非】式!I59&gt;0,IF(【非】式!I59&gt;5000,【非】式!I59,5000),0)</f>
        <v>0</v>
      </c>
      <c r="BG62" s="1174"/>
      <c r="BH62" s="1174"/>
      <c r="BI62" s="194" t="s">
        <v>42</v>
      </c>
    </row>
    <row r="63" spans="1:61" ht="13.35" customHeight="1" x14ac:dyDescent="0.15">
      <c r="A63" s="751">
        <v>11</v>
      </c>
      <c r="B63" s="1190" t="s">
        <v>69</v>
      </c>
      <c r="C63" s="1191"/>
      <c r="D63" s="1192"/>
      <c r="E63" s="1193"/>
      <c r="F63" s="1193"/>
      <c r="G63" s="1193"/>
      <c r="H63" s="1193"/>
      <c r="I63" s="1193"/>
      <c r="J63" s="1193"/>
      <c r="K63" s="1193"/>
      <c r="L63" s="1193"/>
      <c r="M63" s="1193"/>
      <c r="N63" s="1193"/>
      <c r="O63" s="1193"/>
      <c r="P63" s="1194"/>
      <c r="Q63" s="1262" t="s">
        <v>70</v>
      </c>
      <c r="R63" s="1263"/>
      <c r="S63" s="1263"/>
      <c r="T63" s="1264"/>
      <c r="U63" s="1265"/>
      <c r="V63" s="1266"/>
      <c r="W63" s="1299"/>
      <c r="X63" s="1262" t="s">
        <v>71</v>
      </c>
      <c r="Y63" s="1263"/>
      <c r="Z63" s="1263"/>
      <c r="AA63" s="1264"/>
      <c r="AB63" s="1265"/>
      <c r="AC63" s="1266"/>
      <c r="AD63" s="1267"/>
      <c r="AF63" s="751">
        <v>20</v>
      </c>
      <c r="AG63" s="1190" t="s">
        <v>69</v>
      </c>
      <c r="AH63" s="1191"/>
      <c r="AI63" s="1192"/>
      <c r="AJ63" s="1193"/>
      <c r="AK63" s="1193"/>
      <c r="AL63" s="1193"/>
      <c r="AM63" s="1193"/>
      <c r="AN63" s="1193"/>
      <c r="AO63" s="1193"/>
      <c r="AP63" s="1193"/>
      <c r="AQ63" s="1193"/>
      <c r="AR63" s="1193"/>
      <c r="AS63" s="1193"/>
      <c r="AT63" s="1193"/>
      <c r="AU63" s="1194"/>
      <c r="AV63" s="1175" t="s">
        <v>70</v>
      </c>
      <c r="AW63" s="1176"/>
      <c r="AX63" s="1176"/>
      <c r="AY63" s="1176"/>
      <c r="AZ63" s="1177"/>
      <c r="BA63" s="1177"/>
      <c r="BB63" s="1177"/>
      <c r="BC63" s="1175" t="s">
        <v>71</v>
      </c>
      <c r="BD63" s="1176"/>
      <c r="BE63" s="1176"/>
      <c r="BF63" s="1176"/>
      <c r="BG63" s="1177"/>
      <c r="BH63" s="1177"/>
      <c r="BI63" s="1178"/>
    </row>
    <row r="64" spans="1:61" ht="13.35" customHeight="1" x14ac:dyDescent="0.15">
      <c r="A64" s="751"/>
      <c r="B64" s="1268" t="s">
        <v>65</v>
      </c>
      <c r="C64" s="1269"/>
      <c r="D64" s="1269"/>
      <c r="E64" s="1269"/>
      <c r="F64" s="1269"/>
      <c r="G64" s="1269"/>
      <c r="H64" s="1269"/>
      <c r="I64" s="1269"/>
      <c r="J64" s="1269"/>
      <c r="K64" s="1270"/>
      <c r="L64" s="1271" t="s">
        <v>540</v>
      </c>
      <c r="M64" s="1272"/>
      <c r="N64" s="1272"/>
      <c r="O64" s="1272"/>
      <c r="P64" s="1272"/>
      <c r="Q64" s="1272"/>
      <c r="R64" s="1272"/>
      <c r="S64" s="1272"/>
      <c r="T64" s="1272"/>
      <c r="U64" s="1272"/>
      <c r="V64" s="1273"/>
      <c r="W64" s="1280" t="s">
        <v>35</v>
      </c>
      <c r="X64" s="1269"/>
      <c r="Y64" s="1269"/>
      <c r="Z64" s="1270"/>
      <c r="AA64" s="1281" t="s">
        <v>52</v>
      </c>
      <c r="AB64" s="1282"/>
      <c r="AC64" s="1282"/>
      <c r="AD64" s="1283"/>
      <c r="AG64" s="1179" t="s">
        <v>65</v>
      </c>
      <c r="AH64" s="1180"/>
      <c r="AI64" s="1180"/>
      <c r="AJ64" s="1180"/>
      <c r="AK64" s="1180"/>
      <c r="AL64" s="1180"/>
      <c r="AM64" s="1180"/>
      <c r="AN64" s="1180"/>
      <c r="AO64" s="1180"/>
      <c r="AP64" s="1180"/>
      <c r="AQ64" s="1180" t="s">
        <v>540</v>
      </c>
      <c r="AR64" s="1180"/>
      <c r="AS64" s="1180"/>
      <c r="AT64" s="1180"/>
      <c r="AU64" s="1180"/>
      <c r="AV64" s="1180"/>
      <c r="AW64" s="1180"/>
      <c r="AX64" s="1180"/>
      <c r="AY64" s="1180"/>
      <c r="AZ64" s="1180"/>
      <c r="BA64" s="1180"/>
      <c r="BB64" s="1230" t="s">
        <v>35</v>
      </c>
      <c r="BC64" s="1180"/>
      <c r="BD64" s="1180"/>
      <c r="BE64" s="1180"/>
      <c r="BF64" s="1186" t="s">
        <v>52</v>
      </c>
      <c r="BG64" s="1186"/>
      <c r="BH64" s="1186"/>
      <c r="BI64" s="1187"/>
    </row>
    <row r="65" spans="1:61" ht="13.35" customHeight="1" x14ac:dyDescent="0.15">
      <c r="A65" s="751"/>
      <c r="B65" s="1274"/>
      <c r="C65" s="1275"/>
      <c r="D65" s="1275"/>
      <c r="E65" s="1275"/>
      <c r="F65" s="1275"/>
      <c r="G65" s="1275"/>
      <c r="H65" s="1275"/>
      <c r="I65" s="1275"/>
      <c r="J65" s="1275"/>
      <c r="K65" s="1276"/>
      <c r="L65" s="1184"/>
      <c r="M65" s="1277"/>
      <c r="N65" s="1277"/>
      <c r="O65" s="1277"/>
      <c r="P65" s="1278"/>
      <c r="Q65" s="192" t="s">
        <v>53</v>
      </c>
      <c r="R65" s="1279"/>
      <c r="S65" s="1277"/>
      <c r="T65" s="1277"/>
      <c r="U65" s="1277"/>
      <c r="V65" s="1185"/>
      <c r="W65" s="1284"/>
      <c r="X65" s="1285"/>
      <c r="Y65" s="1285"/>
      <c r="Z65" s="1286"/>
      <c r="AA65" s="1287">
        <f>IF(SUM(W65:Z67)&gt;0,SUM(W65:Z67),0)</f>
        <v>0</v>
      </c>
      <c r="AB65" s="1288"/>
      <c r="AC65" s="1288"/>
      <c r="AD65" s="1289"/>
      <c r="AG65" s="1181"/>
      <c r="AH65" s="1182"/>
      <c r="AI65" s="1182"/>
      <c r="AJ65" s="1182"/>
      <c r="AK65" s="1182"/>
      <c r="AL65" s="1182"/>
      <c r="AM65" s="1182"/>
      <c r="AN65" s="1182"/>
      <c r="AO65" s="1182"/>
      <c r="AP65" s="1182"/>
      <c r="AQ65" s="1183"/>
      <c r="AR65" s="1183"/>
      <c r="AS65" s="1183"/>
      <c r="AT65" s="1183"/>
      <c r="AU65" s="1184"/>
      <c r="AV65" s="192" t="s">
        <v>53</v>
      </c>
      <c r="AW65" s="1185"/>
      <c r="AX65" s="1183"/>
      <c r="AY65" s="1183"/>
      <c r="AZ65" s="1183"/>
      <c r="BA65" s="1183"/>
      <c r="BB65" s="1231"/>
      <c r="BC65" s="1231"/>
      <c r="BD65" s="1231"/>
      <c r="BE65" s="1231"/>
      <c r="BF65" s="1232">
        <f>IF(SUM(BB65:BE67)&gt;0,SUM(BB65:BE67),0)</f>
        <v>0</v>
      </c>
      <c r="BG65" s="1232"/>
      <c r="BH65" s="1232"/>
      <c r="BI65" s="1233"/>
    </row>
    <row r="66" spans="1:61" ht="13.35" customHeight="1" x14ac:dyDescent="0.15">
      <c r="A66" s="751"/>
      <c r="B66" s="1274"/>
      <c r="C66" s="1275"/>
      <c r="D66" s="1275"/>
      <c r="E66" s="1275"/>
      <c r="F66" s="1275"/>
      <c r="G66" s="1275"/>
      <c r="H66" s="1275"/>
      <c r="I66" s="1275"/>
      <c r="J66" s="1275"/>
      <c r="K66" s="1276"/>
      <c r="L66" s="1184"/>
      <c r="M66" s="1277"/>
      <c r="N66" s="1277"/>
      <c r="O66" s="1277"/>
      <c r="P66" s="1278"/>
      <c r="Q66" s="192" t="s">
        <v>53</v>
      </c>
      <c r="R66" s="1279"/>
      <c r="S66" s="1277"/>
      <c r="T66" s="1277"/>
      <c r="U66" s="1277"/>
      <c r="V66" s="1185"/>
      <c r="W66" s="1284"/>
      <c r="X66" s="1285"/>
      <c r="Y66" s="1285"/>
      <c r="Z66" s="1286"/>
      <c r="AA66" s="1281" t="s">
        <v>55</v>
      </c>
      <c r="AB66" s="1282"/>
      <c r="AC66" s="1282"/>
      <c r="AD66" s="1283"/>
      <c r="AG66" s="1181"/>
      <c r="AH66" s="1182"/>
      <c r="AI66" s="1182"/>
      <c r="AJ66" s="1182"/>
      <c r="AK66" s="1182"/>
      <c r="AL66" s="1182"/>
      <c r="AM66" s="1182"/>
      <c r="AN66" s="1182"/>
      <c r="AO66" s="1182"/>
      <c r="AP66" s="1182"/>
      <c r="AQ66" s="1183"/>
      <c r="AR66" s="1183"/>
      <c r="AS66" s="1183"/>
      <c r="AT66" s="1183"/>
      <c r="AU66" s="1184"/>
      <c r="AV66" s="192" t="s">
        <v>53</v>
      </c>
      <c r="AW66" s="1185"/>
      <c r="AX66" s="1183"/>
      <c r="AY66" s="1183"/>
      <c r="AZ66" s="1183"/>
      <c r="BA66" s="1183"/>
      <c r="BB66" s="1231"/>
      <c r="BC66" s="1231"/>
      <c r="BD66" s="1231"/>
      <c r="BE66" s="1231"/>
      <c r="BF66" s="1186" t="s">
        <v>55</v>
      </c>
      <c r="BG66" s="1186"/>
      <c r="BH66" s="1186"/>
      <c r="BI66" s="1187"/>
    </row>
    <row r="67" spans="1:61" ht="13.35" customHeight="1" thickBot="1" x14ac:dyDescent="0.2">
      <c r="A67" s="751"/>
      <c r="B67" s="1290"/>
      <c r="C67" s="1291"/>
      <c r="D67" s="1291"/>
      <c r="E67" s="1291"/>
      <c r="F67" s="1291"/>
      <c r="G67" s="1291"/>
      <c r="H67" s="1291"/>
      <c r="I67" s="1291"/>
      <c r="J67" s="1291"/>
      <c r="K67" s="1292"/>
      <c r="L67" s="1235"/>
      <c r="M67" s="1293"/>
      <c r="N67" s="1293"/>
      <c r="O67" s="1293"/>
      <c r="P67" s="1294"/>
      <c r="Q67" s="193" t="s">
        <v>53</v>
      </c>
      <c r="R67" s="1295"/>
      <c r="S67" s="1293"/>
      <c r="T67" s="1293"/>
      <c r="U67" s="1293"/>
      <c r="V67" s="1236"/>
      <c r="W67" s="1296"/>
      <c r="X67" s="1297"/>
      <c r="Y67" s="1297"/>
      <c r="Z67" s="1298"/>
      <c r="AA67" s="1173">
        <f>IF(【非】式!I51&gt;0,IF(【非】式!I51&gt;5000,【非】式!I51,5000),0)</f>
        <v>0</v>
      </c>
      <c r="AB67" s="1174"/>
      <c r="AC67" s="1174"/>
      <c r="AD67" s="194" t="s">
        <v>42</v>
      </c>
      <c r="AG67" s="1188"/>
      <c r="AH67" s="1189"/>
      <c r="AI67" s="1189"/>
      <c r="AJ67" s="1189"/>
      <c r="AK67" s="1189"/>
      <c r="AL67" s="1189"/>
      <c r="AM67" s="1189"/>
      <c r="AN67" s="1189"/>
      <c r="AO67" s="1189"/>
      <c r="AP67" s="1189"/>
      <c r="AQ67" s="1234"/>
      <c r="AR67" s="1234"/>
      <c r="AS67" s="1234"/>
      <c r="AT67" s="1234"/>
      <c r="AU67" s="1235"/>
      <c r="AV67" s="193" t="s">
        <v>53</v>
      </c>
      <c r="AW67" s="1236"/>
      <c r="AX67" s="1234"/>
      <c r="AY67" s="1234"/>
      <c r="AZ67" s="1234"/>
      <c r="BA67" s="1234"/>
      <c r="BB67" s="1172"/>
      <c r="BC67" s="1172"/>
      <c r="BD67" s="1172"/>
      <c r="BE67" s="1172"/>
      <c r="BF67" s="1173">
        <f>IF(【非】式!I60&gt;0,IF(【非】式!I60&gt;5000,【非】式!I60,5000),0)</f>
        <v>0</v>
      </c>
      <c r="BG67" s="1174"/>
      <c r="BH67" s="1174"/>
      <c r="BI67" s="194" t="s">
        <v>42</v>
      </c>
    </row>
    <row r="68" spans="1:61" ht="13.35" customHeight="1" x14ac:dyDescent="0.15">
      <c r="A68" s="751">
        <v>12</v>
      </c>
      <c r="B68" s="1190" t="s">
        <v>69</v>
      </c>
      <c r="C68" s="1191"/>
      <c r="D68" s="1192"/>
      <c r="E68" s="1193"/>
      <c r="F68" s="1193"/>
      <c r="G68" s="1193"/>
      <c r="H68" s="1193"/>
      <c r="I68" s="1193"/>
      <c r="J68" s="1193"/>
      <c r="K68" s="1193"/>
      <c r="L68" s="1193"/>
      <c r="M68" s="1193"/>
      <c r="N68" s="1193"/>
      <c r="O68" s="1193"/>
      <c r="P68" s="1194"/>
      <c r="Q68" s="1262" t="s">
        <v>70</v>
      </c>
      <c r="R68" s="1263"/>
      <c r="S68" s="1263"/>
      <c r="T68" s="1264"/>
      <c r="U68" s="1265"/>
      <c r="V68" s="1266"/>
      <c r="W68" s="1299"/>
      <c r="X68" s="1262" t="s">
        <v>71</v>
      </c>
      <c r="Y68" s="1263"/>
      <c r="Z68" s="1263"/>
      <c r="AA68" s="1264"/>
      <c r="AB68" s="1265"/>
      <c r="AC68" s="1266"/>
      <c r="AD68" s="1267"/>
      <c r="AF68" s="751">
        <v>21</v>
      </c>
      <c r="AG68" s="1190" t="s">
        <v>69</v>
      </c>
      <c r="AH68" s="1191"/>
      <c r="AI68" s="1192"/>
      <c r="AJ68" s="1193"/>
      <c r="AK68" s="1193"/>
      <c r="AL68" s="1193"/>
      <c r="AM68" s="1193"/>
      <c r="AN68" s="1193"/>
      <c r="AO68" s="1193"/>
      <c r="AP68" s="1193"/>
      <c r="AQ68" s="1193"/>
      <c r="AR68" s="1193"/>
      <c r="AS68" s="1193"/>
      <c r="AT68" s="1193"/>
      <c r="AU68" s="1194"/>
      <c r="AV68" s="1175" t="s">
        <v>70</v>
      </c>
      <c r="AW68" s="1176"/>
      <c r="AX68" s="1176"/>
      <c r="AY68" s="1176"/>
      <c r="AZ68" s="1177"/>
      <c r="BA68" s="1177"/>
      <c r="BB68" s="1177"/>
      <c r="BC68" s="1175" t="s">
        <v>71</v>
      </c>
      <c r="BD68" s="1176"/>
      <c r="BE68" s="1176"/>
      <c r="BF68" s="1176"/>
      <c r="BG68" s="1177"/>
      <c r="BH68" s="1177"/>
      <c r="BI68" s="1178"/>
    </row>
    <row r="69" spans="1:61" ht="13.35" customHeight="1" x14ac:dyDescent="0.15">
      <c r="A69" s="751"/>
      <c r="B69" s="1268" t="s">
        <v>65</v>
      </c>
      <c r="C69" s="1269"/>
      <c r="D69" s="1269"/>
      <c r="E69" s="1269"/>
      <c r="F69" s="1269"/>
      <c r="G69" s="1269"/>
      <c r="H69" s="1269"/>
      <c r="I69" s="1269"/>
      <c r="J69" s="1269"/>
      <c r="K69" s="1270"/>
      <c r="L69" s="1271" t="s">
        <v>540</v>
      </c>
      <c r="M69" s="1272"/>
      <c r="N69" s="1272"/>
      <c r="O69" s="1272"/>
      <c r="P69" s="1272"/>
      <c r="Q69" s="1272"/>
      <c r="R69" s="1272"/>
      <c r="S69" s="1272"/>
      <c r="T69" s="1272"/>
      <c r="U69" s="1272"/>
      <c r="V69" s="1273"/>
      <c r="W69" s="1280" t="s">
        <v>35</v>
      </c>
      <c r="X69" s="1269"/>
      <c r="Y69" s="1269"/>
      <c r="Z69" s="1270"/>
      <c r="AA69" s="1281" t="s">
        <v>52</v>
      </c>
      <c r="AB69" s="1282"/>
      <c r="AC69" s="1282"/>
      <c r="AD69" s="1283"/>
      <c r="AG69" s="1179" t="s">
        <v>65</v>
      </c>
      <c r="AH69" s="1180"/>
      <c r="AI69" s="1180"/>
      <c r="AJ69" s="1180"/>
      <c r="AK69" s="1180"/>
      <c r="AL69" s="1180"/>
      <c r="AM69" s="1180"/>
      <c r="AN69" s="1180"/>
      <c r="AO69" s="1180"/>
      <c r="AP69" s="1180"/>
      <c r="AQ69" s="1180" t="s">
        <v>540</v>
      </c>
      <c r="AR69" s="1180"/>
      <c r="AS69" s="1180"/>
      <c r="AT69" s="1180"/>
      <c r="AU69" s="1180"/>
      <c r="AV69" s="1180"/>
      <c r="AW69" s="1180"/>
      <c r="AX69" s="1180"/>
      <c r="AY69" s="1180"/>
      <c r="AZ69" s="1180"/>
      <c r="BA69" s="1180"/>
      <c r="BB69" s="1230" t="s">
        <v>35</v>
      </c>
      <c r="BC69" s="1180"/>
      <c r="BD69" s="1180"/>
      <c r="BE69" s="1180"/>
      <c r="BF69" s="1186" t="s">
        <v>52</v>
      </c>
      <c r="BG69" s="1186"/>
      <c r="BH69" s="1186"/>
      <c r="BI69" s="1187"/>
    </row>
    <row r="70" spans="1:61" ht="13.35" customHeight="1" x14ac:dyDescent="0.15">
      <c r="A70" s="751"/>
      <c r="B70" s="1274"/>
      <c r="C70" s="1275"/>
      <c r="D70" s="1275"/>
      <c r="E70" s="1275"/>
      <c r="F70" s="1275"/>
      <c r="G70" s="1275"/>
      <c r="H70" s="1275"/>
      <c r="I70" s="1275"/>
      <c r="J70" s="1275"/>
      <c r="K70" s="1276"/>
      <c r="L70" s="1184"/>
      <c r="M70" s="1277"/>
      <c r="N70" s="1277"/>
      <c r="O70" s="1277"/>
      <c r="P70" s="1278"/>
      <c r="Q70" s="192" t="s">
        <v>53</v>
      </c>
      <c r="R70" s="1279"/>
      <c r="S70" s="1277"/>
      <c r="T70" s="1277"/>
      <c r="U70" s="1277"/>
      <c r="V70" s="1185"/>
      <c r="W70" s="1284"/>
      <c r="X70" s="1285"/>
      <c r="Y70" s="1285"/>
      <c r="Z70" s="1286"/>
      <c r="AA70" s="1287">
        <f>IF(SUM(W70:Z72)&gt;0,SUM(W70:Z72),0)</f>
        <v>0</v>
      </c>
      <c r="AB70" s="1288"/>
      <c r="AC70" s="1288"/>
      <c r="AD70" s="1289"/>
      <c r="AG70" s="1181"/>
      <c r="AH70" s="1182"/>
      <c r="AI70" s="1182"/>
      <c r="AJ70" s="1182"/>
      <c r="AK70" s="1182"/>
      <c r="AL70" s="1182"/>
      <c r="AM70" s="1182"/>
      <c r="AN70" s="1182"/>
      <c r="AO70" s="1182"/>
      <c r="AP70" s="1182"/>
      <c r="AQ70" s="1183"/>
      <c r="AR70" s="1183"/>
      <c r="AS70" s="1183"/>
      <c r="AT70" s="1183"/>
      <c r="AU70" s="1184"/>
      <c r="AV70" s="192" t="s">
        <v>53</v>
      </c>
      <c r="AW70" s="1185"/>
      <c r="AX70" s="1183"/>
      <c r="AY70" s="1183"/>
      <c r="AZ70" s="1183"/>
      <c r="BA70" s="1183"/>
      <c r="BB70" s="1231"/>
      <c r="BC70" s="1231"/>
      <c r="BD70" s="1231"/>
      <c r="BE70" s="1231"/>
      <c r="BF70" s="1232">
        <f>IF(SUM(BB70:BE72)&gt;0,SUM(BB70:BE72),0)</f>
        <v>0</v>
      </c>
      <c r="BG70" s="1232"/>
      <c r="BH70" s="1232"/>
      <c r="BI70" s="1233"/>
    </row>
    <row r="71" spans="1:61" ht="13.35" customHeight="1" x14ac:dyDescent="0.15">
      <c r="A71" s="751"/>
      <c r="B71" s="1274"/>
      <c r="C71" s="1275"/>
      <c r="D71" s="1275"/>
      <c r="E71" s="1275"/>
      <c r="F71" s="1275"/>
      <c r="G71" s="1275"/>
      <c r="H71" s="1275"/>
      <c r="I71" s="1275"/>
      <c r="J71" s="1275"/>
      <c r="K71" s="1276"/>
      <c r="L71" s="1184"/>
      <c r="M71" s="1277"/>
      <c r="N71" s="1277"/>
      <c r="O71" s="1277"/>
      <c r="P71" s="1278"/>
      <c r="Q71" s="192" t="s">
        <v>53</v>
      </c>
      <c r="R71" s="1279"/>
      <c r="S71" s="1277"/>
      <c r="T71" s="1277"/>
      <c r="U71" s="1277"/>
      <c r="V71" s="1185"/>
      <c r="W71" s="1284"/>
      <c r="X71" s="1285"/>
      <c r="Y71" s="1285"/>
      <c r="Z71" s="1286"/>
      <c r="AA71" s="1281" t="s">
        <v>55</v>
      </c>
      <c r="AB71" s="1282"/>
      <c r="AC71" s="1282"/>
      <c r="AD71" s="1283"/>
      <c r="AG71" s="1181"/>
      <c r="AH71" s="1182"/>
      <c r="AI71" s="1182"/>
      <c r="AJ71" s="1182"/>
      <c r="AK71" s="1182"/>
      <c r="AL71" s="1182"/>
      <c r="AM71" s="1182"/>
      <c r="AN71" s="1182"/>
      <c r="AO71" s="1182"/>
      <c r="AP71" s="1182"/>
      <c r="AQ71" s="1183"/>
      <c r="AR71" s="1183"/>
      <c r="AS71" s="1183"/>
      <c r="AT71" s="1183"/>
      <c r="AU71" s="1184"/>
      <c r="AV71" s="192" t="s">
        <v>53</v>
      </c>
      <c r="AW71" s="1185"/>
      <c r="AX71" s="1183"/>
      <c r="AY71" s="1183"/>
      <c r="AZ71" s="1183"/>
      <c r="BA71" s="1183"/>
      <c r="BB71" s="1231"/>
      <c r="BC71" s="1231"/>
      <c r="BD71" s="1231"/>
      <c r="BE71" s="1231"/>
      <c r="BF71" s="1186" t="s">
        <v>55</v>
      </c>
      <c r="BG71" s="1186"/>
      <c r="BH71" s="1186"/>
      <c r="BI71" s="1187"/>
    </row>
    <row r="72" spans="1:61" ht="13.35" customHeight="1" thickBot="1" x14ac:dyDescent="0.2">
      <c r="A72" s="751"/>
      <c r="B72" s="1290"/>
      <c r="C72" s="1291"/>
      <c r="D72" s="1291"/>
      <c r="E72" s="1291"/>
      <c r="F72" s="1291"/>
      <c r="G72" s="1291"/>
      <c r="H72" s="1291"/>
      <c r="I72" s="1291"/>
      <c r="J72" s="1291"/>
      <c r="K72" s="1292"/>
      <c r="L72" s="1235"/>
      <c r="M72" s="1293"/>
      <c r="N72" s="1293"/>
      <c r="O72" s="1293"/>
      <c r="P72" s="1294"/>
      <c r="Q72" s="193" t="s">
        <v>53</v>
      </c>
      <c r="R72" s="1295"/>
      <c r="S72" s="1293"/>
      <c r="T72" s="1293"/>
      <c r="U72" s="1293"/>
      <c r="V72" s="1236"/>
      <c r="W72" s="1296"/>
      <c r="X72" s="1297"/>
      <c r="Y72" s="1297"/>
      <c r="Z72" s="1298"/>
      <c r="AA72" s="1173">
        <f>IF(【非】式!I52&gt;0,IF(【非】式!I52&gt;5000,【非】式!I52,5000),0)</f>
        <v>0</v>
      </c>
      <c r="AB72" s="1174"/>
      <c r="AC72" s="1174"/>
      <c r="AD72" s="194" t="s">
        <v>42</v>
      </c>
      <c r="AG72" s="1188"/>
      <c r="AH72" s="1189"/>
      <c r="AI72" s="1189"/>
      <c r="AJ72" s="1189"/>
      <c r="AK72" s="1189"/>
      <c r="AL72" s="1189"/>
      <c r="AM72" s="1189"/>
      <c r="AN72" s="1189"/>
      <c r="AO72" s="1189"/>
      <c r="AP72" s="1189"/>
      <c r="AQ72" s="1234"/>
      <c r="AR72" s="1234"/>
      <c r="AS72" s="1234"/>
      <c r="AT72" s="1234"/>
      <c r="AU72" s="1235"/>
      <c r="AV72" s="193" t="s">
        <v>53</v>
      </c>
      <c r="AW72" s="1236"/>
      <c r="AX72" s="1234"/>
      <c r="AY72" s="1234"/>
      <c r="AZ72" s="1234"/>
      <c r="BA72" s="1234"/>
      <c r="BB72" s="1172"/>
      <c r="BC72" s="1172"/>
      <c r="BD72" s="1172"/>
      <c r="BE72" s="1172"/>
      <c r="BF72" s="1173">
        <f>IF(【非】式!I61&gt;0,IF(【非】式!I61&gt;5000,【非】式!I61,5000),0)</f>
        <v>0</v>
      </c>
      <c r="BG72" s="1174"/>
      <c r="BH72" s="1174"/>
      <c r="BI72" s="194" t="s">
        <v>42</v>
      </c>
    </row>
    <row r="73" spans="1:61" ht="13.35" customHeight="1" x14ac:dyDescent="0.15">
      <c r="A73" s="751">
        <v>13</v>
      </c>
      <c r="B73" s="1190" t="s">
        <v>69</v>
      </c>
      <c r="C73" s="1191"/>
      <c r="D73" s="1192"/>
      <c r="E73" s="1193"/>
      <c r="F73" s="1193"/>
      <c r="G73" s="1193"/>
      <c r="H73" s="1193"/>
      <c r="I73" s="1193"/>
      <c r="J73" s="1193"/>
      <c r="K73" s="1193"/>
      <c r="L73" s="1193"/>
      <c r="M73" s="1193"/>
      <c r="N73" s="1193"/>
      <c r="O73" s="1193"/>
      <c r="P73" s="1194"/>
      <c r="Q73" s="1262" t="s">
        <v>70</v>
      </c>
      <c r="R73" s="1263"/>
      <c r="S73" s="1263"/>
      <c r="T73" s="1264"/>
      <c r="U73" s="1265"/>
      <c r="V73" s="1266"/>
      <c r="W73" s="1299"/>
      <c r="X73" s="1262" t="s">
        <v>71</v>
      </c>
      <c r="Y73" s="1263"/>
      <c r="Z73" s="1263"/>
      <c r="AA73" s="1264"/>
      <c r="AB73" s="1265"/>
      <c r="AC73" s="1266"/>
      <c r="AD73" s="1267"/>
      <c r="AF73" s="751">
        <v>22</v>
      </c>
      <c r="AG73" s="1190" t="s">
        <v>69</v>
      </c>
      <c r="AH73" s="1191"/>
      <c r="AI73" s="1192"/>
      <c r="AJ73" s="1193"/>
      <c r="AK73" s="1193"/>
      <c r="AL73" s="1193"/>
      <c r="AM73" s="1193"/>
      <c r="AN73" s="1193"/>
      <c r="AO73" s="1193"/>
      <c r="AP73" s="1193"/>
      <c r="AQ73" s="1193"/>
      <c r="AR73" s="1193"/>
      <c r="AS73" s="1193"/>
      <c r="AT73" s="1193"/>
      <c r="AU73" s="1194"/>
      <c r="AV73" s="1175" t="s">
        <v>70</v>
      </c>
      <c r="AW73" s="1176"/>
      <c r="AX73" s="1176"/>
      <c r="AY73" s="1176"/>
      <c r="AZ73" s="1177"/>
      <c r="BA73" s="1177"/>
      <c r="BB73" s="1177"/>
      <c r="BC73" s="1175" t="s">
        <v>71</v>
      </c>
      <c r="BD73" s="1176"/>
      <c r="BE73" s="1176"/>
      <c r="BF73" s="1176"/>
      <c r="BG73" s="1177"/>
      <c r="BH73" s="1177"/>
      <c r="BI73" s="1178"/>
    </row>
    <row r="74" spans="1:61" ht="13.35" customHeight="1" x14ac:dyDescent="0.15">
      <c r="A74" s="751"/>
      <c r="B74" s="1268" t="s">
        <v>65</v>
      </c>
      <c r="C74" s="1269"/>
      <c r="D74" s="1269"/>
      <c r="E74" s="1269"/>
      <c r="F74" s="1269"/>
      <c r="G74" s="1269"/>
      <c r="H74" s="1269"/>
      <c r="I74" s="1269"/>
      <c r="J74" s="1269"/>
      <c r="K74" s="1270"/>
      <c r="L74" s="1271" t="s">
        <v>540</v>
      </c>
      <c r="M74" s="1272"/>
      <c r="N74" s="1272"/>
      <c r="O74" s="1272"/>
      <c r="P74" s="1272"/>
      <c r="Q74" s="1272"/>
      <c r="R74" s="1272"/>
      <c r="S74" s="1272"/>
      <c r="T74" s="1272"/>
      <c r="U74" s="1272"/>
      <c r="V74" s="1273"/>
      <c r="W74" s="1280" t="s">
        <v>35</v>
      </c>
      <c r="X74" s="1269"/>
      <c r="Y74" s="1269"/>
      <c r="Z74" s="1270"/>
      <c r="AA74" s="1281" t="s">
        <v>52</v>
      </c>
      <c r="AB74" s="1282"/>
      <c r="AC74" s="1282"/>
      <c r="AD74" s="1283"/>
      <c r="AG74" s="1179" t="s">
        <v>65</v>
      </c>
      <c r="AH74" s="1180"/>
      <c r="AI74" s="1180"/>
      <c r="AJ74" s="1180"/>
      <c r="AK74" s="1180"/>
      <c r="AL74" s="1180"/>
      <c r="AM74" s="1180"/>
      <c r="AN74" s="1180"/>
      <c r="AO74" s="1180"/>
      <c r="AP74" s="1180"/>
      <c r="AQ74" s="1180" t="s">
        <v>540</v>
      </c>
      <c r="AR74" s="1180"/>
      <c r="AS74" s="1180"/>
      <c r="AT74" s="1180"/>
      <c r="AU74" s="1180"/>
      <c r="AV74" s="1180"/>
      <c r="AW74" s="1180"/>
      <c r="AX74" s="1180"/>
      <c r="AY74" s="1180"/>
      <c r="AZ74" s="1180"/>
      <c r="BA74" s="1180"/>
      <c r="BB74" s="1230" t="s">
        <v>35</v>
      </c>
      <c r="BC74" s="1180"/>
      <c r="BD74" s="1180"/>
      <c r="BE74" s="1180"/>
      <c r="BF74" s="1186" t="s">
        <v>52</v>
      </c>
      <c r="BG74" s="1186"/>
      <c r="BH74" s="1186"/>
      <c r="BI74" s="1187"/>
    </row>
    <row r="75" spans="1:61" ht="13.35" customHeight="1" x14ac:dyDescent="0.15">
      <c r="A75" s="751"/>
      <c r="B75" s="1274"/>
      <c r="C75" s="1275"/>
      <c r="D75" s="1275"/>
      <c r="E75" s="1275"/>
      <c r="F75" s="1275"/>
      <c r="G75" s="1275"/>
      <c r="H75" s="1275"/>
      <c r="I75" s="1275"/>
      <c r="J75" s="1275"/>
      <c r="K75" s="1276"/>
      <c r="L75" s="1184"/>
      <c r="M75" s="1277"/>
      <c r="N75" s="1277"/>
      <c r="O75" s="1277"/>
      <c r="P75" s="1278"/>
      <c r="Q75" s="192" t="s">
        <v>53</v>
      </c>
      <c r="R75" s="1279"/>
      <c r="S75" s="1277"/>
      <c r="T75" s="1277"/>
      <c r="U75" s="1277"/>
      <c r="V75" s="1185"/>
      <c r="W75" s="1284"/>
      <c r="X75" s="1285"/>
      <c r="Y75" s="1285"/>
      <c r="Z75" s="1286"/>
      <c r="AA75" s="1287">
        <f>IF(SUM(W75:Z77)&gt;0,SUM(W75:Z77),0)</f>
        <v>0</v>
      </c>
      <c r="AB75" s="1288"/>
      <c r="AC75" s="1288"/>
      <c r="AD75" s="1289"/>
      <c r="AG75" s="1181"/>
      <c r="AH75" s="1182"/>
      <c r="AI75" s="1182"/>
      <c r="AJ75" s="1182"/>
      <c r="AK75" s="1182"/>
      <c r="AL75" s="1182"/>
      <c r="AM75" s="1182"/>
      <c r="AN75" s="1182"/>
      <c r="AO75" s="1182"/>
      <c r="AP75" s="1182"/>
      <c r="AQ75" s="1183"/>
      <c r="AR75" s="1183"/>
      <c r="AS75" s="1183"/>
      <c r="AT75" s="1183"/>
      <c r="AU75" s="1184"/>
      <c r="AV75" s="192" t="s">
        <v>53</v>
      </c>
      <c r="AW75" s="1185"/>
      <c r="AX75" s="1183"/>
      <c r="AY75" s="1183"/>
      <c r="AZ75" s="1183"/>
      <c r="BA75" s="1183"/>
      <c r="BB75" s="1231"/>
      <c r="BC75" s="1231"/>
      <c r="BD75" s="1231"/>
      <c r="BE75" s="1231"/>
      <c r="BF75" s="1232">
        <f>IF(SUM(BB75:BE77)&gt;0,SUM(BB75:BE77),0)</f>
        <v>0</v>
      </c>
      <c r="BG75" s="1232"/>
      <c r="BH75" s="1232"/>
      <c r="BI75" s="1233"/>
    </row>
    <row r="76" spans="1:61" ht="13.35" customHeight="1" x14ac:dyDescent="0.15">
      <c r="A76" s="751"/>
      <c r="B76" s="1274"/>
      <c r="C76" s="1275"/>
      <c r="D76" s="1275"/>
      <c r="E76" s="1275"/>
      <c r="F76" s="1275"/>
      <c r="G76" s="1275"/>
      <c r="H76" s="1275"/>
      <c r="I76" s="1275"/>
      <c r="J76" s="1275"/>
      <c r="K76" s="1276"/>
      <c r="L76" s="1184"/>
      <c r="M76" s="1277"/>
      <c r="N76" s="1277"/>
      <c r="O76" s="1277"/>
      <c r="P76" s="1278"/>
      <c r="Q76" s="192" t="s">
        <v>53</v>
      </c>
      <c r="R76" s="1279"/>
      <c r="S76" s="1277"/>
      <c r="T76" s="1277"/>
      <c r="U76" s="1277"/>
      <c r="V76" s="1185"/>
      <c r="W76" s="1284"/>
      <c r="X76" s="1285"/>
      <c r="Y76" s="1285"/>
      <c r="Z76" s="1286"/>
      <c r="AA76" s="1281" t="s">
        <v>55</v>
      </c>
      <c r="AB76" s="1282"/>
      <c r="AC76" s="1282"/>
      <c r="AD76" s="1283"/>
      <c r="AG76" s="1181"/>
      <c r="AH76" s="1182"/>
      <c r="AI76" s="1182"/>
      <c r="AJ76" s="1182"/>
      <c r="AK76" s="1182"/>
      <c r="AL76" s="1182"/>
      <c r="AM76" s="1182"/>
      <c r="AN76" s="1182"/>
      <c r="AO76" s="1182"/>
      <c r="AP76" s="1182"/>
      <c r="AQ76" s="1183"/>
      <c r="AR76" s="1183"/>
      <c r="AS76" s="1183"/>
      <c r="AT76" s="1183"/>
      <c r="AU76" s="1184"/>
      <c r="AV76" s="192" t="s">
        <v>53</v>
      </c>
      <c r="AW76" s="1185"/>
      <c r="AX76" s="1183"/>
      <c r="AY76" s="1183"/>
      <c r="AZ76" s="1183"/>
      <c r="BA76" s="1183"/>
      <c r="BB76" s="1231"/>
      <c r="BC76" s="1231"/>
      <c r="BD76" s="1231"/>
      <c r="BE76" s="1231"/>
      <c r="BF76" s="1186" t="s">
        <v>55</v>
      </c>
      <c r="BG76" s="1186"/>
      <c r="BH76" s="1186"/>
      <c r="BI76" s="1187"/>
    </row>
    <row r="77" spans="1:61" ht="13.35" customHeight="1" thickBot="1" x14ac:dyDescent="0.2">
      <c r="A77" s="751"/>
      <c r="B77" s="1290"/>
      <c r="C77" s="1291"/>
      <c r="D77" s="1291"/>
      <c r="E77" s="1291"/>
      <c r="F77" s="1291"/>
      <c r="G77" s="1291"/>
      <c r="H77" s="1291"/>
      <c r="I77" s="1291"/>
      <c r="J77" s="1291"/>
      <c r="K77" s="1292"/>
      <c r="L77" s="1235"/>
      <c r="M77" s="1293"/>
      <c r="N77" s="1293"/>
      <c r="O77" s="1293"/>
      <c r="P77" s="1294"/>
      <c r="Q77" s="193" t="s">
        <v>53</v>
      </c>
      <c r="R77" s="1295"/>
      <c r="S77" s="1293"/>
      <c r="T77" s="1293"/>
      <c r="U77" s="1293"/>
      <c r="V77" s="1236"/>
      <c r="W77" s="1296"/>
      <c r="X77" s="1297"/>
      <c r="Y77" s="1297"/>
      <c r="Z77" s="1298"/>
      <c r="AA77" s="1173">
        <f>IF(【非】式!I53&gt;0,IF(【非】式!I53&gt;5000,【非】式!I53,5000),0)</f>
        <v>0</v>
      </c>
      <c r="AB77" s="1174"/>
      <c r="AC77" s="1174"/>
      <c r="AD77" s="194" t="s">
        <v>42</v>
      </c>
      <c r="AG77" s="1188"/>
      <c r="AH77" s="1189"/>
      <c r="AI77" s="1189"/>
      <c r="AJ77" s="1189"/>
      <c r="AK77" s="1189"/>
      <c r="AL77" s="1189"/>
      <c r="AM77" s="1189"/>
      <c r="AN77" s="1189"/>
      <c r="AO77" s="1189"/>
      <c r="AP77" s="1189"/>
      <c r="AQ77" s="1234"/>
      <c r="AR77" s="1234"/>
      <c r="AS77" s="1234"/>
      <c r="AT77" s="1234"/>
      <c r="AU77" s="1235"/>
      <c r="AV77" s="193" t="s">
        <v>53</v>
      </c>
      <c r="AW77" s="1236"/>
      <c r="AX77" s="1234"/>
      <c r="AY77" s="1234"/>
      <c r="AZ77" s="1234"/>
      <c r="BA77" s="1234"/>
      <c r="BB77" s="1172"/>
      <c r="BC77" s="1172"/>
      <c r="BD77" s="1172"/>
      <c r="BE77" s="1172"/>
      <c r="BF77" s="1173">
        <f>IF(【非】式!I62&gt;0,IF(【非】式!I62&gt;5000,【非】式!I62,5000),0)</f>
        <v>0</v>
      </c>
      <c r="BG77" s="1174"/>
      <c r="BH77" s="1174"/>
      <c r="BI77" s="194" t="s">
        <v>42</v>
      </c>
    </row>
    <row r="78" spans="1:61" ht="13.35" customHeight="1" x14ac:dyDescent="0.15">
      <c r="A78" s="751">
        <v>14</v>
      </c>
      <c r="B78" s="1190" t="s">
        <v>69</v>
      </c>
      <c r="C78" s="1191"/>
      <c r="D78" s="1192"/>
      <c r="E78" s="1193"/>
      <c r="F78" s="1193"/>
      <c r="G78" s="1193"/>
      <c r="H78" s="1193"/>
      <c r="I78" s="1193"/>
      <c r="J78" s="1193"/>
      <c r="K78" s="1193"/>
      <c r="L78" s="1193"/>
      <c r="M78" s="1193"/>
      <c r="N78" s="1193"/>
      <c r="O78" s="1193"/>
      <c r="P78" s="1194"/>
      <c r="Q78" s="1262" t="s">
        <v>70</v>
      </c>
      <c r="R78" s="1263"/>
      <c r="S78" s="1263"/>
      <c r="T78" s="1264"/>
      <c r="U78" s="1265"/>
      <c r="V78" s="1266"/>
      <c r="W78" s="1299"/>
      <c r="X78" s="1262" t="s">
        <v>71</v>
      </c>
      <c r="Y78" s="1263"/>
      <c r="Z78" s="1263"/>
      <c r="AA78" s="1264"/>
      <c r="AB78" s="1265"/>
      <c r="AC78" s="1266"/>
      <c r="AD78" s="1267"/>
      <c r="AF78" s="751">
        <v>23</v>
      </c>
      <c r="AG78" s="1190" t="s">
        <v>69</v>
      </c>
      <c r="AH78" s="1191"/>
      <c r="AI78" s="1192"/>
      <c r="AJ78" s="1193"/>
      <c r="AK78" s="1193"/>
      <c r="AL78" s="1193"/>
      <c r="AM78" s="1193"/>
      <c r="AN78" s="1193"/>
      <c r="AO78" s="1193"/>
      <c r="AP78" s="1193"/>
      <c r="AQ78" s="1193"/>
      <c r="AR78" s="1193"/>
      <c r="AS78" s="1193"/>
      <c r="AT78" s="1193"/>
      <c r="AU78" s="1194"/>
      <c r="AV78" s="1175" t="s">
        <v>70</v>
      </c>
      <c r="AW78" s="1176"/>
      <c r="AX78" s="1176"/>
      <c r="AY78" s="1176"/>
      <c r="AZ78" s="1177"/>
      <c r="BA78" s="1177"/>
      <c r="BB78" s="1177"/>
      <c r="BC78" s="1175" t="s">
        <v>71</v>
      </c>
      <c r="BD78" s="1176"/>
      <c r="BE78" s="1176"/>
      <c r="BF78" s="1176"/>
      <c r="BG78" s="1177"/>
      <c r="BH78" s="1177"/>
      <c r="BI78" s="1178"/>
    </row>
    <row r="79" spans="1:61" ht="13.35" customHeight="1" x14ac:dyDescent="0.15">
      <c r="A79" s="751"/>
      <c r="B79" s="1268" t="s">
        <v>65</v>
      </c>
      <c r="C79" s="1269"/>
      <c r="D79" s="1269"/>
      <c r="E79" s="1269"/>
      <c r="F79" s="1269"/>
      <c r="G79" s="1269"/>
      <c r="H79" s="1269"/>
      <c r="I79" s="1269"/>
      <c r="J79" s="1269"/>
      <c r="K79" s="1270"/>
      <c r="L79" s="1271" t="s">
        <v>540</v>
      </c>
      <c r="M79" s="1272"/>
      <c r="N79" s="1272"/>
      <c r="O79" s="1272"/>
      <c r="P79" s="1272"/>
      <c r="Q79" s="1272"/>
      <c r="R79" s="1272"/>
      <c r="S79" s="1272"/>
      <c r="T79" s="1272"/>
      <c r="U79" s="1272"/>
      <c r="V79" s="1273"/>
      <c r="W79" s="1280" t="s">
        <v>35</v>
      </c>
      <c r="X79" s="1269"/>
      <c r="Y79" s="1269"/>
      <c r="Z79" s="1270"/>
      <c r="AA79" s="1281" t="s">
        <v>52</v>
      </c>
      <c r="AB79" s="1282"/>
      <c r="AC79" s="1282"/>
      <c r="AD79" s="1283"/>
      <c r="AG79" s="1179" t="s">
        <v>65</v>
      </c>
      <c r="AH79" s="1180"/>
      <c r="AI79" s="1180"/>
      <c r="AJ79" s="1180"/>
      <c r="AK79" s="1180"/>
      <c r="AL79" s="1180"/>
      <c r="AM79" s="1180"/>
      <c r="AN79" s="1180"/>
      <c r="AO79" s="1180"/>
      <c r="AP79" s="1180"/>
      <c r="AQ79" s="1180" t="s">
        <v>540</v>
      </c>
      <c r="AR79" s="1180"/>
      <c r="AS79" s="1180"/>
      <c r="AT79" s="1180"/>
      <c r="AU79" s="1180"/>
      <c r="AV79" s="1180"/>
      <c r="AW79" s="1180"/>
      <c r="AX79" s="1180"/>
      <c r="AY79" s="1180"/>
      <c r="AZ79" s="1180"/>
      <c r="BA79" s="1180"/>
      <c r="BB79" s="1230" t="s">
        <v>35</v>
      </c>
      <c r="BC79" s="1180"/>
      <c r="BD79" s="1180"/>
      <c r="BE79" s="1180"/>
      <c r="BF79" s="1186" t="s">
        <v>52</v>
      </c>
      <c r="BG79" s="1186"/>
      <c r="BH79" s="1186"/>
      <c r="BI79" s="1187"/>
    </row>
    <row r="80" spans="1:61" ht="13.35" customHeight="1" x14ac:dyDescent="0.15">
      <c r="A80" s="751"/>
      <c r="B80" s="1274"/>
      <c r="C80" s="1275"/>
      <c r="D80" s="1275"/>
      <c r="E80" s="1275"/>
      <c r="F80" s="1275"/>
      <c r="G80" s="1275"/>
      <c r="H80" s="1275"/>
      <c r="I80" s="1275"/>
      <c r="J80" s="1275"/>
      <c r="K80" s="1276"/>
      <c r="L80" s="1184"/>
      <c r="M80" s="1277"/>
      <c r="N80" s="1277"/>
      <c r="O80" s="1277"/>
      <c r="P80" s="1278"/>
      <c r="Q80" s="192" t="s">
        <v>53</v>
      </c>
      <c r="R80" s="1279"/>
      <c r="S80" s="1277"/>
      <c r="T80" s="1277"/>
      <c r="U80" s="1277"/>
      <c r="V80" s="1185"/>
      <c r="W80" s="1284"/>
      <c r="X80" s="1285"/>
      <c r="Y80" s="1285"/>
      <c r="Z80" s="1286"/>
      <c r="AA80" s="1287">
        <f>IF(SUM(W80:Z82)&gt;0,SUM(W80:Z82),0)</f>
        <v>0</v>
      </c>
      <c r="AB80" s="1288"/>
      <c r="AC80" s="1288"/>
      <c r="AD80" s="1289"/>
      <c r="AG80" s="1181"/>
      <c r="AH80" s="1182"/>
      <c r="AI80" s="1182"/>
      <c r="AJ80" s="1182"/>
      <c r="AK80" s="1182"/>
      <c r="AL80" s="1182"/>
      <c r="AM80" s="1182"/>
      <c r="AN80" s="1182"/>
      <c r="AO80" s="1182"/>
      <c r="AP80" s="1182"/>
      <c r="AQ80" s="1183"/>
      <c r="AR80" s="1183"/>
      <c r="AS80" s="1183"/>
      <c r="AT80" s="1183"/>
      <c r="AU80" s="1184"/>
      <c r="AV80" s="192" t="s">
        <v>53</v>
      </c>
      <c r="AW80" s="1185"/>
      <c r="AX80" s="1183"/>
      <c r="AY80" s="1183"/>
      <c r="AZ80" s="1183"/>
      <c r="BA80" s="1183"/>
      <c r="BB80" s="1231"/>
      <c r="BC80" s="1231"/>
      <c r="BD80" s="1231"/>
      <c r="BE80" s="1231"/>
      <c r="BF80" s="1232">
        <f>IF(SUM(BB80:BE82)&gt;0,SUM(BB80:BE82),0)</f>
        <v>0</v>
      </c>
      <c r="BG80" s="1232"/>
      <c r="BH80" s="1232"/>
      <c r="BI80" s="1233"/>
    </row>
    <row r="81" spans="1:61" ht="13.35" customHeight="1" x14ac:dyDescent="0.15">
      <c r="A81" s="751"/>
      <c r="B81" s="1274"/>
      <c r="C81" s="1275"/>
      <c r="D81" s="1275"/>
      <c r="E81" s="1275"/>
      <c r="F81" s="1275"/>
      <c r="G81" s="1275"/>
      <c r="H81" s="1275"/>
      <c r="I81" s="1275"/>
      <c r="J81" s="1275"/>
      <c r="K81" s="1276"/>
      <c r="L81" s="1184"/>
      <c r="M81" s="1277"/>
      <c r="N81" s="1277"/>
      <c r="O81" s="1277"/>
      <c r="P81" s="1278"/>
      <c r="Q81" s="192" t="s">
        <v>53</v>
      </c>
      <c r="R81" s="1279"/>
      <c r="S81" s="1277"/>
      <c r="T81" s="1277"/>
      <c r="U81" s="1277"/>
      <c r="V81" s="1185"/>
      <c r="W81" s="1284"/>
      <c r="X81" s="1285"/>
      <c r="Y81" s="1285"/>
      <c r="Z81" s="1286"/>
      <c r="AA81" s="1281" t="s">
        <v>55</v>
      </c>
      <c r="AB81" s="1282"/>
      <c r="AC81" s="1282"/>
      <c r="AD81" s="1283"/>
      <c r="AG81" s="1181"/>
      <c r="AH81" s="1182"/>
      <c r="AI81" s="1182"/>
      <c r="AJ81" s="1182"/>
      <c r="AK81" s="1182"/>
      <c r="AL81" s="1182"/>
      <c r="AM81" s="1182"/>
      <c r="AN81" s="1182"/>
      <c r="AO81" s="1182"/>
      <c r="AP81" s="1182"/>
      <c r="AQ81" s="1183"/>
      <c r="AR81" s="1183"/>
      <c r="AS81" s="1183"/>
      <c r="AT81" s="1183"/>
      <c r="AU81" s="1184"/>
      <c r="AV81" s="192" t="s">
        <v>53</v>
      </c>
      <c r="AW81" s="1185"/>
      <c r="AX81" s="1183"/>
      <c r="AY81" s="1183"/>
      <c r="AZ81" s="1183"/>
      <c r="BA81" s="1183"/>
      <c r="BB81" s="1231"/>
      <c r="BC81" s="1231"/>
      <c r="BD81" s="1231"/>
      <c r="BE81" s="1231"/>
      <c r="BF81" s="1186" t="s">
        <v>55</v>
      </c>
      <c r="BG81" s="1186"/>
      <c r="BH81" s="1186"/>
      <c r="BI81" s="1187"/>
    </row>
    <row r="82" spans="1:61" ht="13.35" customHeight="1" thickBot="1" x14ac:dyDescent="0.2">
      <c r="A82" s="751"/>
      <c r="B82" s="1290"/>
      <c r="C82" s="1291"/>
      <c r="D82" s="1291"/>
      <c r="E82" s="1291"/>
      <c r="F82" s="1291"/>
      <c r="G82" s="1291"/>
      <c r="H82" s="1291"/>
      <c r="I82" s="1291"/>
      <c r="J82" s="1291"/>
      <c r="K82" s="1292"/>
      <c r="L82" s="1235"/>
      <c r="M82" s="1293"/>
      <c r="N82" s="1293"/>
      <c r="O82" s="1293"/>
      <c r="P82" s="1294"/>
      <c r="Q82" s="193" t="s">
        <v>53</v>
      </c>
      <c r="R82" s="1295"/>
      <c r="S82" s="1293"/>
      <c r="T82" s="1293"/>
      <c r="U82" s="1293"/>
      <c r="V82" s="1236"/>
      <c r="W82" s="1296"/>
      <c r="X82" s="1297"/>
      <c r="Y82" s="1297"/>
      <c r="Z82" s="1298"/>
      <c r="AA82" s="1173">
        <f>IF(【非】式!I54&gt;0,IF(【非】式!I54&gt;5000,【非】式!I54,5000),0)</f>
        <v>0</v>
      </c>
      <c r="AB82" s="1174"/>
      <c r="AC82" s="1174"/>
      <c r="AD82" s="194" t="s">
        <v>42</v>
      </c>
      <c r="AG82" s="1188"/>
      <c r="AH82" s="1189"/>
      <c r="AI82" s="1189"/>
      <c r="AJ82" s="1189"/>
      <c r="AK82" s="1189"/>
      <c r="AL82" s="1189"/>
      <c r="AM82" s="1189"/>
      <c r="AN82" s="1189"/>
      <c r="AO82" s="1189"/>
      <c r="AP82" s="1189"/>
      <c r="AQ82" s="1234"/>
      <c r="AR82" s="1234"/>
      <c r="AS82" s="1234"/>
      <c r="AT82" s="1234"/>
      <c r="AU82" s="1235"/>
      <c r="AV82" s="193" t="s">
        <v>53</v>
      </c>
      <c r="AW82" s="1236"/>
      <c r="AX82" s="1234"/>
      <c r="AY82" s="1234"/>
      <c r="AZ82" s="1234"/>
      <c r="BA82" s="1234"/>
      <c r="BB82" s="1172"/>
      <c r="BC82" s="1172"/>
      <c r="BD82" s="1172"/>
      <c r="BE82" s="1172"/>
      <c r="BF82" s="1173">
        <f>IF(【非】式!I63&gt;0,IF(【非】式!I63&gt;5000,【非】式!I63,5000),0)</f>
        <v>0</v>
      </c>
      <c r="BG82" s="1174"/>
      <c r="BH82" s="1174"/>
      <c r="BI82" s="194" t="s">
        <v>42</v>
      </c>
    </row>
    <row r="83" spans="1:61" ht="13.35" customHeight="1" x14ac:dyDescent="0.15">
      <c r="A83" s="751">
        <v>15</v>
      </c>
      <c r="B83" s="1190" t="s">
        <v>69</v>
      </c>
      <c r="C83" s="1191"/>
      <c r="D83" s="1192"/>
      <c r="E83" s="1193"/>
      <c r="F83" s="1193"/>
      <c r="G83" s="1193"/>
      <c r="H83" s="1193"/>
      <c r="I83" s="1193"/>
      <c r="J83" s="1193"/>
      <c r="K83" s="1193"/>
      <c r="L83" s="1193"/>
      <c r="M83" s="1193"/>
      <c r="N83" s="1193"/>
      <c r="O83" s="1193"/>
      <c r="P83" s="1194"/>
      <c r="Q83" s="1262" t="s">
        <v>70</v>
      </c>
      <c r="R83" s="1263"/>
      <c r="S83" s="1263"/>
      <c r="T83" s="1264"/>
      <c r="U83" s="1265"/>
      <c r="V83" s="1266"/>
      <c r="W83" s="1299"/>
      <c r="X83" s="1262" t="s">
        <v>71</v>
      </c>
      <c r="Y83" s="1263"/>
      <c r="Z83" s="1263"/>
      <c r="AA83" s="1264"/>
      <c r="AB83" s="1265"/>
      <c r="AC83" s="1266"/>
      <c r="AD83" s="1267"/>
      <c r="AF83" s="751">
        <v>24</v>
      </c>
      <c r="AG83" s="1190" t="s">
        <v>69</v>
      </c>
      <c r="AH83" s="1191"/>
      <c r="AI83" s="1192"/>
      <c r="AJ83" s="1193"/>
      <c r="AK83" s="1193"/>
      <c r="AL83" s="1193"/>
      <c r="AM83" s="1193"/>
      <c r="AN83" s="1193"/>
      <c r="AO83" s="1193"/>
      <c r="AP83" s="1193"/>
      <c r="AQ83" s="1193"/>
      <c r="AR83" s="1193"/>
      <c r="AS83" s="1193"/>
      <c r="AT83" s="1193"/>
      <c r="AU83" s="1194"/>
      <c r="AV83" s="1175" t="s">
        <v>70</v>
      </c>
      <c r="AW83" s="1176"/>
      <c r="AX83" s="1176"/>
      <c r="AY83" s="1176"/>
      <c r="AZ83" s="1177"/>
      <c r="BA83" s="1177"/>
      <c r="BB83" s="1177"/>
      <c r="BC83" s="1175" t="s">
        <v>71</v>
      </c>
      <c r="BD83" s="1176"/>
      <c r="BE83" s="1176"/>
      <c r="BF83" s="1176"/>
      <c r="BG83" s="1177"/>
      <c r="BH83" s="1177"/>
      <c r="BI83" s="1178"/>
    </row>
    <row r="84" spans="1:61" ht="13.35" customHeight="1" x14ac:dyDescent="0.15">
      <c r="A84" s="751"/>
      <c r="B84" s="1268" t="s">
        <v>65</v>
      </c>
      <c r="C84" s="1269"/>
      <c r="D84" s="1269"/>
      <c r="E84" s="1269"/>
      <c r="F84" s="1269"/>
      <c r="G84" s="1269"/>
      <c r="H84" s="1269"/>
      <c r="I84" s="1269"/>
      <c r="J84" s="1269"/>
      <c r="K84" s="1270"/>
      <c r="L84" s="1271" t="s">
        <v>540</v>
      </c>
      <c r="M84" s="1272"/>
      <c r="N84" s="1272"/>
      <c r="O84" s="1272"/>
      <c r="P84" s="1272"/>
      <c r="Q84" s="1272"/>
      <c r="R84" s="1272"/>
      <c r="S84" s="1272"/>
      <c r="T84" s="1272"/>
      <c r="U84" s="1272"/>
      <c r="V84" s="1273"/>
      <c r="W84" s="1280" t="s">
        <v>35</v>
      </c>
      <c r="X84" s="1269"/>
      <c r="Y84" s="1269"/>
      <c r="Z84" s="1270"/>
      <c r="AA84" s="1281" t="s">
        <v>52</v>
      </c>
      <c r="AB84" s="1282"/>
      <c r="AC84" s="1282"/>
      <c r="AD84" s="1283"/>
      <c r="AG84" s="1179" t="s">
        <v>65</v>
      </c>
      <c r="AH84" s="1180"/>
      <c r="AI84" s="1180"/>
      <c r="AJ84" s="1180"/>
      <c r="AK84" s="1180"/>
      <c r="AL84" s="1180"/>
      <c r="AM84" s="1180"/>
      <c r="AN84" s="1180"/>
      <c r="AO84" s="1180"/>
      <c r="AP84" s="1180"/>
      <c r="AQ84" s="1180" t="s">
        <v>540</v>
      </c>
      <c r="AR84" s="1180"/>
      <c r="AS84" s="1180"/>
      <c r="AT84" s="1180"/>
      <c r="AU84" s="1180"/>
      <c r="AV84" s="1180"/>
      <c r="AW84" s="1180"/>
      <c r="AX84" s="1180"/>
      <c r="AY84" s="1180"/>
      <c r="AZ84" s="1180"/>
      <c r="BA84" s="1180"/>
      <c r="BB84" s="1230" t="s">
        <v>35</v>
      </c>
      <c r="BC84" s="1180"/>
      <c r="BD84" s="1180"/>
      <c r="BE84" s="1180"/>
      <c r="BF84" s="1186" t="s">
        <v>52</v>
      </c>
      <c r="BG84" s="1186"/>
      <c r="BH84" s="1186"/>
      <c r="BI84" s="1187"/>
    </row>
    <row r="85" spans="1:61" ht="13.35" customHeight="1" x14ac:dyDescent="0.15">
      <c r="A85" s="751"/>
      <c r="B85" s="1274"/>
      <c r="C85" s="1275"/>
      <c r="D85" s="1275"/>
      <c r="E85" s="1275"/>
      <c r="F85" s="1275"/>
      <c r="G85" s="1275"/>
      <c r="H85" s="1275"/>
      <c r="I85" s="1275"/>
      <c r="J85" s="1275"/>
      <c r="K85" s="1276"/>
      <c r="L85" s="1184"/>
      <c r="M85" s="1277"/>
      <c r="N85" s="1277"/>
      <c r="O85" s="1277"/>
      <c r="P85" s="1278"/>
      <c r="Q85" s="192" t="s">
        <v>53</v>
      </c>
      <c r="R85" s="1279"/>
      <c r="S85" s="1277"/>
      <c r="T85" s="1277"/>
      <c r="U85" s="1277"/>
      <c r="V85" s="1185"/>
      <c r="W85" s="1284"/>
      <c r="X85" s="1285"/>
      <c r="Y85" s="1285"/>
      <c r="Z85" s="1286"/>
      <c r="AA85" s="1287">
        <f>IF(SUM(W85:Z87)&gt;0,SUM(W85:Z87),0)</f>
        <v>0</v>
      </c>
      <c r="AB85" s="1288"/>
      <c r="AC85" s="1288"/>
      <c r="AD85" s="1289"/>
      <c r="AG85" s="1181"/>
      <c r="AH85" s="1182"/>
      <c r="AI85" s="1182"/>
      <c r="AJ85" s="1182"/>
      <c r="AK85" s="1182"/>
      <c r="AL85" s="1182"/>
      <c r="AM85" s="1182"/>
      <c r="AN85" s="1182"/>
      <c r="AO85" s="1182"/>
      <c r="AP85" s="1182"/>
      <c r="AQ85" s="1183"/>
      <c r="AR85" s="1183"/>
      <c r="AS85" s="1183"/>
      <c r="AT85" s="1183"/>
      <c r="AU85" s="1184"/>
      <c r="AV85" s="192" t="s">
        <v>53</v>
      </c>
      <c r="AW85" s="1185"/>
      <c r="AX85" s="1183"/>
      <c r="AY85" s="1183"/>
      <c r="AZ85" s="1183"/>
      <c r="BA85" s="1183"/>
      <c r="BB85" s="1231"/>
      <c r="BC85" s="1231"/>
      <c r="BD85" s="1231"/>
      <c r="BE85" s="1231"/>
      <c r="BF85" s="1232">
        <f>IF(SUM(BB85:BE87)&gt;0,SUM(BB85:BE87),0)</f>
        <v>0</v>
      </c>
      <c r="BG85" s="1232"/>
      <c r="BH85" s="1232"/>
      <c r="BI85" s="1233"/>
    </row>
    <row r="86" spans="1:61" ht="13.35" customHeight="1" x14ac:dyDescent="0.15">
      <c r="A86" s="751"/>
      <c r="B86" s="1274"/>
      <c r="C86" s="1275"/>
      <c r="D86" s="1275"/>
      <c r="E86" s="1275"/>
      <c r="F86" s="1275"/>
      <c r="G86" s="1275"/>
      <c r="H86" s="1275"/>
      <c r="I86" s="1275"/>
      <c r="J86" s="1275"/>
      <c r="K86" s="1276"/>
      <c r="L86" s="1184"/>
      <c r="M86" s="1277"/>
      <c r="N86" s="1277"/>
      <c r="O86" s="1277"/>
      <c r="P86" s="1278"/>
      <c r="Q86" s="192" t="s">
        <v>53</v>
      </c>
      <c r="R86" s="1279"/>
      <c r="S86" s="1277"/>
      <c r="T86" s="1277"/>
      <c r="U86" s="1277"/>
      <c r="V86" s="1185"/>
      <c r="W86" s="1284"/>
      <c r="X86" s="1285"/>
      <c r="Y86" s="1285"/>
      <c r="Z86" s="1286"/>
      <c r="AA86" s="1281" t="s">
        <v>55</v>
      </c>
      <c r="AB86" s="1282"/>
      <c r="AC86" s="1282"/>
      <c r="AD86" s="1283"/>
      <c r="AG86" s="1181"/>
      <c r="AH86" s="1182"/>
      <c r="AI86" s="1182"/>
      <c r="AJ86" s="1182"/>
      <c r="AK86" s="1182"/>
      <c r="AL86" s="1182"/>
      <c r="AM86" s="1182"/>
      <c r="AN86" s="1182"/>
      <c r="AO86" s="1182"/>
      <c r="AP86" s="1182"/>
      <c r="AQ86" s="1183"/>
      <c r="AR86" s="1183"/>
      <c r="AS86" s="1183"/>
      <c r="AT86" s="1183"/>
      <c r="AU86" s="1184"/>
      <c r="AV86" s="192" t="s">
        <v>53</v>
      </c>
      <c r="AW86" s="1185"/>
      <c r="AX86" s="1183"/>
      <c r="AY86" s="1183"/>
      <c r="AZ86" s="1183"/>
      <c r="BA86" s="1183"/>
      <c r="BB86" s="1231"/>
      <c r="BC86" s="1231"/>
      <c r="BD86" s="1231"/>
      <c r="BE86" s="1231"/>
      <c r="BF86" s="1186" t="s">
        <v>55</v>
      </c>
      <c r="BG86" s="1186"/>
      <c r="BH86" s="1186"/>
      <c r="BI86" s="1187"/>
    </row>
    <row r="87" spans="1:61" ht="13.35" customHeight="1" thickBot="1" x14ac:dyDescent="0.2">
      <c r="A87" s="751"/>
      <c r="B87" s="1290"/>
      <c r="C87" s="1291"/>
      <c r="D87" s="1291"/>
      <c r="E87" s="1291"/>
      <c r="F87" s="1291"/>
      <c r="G87" s="1291"/>
      <c r="H87" s="1291"/>
      <c r="I87" s="1291"/>
      <c r="J87" s="1291"/>
      <c r="K87" s="1292"/>
      <c r="L87" s="1235"/>
      <c r="M87" s="1293"/>
      <c r="N87" s="1293"/>
      <c r="O87" s="1293"/>
      <c r="P87" s="1294"/>
      <c r="Q87" s="193" t="s">
        <v>53</v>
      </c>
      <c r="R87" s="1295"/>
      <c r="S87" s="1293"/>
      <c r="T87" s="1293"/>
      <c r="U87" s="1293"/>
      <c r="V87" s="1236"/>
      <c r="W87" s="1296"/>
      <c r="X87" s="1297"/>
      <c r="Y87" s="1297"/>
      <c r="Z87" s="1298"/>
      <c r="AA87" s="1173">
        <f>IF(【非】式!I55&gt;0,IF(【非】式!I55&gt;5000,【非】式!I55,5000),0)</f>
        <v>0</v>
      </c>
      <c r="AB87" s="1174"/>
      <c r="AC87" s="1174"/>
      <c r="AD87" s="194" t="s">
        <v>42</v>
      </c>
      <c r="AG87" s="1188"/>
      <c r="AH87" s="1189"/>
      <c r="AI87" s="1189"/>
      <c r="AJ87" s="1189"/>
      <c r="AK87" s="1189"/>
      <c r="AL87" s="1189"/>
      <c r="AM87" s="1189"/>
      <c r="AN87" s="1189"/>
      <c r="AO87" s="1189"/>
      <c r="AP87" s="1189"/>
      <c r="AQ87" s="1234"/>
      <c r="AR87" s="1234"/>
      <c r="AS87" s="1234"/>
      <c r="AT87" s="1234"/>
      <c r="AU87" s="1235"/>
      <c r="AV87" s="193" t="s">
        <v>53</v>
      </c>
      <c r="AW87" s="1236"/>
      <c r="AX87" s="1234"/>
      <c r="AY87" s="1234"/>
      <c r="AZ87" s="1234"/>
      <c r="BA87" s="1234"/>
      <c r="BB87" s="1172"/>
      <c r="BC87" s="1172"/>
      <c r="BD87" s="1172"/>
      <c r="BE87" s="1172"/>
      <c r="BF87" s="1173">
        <f>IF(【非】式!I64&gt;0,IF(【非】式!I64&gt;5000,【非】式!I64,5000),0)</f>
        <v>0</v>
      </c>
      <c r="BG87" s="1174"/>
      <c r="BH87" s="1174"/>
      <c r="BI87" s="194" t="s">
        <v>42</v>
      </c>
    </row>
    <row r="88" spans="1:61" ht="13.35" customHeight="1" x14ac:dyDescent="0.15">
      <c r="A88" s="751">
        <v>16</v>
      </c>
      <c r="B88" s="1190" t="s">
        <v>69</v>
      </c>
      <c r="C88" s="1191"/>
      <c r="D88" s="1192"/>
      <c r="E88" s="1193"/>
      <c r="F88" s="1193"/>
      <c r="G88" s="1193"/>
      <c r="H88" s="1193"/>
      <c r="I88" s="1193"/>
      <c r="J88" s="1193"/>
      <c r="K88" s="1193"/>
      <c r="L88" s="1193"/>
      <c r="M88" s="1193"/>
      <c r="N88" s="1193"/>
      <c r="O88" s="1193"/>
      <c r="P88" s="1194"/>
      <c r="Q88" s="1262" t="s">
        <v>70</v>
      </c>
      <c r="R88" s="1263"/>
      <c r="S88" s="1263"/>
      <c r="T88" s="1264"/>
      <c r="U88" s="1265"/>
      <c r="V88" s="1266"/>
      <c r="W88" s="1299"/>
      <c r="X88" s="1262" t="s">
        <v>71</v>
      </c>
      <c r="Y88" s="1263"/>
      <c r="Z88" s="1263"/>
      <c r="AA88" s="1264"/>
      <c r="AB88" s="1265"/>
      <c r="AC88" s="1266"/>
      <c r="AD88" s="1267"/>
      <c r="AF88" s="751">
        <v>25</v>
      </c>
      <c r="AG88" s="1190" t="s">
        <v>69</v>
      </c>
      <c r="AH88" s="1191"/>
      <c r="AI88" s="1192"/>
      <c r="AJ88" s="1193"/>
      <c r="AK88" s="1193"/>
      <c r="AL88" s="1193"/>
      <c r="AM88" s="1193"/>
      <c r="AN88" s="1193"/>
      <c r="AO88" s="1193"/>
      <c r="AP88" s="1193"/>
      <c r="AQ88" s="1193"/>
      <c r="AR88" s="1193"/>
      <c r="AS88" s="1193"/>
      <c r="AT88" s="1193"/>
      <c r="AU88" s="1194"/>
      <c r="AV88" s="1175" t="s">
        <v>70</v>
      </c>
      <c r="AW88" s="1176"/>
      <c r="AX88" s="1176"/>
      <c r="AY88" s="1176"/>
      <c r="AZ88" s="1177"/>
      <c r="BA88" s="1177"/>
      <c r="BB88" s="1177"/>
      <c r="BC88" s="1175" t="s">
        <v>71</v>
      </c>
      <c r="BD88" s="1176"/>
      <c r="BE88" s="1176"/>
      <c r="BF88" s="1176"/>
      <c r="BG88" s="1177"/>
      <c r="BH88" s="1177"/>
      <c r="BI88" s="1178"/>
    </row>
    <row r="89" spans="1:61" ht="13.35" customHeight="1" x14ac:dyDescent="0.15">
      <c r="A89" s="751"/>
      <c r="B89" s="1268" t="s">
        <v>65</v>
      </c>
      <c r="C89" s="1269"/>
      <c r="D89" s="1269"/>
      <c r="E89" s="1269"/>
      <c r="F89" s="1269"/>
      <c r="G89" s="1269"/>
      <c r="H89" s="1269"/>
      <c r="I89" s="1269"/>
      <c r="J89" s="1269"/>
      <c r="K89" s="1270"/>
      <c r="L89" s="1271" t="s">
        <v>540</v>
      </c>
      <c r="M89" s="1272"/>
      <c r="N89" s="1272"/>
      <c r="O89" s="1272"/>
      <c r="P89" s="1272"/>
      <c r="Q89" s="1272"/>
      <c r="R89" s="1272"/>
      <c r="S89" s="1272"/>
      <c r="T89" s="1272"/>
      <c r="U89" s="1272"/>
      <c r="V89" s="1273"/>
      <c r="W89" s="1280" t="s">
        <v>35</v>
      </c>
      <c r="X89" s="1269"/>
      <c r="Y89" s="1269"/>
      <c r="Z89" s="1270"/>
      <c r="AA89" s="1281" t="s">
        <v>52</v>
      </c>
      <c r="AB89" s="1282"/>
      <c r="AC89" s="1282"/>
      <c r="AD89" s="1283"/>
      <c r="AG89" s="1179" t="s">
        <v>65</v>
      </c>
      <c r="AH89" s="1180"/>
      <c r="AI89" s="1180"/>
      <c r="AJ89" s="1180"/>
      <c r="AK89" s="1180"/>
      <c r="AL89" s="1180"/>
      <c r="AM89" s="1180"/>
      <c r="AN89" s="1180"/>
      <c r="AO89" s="1180"/>
      <c r="AP89" s="1180"/>
      <c r="AQ89" s="1180" t="s">
        <v>540</v>
      </c>
      <c r="AR89" s="1180"/>
      <c r="AS89" s="1180"/>
      <c r="AT89" s="1180"/>
      <c r="AU89" s="1180"/>
      <c r="AV89" s="1180"/>
      <c r="AW89" s="1180"/>
      <c r="AX89" s="1180"/>
      <c r="AY89" s="1180"/>
      <c r="AZ89" s="1180"/>
      <c r="BA89" s="1180"/>
      <c r="BB89" s="1230" t="s">
        <v>35</v>
      </c>
      <c r="BC89" s="1180"/>
      <c r="BD89" s="1180"/>
      <c r="BE89" s="1180"/>
      <c r="BF89" s="1186" t="s">
        <v>52</v>
      </c>
      <c r="BG89" s="1186"/>
      <c r="BH89" s="1186"/>
      <c r="BI89" s="1187"/>
    </row>
    <row r="90" spans="1:61" ht="13.35" customHeight="1" x14ac:dyDescent="0.15">
      <c r="A90" s="751"/>
      <c r="B90" s="1274"/>
      <c r="C90" s="1275"/>
      <c r="D90" s="1275"/>
      <c r="E90" s="1275"/>
      <c r="F90" s="1275"/>
      <c r="G90" s="1275"/>
      <c r="H90" s="1275"/>
      <c r="I90" s="1275"/>
      <c r="J90" s="1275"/>
      <c r="K90" s="1276"/>
      <c r="L90" s="1184"/>
      <c r="M90" s="1277"/>
      <c r="N90" s="1277"/>
      <c r="O90" s="1277"/>
      <c r="P90" s="1278"/>
      <c r="Q90" s="192" t="s">
        <v>53</v>
      </c>
      <c r="R90" s="1279"/>
      <c r="S90" s="1277"/>
      <c r="T90" s="1277"/>
      <c r="U90" s="1277"/>
      <c r="V90" s="1185"/>
      <c r="W90" s="1284"/>
      <c r="X90" s="1285"/>
      <c r="Y90" s="1285"/>
      <c r="Z90" s="1286"/>
      <c r="AA90" s="1287">
        <f>IF(SUM(W90:Z92)&gt;0,SUM(W90:Z92),0)</f>
        <v>0</v>
      </c>
      <c r="AB90" s="1288"/>
      <c r="AC90" s="1288"/>
      <c r="AD90" s="1289"/>
      <c r="AG90" s="1181"/>
      <c r="AH90" s="1182"/>
      <c r="AI90" s="1182"/>
      <c r="AJ90" s="1182"/>
      <c r="AK90" s="1182"/>
      <c r="AL90" s="1182"/>
      <c r="AM90" s="1182"/>
      <c r="AN90" s="1182"/>
      <c r="AO90" s="1182"/>
      <c r="AP90" s="1182"/>
      <c r="AQ90" s="1183"/>
      <c r="AR90" s="1183"/>
      <c r="AS90" s="1183"/>
      <c r="AT90" s="1183"/>
      <c r="AU90" s="1184"/>
      <c r="AV90" s="192" t="s">
        <v>53</v>
      </c>
      <c r="AW90" s="1185"/>
      <c r="AX90" s="1183"/>
      <c r="AY90" s="1183"/>
      <c r="AZ90" s="1183"/>
      <c r="BA90" s="1183"/>
      <c r="BB90" s="1231"/>
      <c r="BC90" s="1231"/>
      <c r="BD90" s="1231"/>
      <c r="BE90" s="1231"/>
      <c r="BF90" s="1232">
        <f>IF(SUM(BB90:BE92)&gt;0,SUM(BB90:BE92),0)</f>
        <v>0</v>
      </c>
      <c r="BG90" s="1232"/>
      <c r="BH90" s="1232"/>
      <c r="BI90" s="1233"/>
    </row>
    <row r="91" spans="1:61" ht="13.35" customHeight="1" x14ac:dyDescent="0.15">
      <c r="A91" s="751"/>
      <c r="B91" s="1274"/>
      <c r="C91" s="1275"/>
      <c r="D91" s="1275"/>
      <c r="E91" s="1275"/>
      <c r="F91" s="1275"/>
      <c r="G91" s="1275"/>
      <c r="H91" s="1275"/>
      <c r="I91" s="1275"/>
      <c r="J91" s="1275"/>
      <c r="K91" s="1276"/>
      <c r="L91" s="1184"/>
      <c r="M91" s="1277"/>
      <c r="N91" s="1277"/>
      <c r="O91" s="1277"/>
      <c r="P91" s="1278"/>
      <c r="Q91" s="192" t="s">
        <v>53</v>
      </c>
      <c r="R91" s="1279"/>
      <c r="S91" s="1277"/>
      <c r="T91" s="1277"/>
      <c r="U91" s="1277"/>
      <c r="V91" s="1185"/>
      <c r="W91" s="1284"/>
      <c r="X91" s="1285"/>
      <c r="Y91" s="1285"/>
      <c r="Z91" s="1286"/>
      <c r="AA91" s="1281" t="s">
        <v>55</v>
      </c>
      <c r="AB91" s="1282"/>
      <c r="AC91" s="1282"/>
      <c r="AD91" s="1283"/>
      <c r="AG91" s="1181"/>
      <c r="AH91" s="1182"/>
      <c r="AI91" s="1182"/>
      <c r="AJ91" s="1182"/>
      <c r="AK91" s="1182"/>
      <c r="AL91" s="1182"/>
      <c r="AM91" s="1182"/>
      <c r="AN91" s="1182"/>
      <c r="AO91" s="1182"/>
      <c r="AP91" s="1182"/>
      <c r="AQ91" s="1183"/>
      <c r="AR91" s="1183"/>
      <c r="AS91" s="1183"/>
      <c r="AT91" s="1183"/>
      <c r="AU91" s="1184"/>
      <c r="AV91" s="192" t="s">
        <v>53</v>
      </c>
      <c r="AW91" s="1185"/>
      <c r="AX91" s="1183"/>
      <c r="AY91" s="1183"/>
      <c r="AZ91" s="1183"/>
      <c r="BA91" s="1183"/>
      <c r="BB91" s="1231"/>
      <c r="BC91" s="1231"/>
      <c r="BD91" s="1231"/>
      <c r="BE91" s="1231"/>
      <c r="BF91" s="1186" t="s">
        <v>55</v>
      </c>
      <c r="BG91" s="1186"/>
      <c r="BH91" s="1186"/>
      <c r="BI91" s="1187"/>
    </row>
    <row r="92" spans="1:61" ht="13.35" customHeight="1" thickBot="1" x14ac:dyDescent="0.2">
      <c r="A92" s="751"/>
      <c r="B92" s="1290"/>
      <c r="C92" s="1291"/>
      <c r="D92" s="1291"/>
      <c r="E92" s="1291"/>
      <c r="F92" s="1291"/>
      <c r="G92" s="1291"/>
      <c r="H92" s="1291"/>
      <c r="I92" s="1291"/>
      <c r="J92" s="1291"/>
      <c r="K92" s="1292"/>
      <c r="L92" s="1235"/>
      <c r="M92" s="1293"/>
      <c r="N92" s="1293"/>
      <c r="O92" s="1293"/>
      <c r="P92" s="1294"/>
      <c r="Q92" s="193" t="s">
        <v>53</v>
      </c>
      <c r="R92" s="1295"/>
      <c r="S92" s="1293"/>
      <c r="T92" s="1293"/>
      <c r="U92" s="1293"/>
      <c r="V92" s="1236"/>
      <c r="W92" s="1296"/>
      <c r="X92" s="1297"/>
      <c r="Y92" s="1297"/>
      <c r="Z92" s="1298"/>
      <c r="AA92" s="1173">
        <f>IF(【非】式!I56&gt;0,IF(【非】式!I56&gt;5000,【非】式!I56,5000),0)</f>
        <v>0</v>
      </c>
      <c r="AB92" s="1174"/>
      <c r="AC92" s="1174"/>
      <c r="AD92" s="194" t="s">
        <v>42</v>
      </c>
      <c r="AG92" s="1188"/>
      <c r="AH92" s="1189"/>
      <c r="AI92" s="1189"/>
      <c r="AJ92" s="1189"/>
      <c r="AK92" s="1189"/>
      <c r="AL92" s="1189"/>
      <c r="AM92" s="1189"/>
      <c r="AN92" s="1189"/>
      <c r="AO92" s="1189"/>
      <c r="AP92" s="1189"/>
      <c r="AQ92" s="1234"/>
      <c r="AR92" s="1234"/>
      <c r="AS92" s="1234"/>
      <c r="AT92" s="1234"/>
      <c r="AU92" s="1235"/>
      <c r="AV92" s="193" t="s">
        <v>53</v>
      </c>
      <c r="AW92" s="1236"/>
      <c r="AX92" s="1234"/>
      <c r="AY92" s="1234"/>
      <c r="AZ92" s="1234"/>
      <c r="BA92" s="1234"/>
      <c r="BB92" s="1172"/>
      <c r="BC92" s="1172"/>
      <c r="BD92" s="1172"/>
      <c r="BE92" s="1172"/>
      <c r="BF92" s="1173">
        <f>IF(【非】式!I65&gt;0,IF(【非】式!I65&gt;5000,【非】式!I65,5000),0)</f>
        <v>0</v>
      </c>
      <c r="BG92" s="1174"/>
      <c r="BH92" s="1174"/>
      <c r="BI92" s="194" t="s">
        <v>42</v>
      </c>
    </row>
    <row r="93" spans="1:61" ht="13.35" customHeight="1" x14ac:dyDescent="0.15">
      <c r="BB93" s="1154" t="str">
        <f>IF(BF93="", "", "2枚目合計")</f>
        <v/>
      </c>
      <c r="BC93" s="1154"/>
      <c r="BD93" s="1154"/>
      <c r="BE93" s="1154"/>
      <c r="BF93" s="1155" t="str">
        <f>IF(SUM(AA57,AA62,AA67,AA72,AA77,AA82,AA87,AA92,BF52,BF57,BF62,BF67,BF72,BF77,BF82,BF87,BF92), SUM(AA57,AA62,AA67,AA72,AA77,AA82,AA87,AA92,BF52,BF57,BF62,BF67,BF72,BF77,BF82,BF87,BF92), "")</f>
        <v/>
      </c>
      <c r="BG93" s="1155"/>
      <c r="BH93" s="1155"/>
      <c r="BI93" s="1155"/>
    </row>
    <row r="94" spans="1:61" ht="13.35" customHeight="1" x14ac:dyDescent="0.15"/>
    <row r="95" spans="1:61" ht="13.35" customHeight="1" x14ac:dyDescent="0.15">
      <c r="BI95" s="753" t="str">
        <f>CONCATENATE(広告展開利用申込書!V28,"･Y57")</f>
        <v>202507･Y57</v>
      </c>
    </row>
  </sheetData>
  <sheetProtection algorithmName="SHA-512" hashValue="7r1gcDL0R+jgMKWOjcqIBR8fAeVfGvn849Hu48CqK6VxBPhYWJAXHYUjgz1CbtYvKNNO4Ha/VZfXHg7s/9UXYA==" saltValue="mOw0jHtEwQoLTdkpusb8iw==" spinCount="100000" sheet="1" selectLockedCells="1"/>
  <mergeCells count="693">
    <mergeCell ref="AB58:AD58"/>
    <mergeCell ref="AA48:AC49"/>
    <mergeCell ref="B51:E52"/>
    <mergeCell ref="B55:K55"/>
    <mergeCell ref="AW55:BA55"/>
    <mergeCell ref="AA54:AD54"/>
    <mergeCell ref="L55:P55"/>
    <mergeCell ref="R55:V55"/>
    <mergeCell ref="B56:K56"/>
    <mergeCell ref="L56:P56"/>
    <mergeCell ref="R56:V56"/>
    <mergeCell ref="W55:Z55"/>
    <mergeCell ref="AA55:AD55"/>
    <mergeCell ref="W56:Z56"/>
    <mergeCell ref="AA56:AD56"/>
    <mergeCell ref="B54:K54"/>
    <mergeCell ref="L54:V54"/>
    <mergeCell ref="E48:Z49"/>
    <mergeCell ref="Q53:T53"/>
    <mergeCell ref="U53:W53"/>
    <mergeCell ref="AG16:AP16"/>
    <mergeCell ref="AQ28:BA28"/>
    <mergeCell ref="BB40:BE40"/>
    <mergeCell ref="B58:D58"/>
    <mergeCell ref="E58:P58"/>
    <mergeCell ref="B53:D53"/>
    <mergeCell ref="E53:P53"/>
    <mergeCell ref="AG37:AI37"/>
    <mergeCell ref="AJ37:AU37"/>
    <mergeCell ref="AG48:AI48"/>
    <mergeCell ref="AJ48:AU48"/>
    <mergeCell ref="AG53:AI53"/>
    <mergeCell ref="AJ53:AU53"/>
    <mergeCell ref="AG58:AI58"/>
    <mergeCell ref="AJ58:AU58"/>
    <mergeCell ref="B57:K57"/>
    <mergeCell ref="L57:P57"/>
    <mergeCell ref="R57:V57"/>
    <mergeCell ref="Q58:T58"/>
    <mergeCell ref="W54:Z54"/>
    <mergeCell ref="U58:W58"/>
    <mergeCell ref="W57:Z57"/>
    <mergeCell ref="AA57:AC57"/>
    <mergeCell ref="X58:AA58"/>
    <mergeCell ref="AJ2:AU2"/>
    <mergeCell ref="BG2:BI2"/>
    <mergeCell ref="BC2:BF2"/>
    <mergeCell ref="AZ2:BB2"/>
    <mergeCell ref="AV2:AY2"/>
    <mergeCell ref="B36:F37"/>
    <mergeCell ref="B38:F39"/>
    <mergeCell ref="B40:F41"/>
    <mergeCell ref="G36:N37"/>
    <mergeCell ref="G38:N39"/>
    <mergeCell ref="G40:M41"/>
    <mergeCell ref="N40:N41"/>
    <mergeCell ref="AG41:AP41"/>
    <mergeCell ref="AG18:AP18"/>
    <mergeCell ref="AW41:BA41"/>
    <mergeCell ref="BF6:BH6"/>
    <mergeCell ref="BF15:BI15"/>
    <mergeCell ref="BF13:BI13"/>
    <mergeCell ref="BB15:BE15"/>
    <mergeCell ref="AG13:AP13"/>
    <mergeCell ref="AQ11:AU11"/>
    <mergeCell ref="AW11:BA11"/>
    <mergeCell ref="BB11:BE11"/>
    <mergeCell ref="AQ13:BA13"/>
    <mergeCell ref="X63:AA63"/>
    <mergeCell ref="AB63:AD63"/>
    <mergeCell ref="W64:Z64"/>
    <mergeCell ref="AA64:AD64"/>
    <mergeCell ref="W65:Z65"/>
    <mergeCell ref="AA65:AD65"/>
    <mergeCell ref="W66:Z66"/>
    <mergeCell ref="AA66:AD66"/>
    <mergeCell ref="AA72:AC72"/>
    <mergeCell ref="B81:K81"/>
    <mergeCell ref="L81:P81"/>
    <mergeCell ref="R81:V81"/>
    <mergeCell ref="B82:K82"/>
    <mergeCell ref="L82:P82"/>
    <mergeCell ref="R82:V82"/>
    <mergeCell ref="AA84:AD84"/>
    <mergeCell ref="W85:Z85"/>
    <mergeCell ref="AA85:AD85"/>
    <mergeCell ref="B85:K85"/>
    <mergeCell ref="L85:P85"/>
    <mergeCell ref="R85:V85"/>
    <mergeCell ref="X83:AA83"/>
    <mergeCell ref="AB83:AD83"/>
    <mergeCell ref="AA86:AD86"/>
    <mergeCell ref="X73:AA73"/>
    <mergeCell ref="AB73:AD73"/>
    <mergeCell ref="W74:Z74"/>
    <mergeCell ref="AA74:AD74"/>
    <mergeCell ref="W75:Z75"/>
    <mergeCell ref="AA75:AD75"/>
    <mergeCell ref="W76:Z76"/>
    <mergeCell ref="AA76:AD76"/>
    <mergeCell ref="AA82:AC82"/>
    <mergeCell ref="W81:Z81"/>
    <mergeCell ref="AA81:AD81"/>
    <mergeCell ref="W82:Z82"/>
    <mergeCell ref="B91:K91"/>
    <mergeCell ref="L91:P91"/>
    <mergeCell ref="R91:V91"/>
    <mergeCell ref="B92:K92"/>
    <mergeCell ref="L92:P92"/>
    <mergeCell ref="R92:V92"/>
    <mergeCell ref="W91:Z91"/>
    <mergeCell ref="AA91:AD91"/>
    <mergeCell ref="W92:Z92"/>
    <mergeCell ref="AA92:AC92"/>
    <mergeCell ref="AG91:AP91"/>
    <mergeCell ref="AQ91:AU91"/>
    <mergeCell ref="AW91:BA91"/>
    <mergeCell ref="BB91:BE91"/>
    <mergeCell ref="BF91:BI91"/>
    <mergeCell ref="AG92:AP92"/>
    <mergeCell ref="AQ92:AU92"/>
    <mergeCell ref="AW92:BA92"/>
    <mergeCell ref="BB92:BE92"/>
    <mergeCell ref="BF92:BH92"/>
    <mergeCell ref="AG89:AP89"/>
    <mergeCell ref="AQ89:BA89"/>
    <mergeCell ref="BB89:BE89"/>
    <mergeCell ref="BF89:BI89"/>
    <mergeCell ref="AG90:AP90"/>
    <mergeCell ref="AQ90:AU90"/>
    <mergeCell ref="AW90:BA90"/>
    <mergeCell ref="BB90:BE90"/>
    <mergeCell ref="BF90:BI90"/>
    <mergeCell ref="AG87:AP87"/>
    <mergeCell ref="AQ87:AU87"/>
    <mergeCell ref="AW87:BA87"/>
    <mergeCell ref="BB87:BE87"/>
    <mergeCell ref="BF87:BH87"/>
    <mergeCell ref="AV88:AY88"/>
    <mergeCell ref="AZ88:BB88"/>
    <mergeCell ref="BC88:BF88"/>
    <mergeCell ref="BG88:BI88"/>
    <mergeCell ref="AG88:AI88"/>
    <mergeCell ref="AJ88:AU88"/>
    <mergeCell ref="AG85:AP85"/>
    <mergeCell ref="AQ85:AU85"/>
    <mergeCell ref="AW85:BA85"/>
    <mergeCell ref="BB85:BE85"/>
    <mergeCell ref="BF85:BI85"/>
    <mergeCell ref="AG86:AP86"/>
    <mergeCell ref="AQ86:AU86"/>
    <mergeCell ref="AW86:BA86"/>
    <mergeCell ref="BB86:BE86"/>
    <mergeCell ref="BF86:BI86"/>
    <mergeCell ref="AV83:AY83"/>
    <mergeCell ref="AZ83:BB83"/>
    <mergeCell ref="BC83:BF83"/>
    <mergeCell ref="BG83:BI83"/>
    <mergeCell ref="AG84:AP84"/>
    <mergeCell ref="AQ84:BA84"/>
    <mergeCell ref="BB84:BE84"/>
    <mergeCell ref="BF84:BI84"/>
    <mergeCell ref="AG83:AI83"/>
    <mergeCell ref="AJ83:AU83"/>
    <mergeCell ref="AG81:AP81"/>
    <mergeCell ref="AQ81:AU81"/>
    <mergeCell ref="AW81:BA81"/>
    <mergeCell ref="BB81:BE81"/>
    <mergeCell ref="BF81:BI81"/>
    <mergeCell ref="AG82:AP82"/>
    <mergeCell ref="AQ82:AU82"/>
    <mergeCell ref="AW82:BA82"/>
    <mergeCell ref="BB82:BE82"/>
    <mergeCell ref="BF82:BH82"/>
    <mergeCell ref="AG79:AP79"/>
    <mergeCell ref="AQ79:BA79"/>
    <mergeCell ref="BB79:BE79"/>
    <mergeCell ref="BF79:BI79"/>
    <mergeCell ref="AG80:AP80"/>
    <mergeCell ref="AQ80:AU80"/>
    <mergeCell ref="AW80:BA80"/>
    <mergeCell ref="BB80:BE80"/>
    <mergeCell ref="BF80:BI80"/>
    <mergeCell ref="AG77:AP77"/>
    <mergeCell ref="AQ77:AU77"/>
    <mergeCell ref="AW77:BA77"/>
    <mergeCell ref="BB77:BE77"/>
    <mergeCell ref="BF77:BH77"/>
    <mergeCell ref="AV78:AY78"/>
    <mergeCell ref="AZ78:BB78"/>
    <mergeCell ref="BC78:BF78"/>
    <mergeCell ref="BG78:BI78"/>
    <mergeCell ref="AG78:AI78"/>
    <mergeCell ref="AJ78:AU78"/>
    <mergeCell ref="AG75:AP75"/>
    <mergeCell ref="AQ75:AU75"/>
    <mergeCell ref="AW75:BA75"/>
    <mergeCell ref="BB75:BE75"/>
    <mergeCell ref="BF75:BI75"/>
    <mergeCell ref="AG76:AP76"/>
    <mergeCell ref="AQ76:AU76"/>
    <mergeCell ref="AW76:BA76"/>
    <mergeCell ref="BB76:BE76"/>
    <mergeCell ref="BF76:BI76"/>
    <mergeCell ref="AV73:AY73"/>
    <mergeCell ref="AZ73:BB73"/>
    <mergeCell ref="BC73:BF73"/>
    <mergeCell ref="BG73:BI73"/>
    <mergeCell ref="AG74:AP74"/>
    <mergeCell ref="AQ74:BA74"/>
    <mergeCell ref="BB74:BE74"/>
    <mergeCell ref="BF74:BI74"/>
    <mergeCell ref="AG73:AI73"/>
    <mergeCell ref="AJ73:AU73"/>
    <mergeCell ref="AG71:AP71"/>
    <mergeCell ref="AQ71:AU71"/>
    <mergeCell ref="AW71:BA71"/>
    <mergeCell ref="BB71:BE71"/>
    <mergeCell ref="BF71:BI71"/>
    <mergeCell ref="AG72:AP72"/>
    <mergeCell ref="AQ72:AU72"/>
    <mergeCell ref="AW72:BA72"/>
    <mergeCell ref="BB72:BE72"/>
    <mergeCell ref="BF72:BH72"/>
    <mergeCell ref="AG69:AP69"/>
    <mergeCell ref="AQ69:BA69"/>
    <mergeCell ref="BB69:BE69"/>
    <mergeCell ref="BF69:BI69"/>
    <mergeCell ref="AG70:AP70"/>
    <mergeCell ref="AQ70:AU70"/>
    <mergeCell ref="AW70:BA70"/>
    <mergeCell ref="BB70:BE70"/>
    <mergeCell ref="BF70:BI70"/>
    <mergeCell ref="AG67:AP67"/>
    <mergeCell ref="AQ67:AU67"/>
    <mergeCell ref="AW67:BA67"/>
    <mergeCell ref="BB67:BE67"/>
    <mergeCell ref="BF67:BH67"/>
    <mergeCell ref="AV68:AY68"/>
    <mergeCell ref="AZ68:BB68"/>
    <mergeCell ref="BC68:BF68"/>
    <mergeCell ref="BG68:BI68"/>
    <mergeCell ref="AG68:AI68"/>
    <mergeCell ref="AJ68:AU68"/>
    <mergeCell ref="AG65:AP65"/>
    <mergeCell ref="AQ65:AU65"/>
    <mergeCell ref="AW65:BA65"/>
    <mergeCell ref="BB65:BE65"/>
    <mergeCell ref="BF65:BI65"/>
    <mergeCell ref="AG66:AP66"/>
    <mergeCell ref="AQ66:AU66"/>
    <mergeCell ref="AW66:BA66"/>
    <mergeCell ref="BB66:BE66"/>
    <mergeCell ref="BF66:BI66"/>
    <mergeCell ref="AV63:AY63"/>
    <mergeCell ref="AZ63:BB63"/>
    <mergeCell ref="BC63:BF63"/>
    <mergeCell ref="BG63:BI63"/>
    <mergeCell ref="AG64:AP64"/>
    <mergeCell ref="AQ64:BA64"/>
    <mergeCell ref="BB64:BE64"/>
    <mergeCell ref="BF64:BI64"/>
    <mergeCell ref="AG61:AP61"/>
    <mergeCell ref="AQ61:AU61"/>
    <mergeCell ref="AW61:BA61"/>
    <mergeCell ref="BB61:BE61"/>
    <mergeCell ref="BF61:BI61"/>
    <mergeCell ref="AG62:AP62"/>
    <mergeCell ref="AQ62:AU62"/>
    <mergeCell ref="AW62:BA62"/>
    <mergeCell ref="BB62:BE62"/>
    <mergeCell ref="BF62:BH62"/>
    <mergeCell ref="AG63:AI63"/>
    <mergeCell ref="AJ63:AU63"/>
    <mergeCell ref="BB59:BE59"/>
    <mergeCell ref="BF59:BI59"/>
    <mergeCell ref="AG57:AP57"/>
    <mergeCell ref="AQ57:AU57"/>
    <mergeCell ref="AW57:BA57"/>
    <mergeCell ref="BB57:BE57"/>
    <mergeCell ref="BF60:BI60"/>
    <mergeCell ref="AG60:AP60"/>
    <mergeCell ref="AQ60:AU60"/>
    <mergeCell ref="AW60:BA60"/>
    <mergeCell ref="BB60:BE60"/>
    <mergeCell ref="AG59:AP59"/>
    <mergeCell ref="AQ59:BA59"/>
    <mergeCell ref="BB56:BE56"/>
    <mergeCell ref="BF56:BI56"/>
    <mergeCell ref="BF57:BH57"/>
    <mergeCell ref="AV58:AY58"/>
    <mergeCell ref="AZ58:BB58"/>
    <mergeCell ref="BC58:BF58"/>
    <mergeCell ref="BG58:BI58"/>
    <mergeCell ref="AG56:AP56"/>
    <mergeCell ref="AQ56:AU56"/>
    <mergeCell ref="AW56:BA56"/>
    <mergeCell ref="BC48:BF48"/>
    <mergeCell ref="BG48:BI48"/>
    <mergeCell ref="BF49:BI49"/>
    <mergeCell ref="AG50:AP50"/>
    <mergeCell ref="AQ50:AU50"/>
    <mergeCell ref="AW50:BA50"/>
    <mergeCell ref="BB50:BE50"/>
    <mergeCell ref="BF50:BI50"/>
    <mergeCell ref="AG55:AP55"/>
    <mergeCell ref="AQ55:AU55"/>
    <mergeCell ref="BF54:BI54"/>
    <mergeCell ref="BF51:BI51"/>
    <mergeCell ref="AG52:AP52"/>
    <mergeCell ref="AQ52:AU52"/>
    <mergeCell ref="AW52:BA52"/>
    <mergeCell ref="BB52:BE52"/>
    <mergeCell ref="BF52:BH52"/>
    <mergeCell ref="AV53:AY53"/>
    <mergeCell ref="AZ53:BB53"/>
    <mergeCell ref="BC53:BF53"/>
    <mergeCell ref="BG53:BI53"/>
    <mergeCell ref="B89:K89"/>
    <mergeCell ref="L89:V89"/>
    <mergeCell ref="B90:K90"/>
    <mergeCell ref="L90:P90"/>
    <mergeCell ref="R90:V90"/>
    <mergeCell ref="W89:Z89"/>
    <mergeCell ref="AA89:AD89"/>
    <mergeCell ref="W90:Z90"/>
    <mergeCell ref="AA90:AD90"/>
    <mergeCell ref="B87:K87"/>
    <mergeCell ref="L87:P87"/>
    <mergeCell ref="R87:V87"/>
    <mergeCell ref="Q88:T88"/>
    <mergeCell ref="U88:W88"/>
    <mergeCell ref="W87:Z87"/>
    <mergeCell ref="AA87:AC87"/>
    <mergeCell ref="X88:AA88"/>
    <mergeCell ref="AB88:AD88"/>
    <mergeCell ref="B88:D88"/>
    <mergeCell ref="E88:P88"/>
    <mergeCell ref="B86:K86"/>
    <mergeCell ref="L86:P86"/>
    <mergeCell ref="R86:V86"/>
    <mergeCell ref="Q83:T83"/>
    <mergeCell ref="U83:W83"/>
    <mergeCell ref="B84:K84"/>
    <mergeCell ref="L84:V84"/>
    <mergeCell ref="W84:Z84"/>
    <mergeCell ref="B83:D83"/>
    <mergeCell ref="E83:P83"/>
    <mergeCell ref="W86:Z86"/>
    <mergeCell ref="B79:K79"/>
    <mergeCell ref="L79:V79"/>
    <mergeCell ref="B80:K80"/>
    <mergeCell ref="L80:P80"/>
    <mergeCell ref="R80:V80"/>
    <mergeCell ref="W79:Z79"/>
    <mergeCell ref="AA79:AD79"/>
    <mergeCell ref="W80:Z80"/>
    <mergeCell ref="AA80:AD80"/>
    <mergeCell ref="B77:K77"/>
    <mergeCell ref="L77:P77"/>
    <mergeCell ref="R77:V77"/>
    <mergeCell ref="Q78:T78"/>
    <mergeCell ref="U78:W78"/>
    <mergeCell ref="W77:Z77"/>
    <mergeCell ref="AA77:AC77"/>
    <mergeCell ref="X78:AA78"/>
    <mergeCell ref="AB78:AD78"/>
    <mergeCell ref="B78:D78"/>
    <mergeCell ref="E78:P78"/>
    <mergeCell ref="B75:K75"/>
    <mergeCell ref="L75:P75"/>
    <mergeCell ref="R75:V75"/>
    <mergeCell ref="B76:K76"/>
    <mergeCell ref="L76:P76"/>
    <mergeCell ref="R76:V76"/>
    <mergeCell ref="Q73:T73"/>
    <mergeCell ref="U73:W73"/>
    <mergeCell ref="B74:K74"/>
    <mergeCell ref="L74:V74"/>
    <mergeCell ref="B73:D73"/>
    <mergeCell ref="E73:P73"/>
    <mergeCell ref="B71:K71"/>
    <mergeCell ref="L71:P71"/>
    <mergeCell ref="R71:V71"/>
    <mergeCell ref="B72:K72"/>
    <mergeCell ref="L72:P72"/>
    <mergeCell ref="R72:V72"/>
    <mergeCell ref="W71:Z71"/>
    <mergeCell ref="AA71:AD71"/>
    <mergeCell ref="W72:Z72"/>
    <mergeCell ref="B69:K69"/>
    <mergeCell ref="L69:V69"/>
    <mergeCell ref="B70:K70"/>
    <mergeCell ref="L70:P70"/>
    <mergeCell ref="R70:V70"/>
    <mergeCell ref="W69:Z69"/>
    <mergeCell ref="AA69:AD69"/>
    <mergeCell ref="W70:Z70"/>
    <mergeCell ref="AA70:AD70"/>
    <mergeCell ref="B67:K67"/>
    <mergeCell ref="L67:P67"/>
    <mergeCell ref="R67:V67"/>
    <mergeCell ref="Q68:T68"/>
    <mergeCell ref="U68:W68"/>
    <mergeCell ref="W67:Z67"/>
    <mergeCell ref="AA67:AC67"/>
    <mergeCell ref="X68:AA68"/>
    <mergeCell ref="AB68:AD68"/>
    <mergeCell ref="B68:D68"/>
    <mergeCell ref="E68:P68"/>
    <mergeCell ref="B65:K65"/>
    <mergeCell ref="L65:P65"/>
    <mergeCell ref="R65:V65"/>
    <mergeCell ref="B66:K66"/>
    <mergeCell ref="L66:P66"/>
    <mergeCell ref="R66:V66"/>
    <mergeCell ref="Q63:T63"/>
    <mergeCell ref="U63:W63"/>
    <mergeCell ref="B64:K64"/>
    <mergeCell ref="L64:V64"/>
    <mergeCell ref="B63:D63"/>
    <mergeCell ref="E63:P63"/>
    <mergeCell ref="B61:K61"/>
    <mergeCell ref="L61:P61"/>
    <mergeCell ref="R61:V61"/>
    <mergeCell ref="B62:K62"/>
    <mergeCell ref="L62:P62"/>
    <mergeCell ref="R62:V62"/>
    <mergeCell ref="W61:Z61"/>
    <mergeCell ref="AA61:AD61"/>
    <mergeCell ref="W62:Z62"/>
    <mergeCell ref="AA62:AC62"/>
    <mergeCell ref="BF10:BI10"/>
    <mergeCell ref="B59:K59"/>
    <mergeCell ref="L59:V59"/>
    <mergeCell ref="B60:K60"/>
    <mergeCell ref="L60:P60"/>
    <mergeCell ref="R60:V60"/>
    <mergeCell ref="W59:Z59"/>
    <mergeCell ref="AA59:AD59"/>
    <mergeCell ref="W60:Z60"/>
    <mergeCell ref="AA60:AD60"/>
    <mergeCell ref="BB55:BE55"/>
    <mergeCell ref="BF55:BI55"/>
    <mergeCell ref="AV48:AY48"/>
    <mergeCell ref="AZ48:BB48"/>
    <mergeCell ref="AG51:AP51"/>
    <mergeCell ref="AQ51:AU51"/>
    <mergeCell ref="AW51:BA51"/>
    <mergeCell ref="BB51:BE51"/>
    <mergeCell ref="AG54:AP54"/>
    <mergeCell ref="AQ54:BA54"/>
    <mergeCell ref="BB54:BE54"/>
    <mergeCell ref="AG49:AP49"/>
    <mergeCell ref="AQ49:BA49"/>
    <mergeCell ref="BB49:BE49"/>
    <mergeCell ref="BB10:BE10"/>
    <mergeCell ref="AG15:AP15"/>
    <mergeCell ref="AQ15:AU15"/>
    <mergeCell ref="AZ12:BB12"/>
    <mergeCell ref="AQ10:AU10"/>
    <mergeCell ref="AW10:BA10"/>
    <mergeCell ref="AG11:AP11"/>
    <mergeCell ref="AW4:BA4"/>
    <mergeCell ref="BB4:BE4"/>
    <mergeCell ref="AG5:AP5"/>
    <mergeCell ref="AW5:BA5"/>
    <mergeCell ref="AQ6:AU6"/>
    <mergeCell ref="AW6:BA6"/>
    <mergeCell ref="BB6:BE6"/>
    <mergeCell ref="AG14:AP14"/>
    <mergeCell ref="AQ41:AU41"/>
    <mergeCell ref="BB42:BE42"/>
    <mergeCell ref="X53:AA53"/>
    <mergeCell ref="BF5:BI5"/>
    <mergeCell ref="AQ8:BA8"/>
    <mergeCell ref="BB8:BE8"/>
    <mergeCell ref="BF8:BI8"/>
    <mergeCell ref="AG10:AP10"/>
    <mergeCell ref="BF11:BH11"/>
    <mergeCell ref="AV12:AY12"/>
    <mergeCell ref="AB53:AD53"/>
    <mergeCell ref="AG7:AI7"/>
    <mergeCell ref="AJ7:AU7"/>
    <mergeCell ref="AG12:AI12"/>
    <mergeCell ref="AJ12:AU12"/>
    <mergeCell ref="AG17:AI17"/>
    <mergeCell ref="AJ17:AU17"/>
    <mergeCell ref="AG22:AI22"/>
    <mergeCell ref="AJ22:AU22"/>
    <mergeCell ref="AG27:AI27"/>
    <mergeCell ref="AJ27:AU27"/>
    <mergeCell ref="BB13:BE13"/>
    <mergeCell ref="BG12:BI12"/>
    <mergeCell ref="BC12:BF12"/>
    <mergeCell ref="A1:D1"/>
    <mergeCell ref="S7:AD8"/>
    <mergeCell ref="AG9:AP9"/>
    <mergeCell ref="AQ9:AU9"/>
    <mergeCell ref="BF9:BI9"/>
    <mergeCell ref="AG8:AP8"/>
    <mergeCell ref="AZ7:BB7"/>
    <mergeCell ref="BG7:BI7"/>
    <mergeCell ref="AV7:AY7"/>
    <mergeCell ref="BB3:BE3"/>
    <mergeCell ref="AW9:BA9"/>
    <mergeCell ref="BB9:BE9"/>
    <mergeCell ref="AQ5:AU5"/>
    <mergeCell ref="AG4:AP4"/>
    <mergeCell ref="AQ4:AU4"/>
    <mergeCell ref="BB5:BE5"/>
    <mergeCell ref="AG6:AP6"/>
    <mergeCell ref="BC7:BF7"/>
    <mergeCell ref="P7:R8"/>
    <mergeCell ref="BF4:BI4"/>
    <mergeCell ref="BF3:BI3"/>
    <mergeCell ref="AG3:AP3"/>
    <mergeCell ref="AQ3:BA3"/>
    <mergeCell ref="AG2:AI2"/>
    <mergeCell ref="BB19:BE19"/>
    <mergeCell ref="AG25:AP25"/>
    <mergeCell ref="BB18:BE18"/>
    <mergeCell ref="BB20:BE20"/>
    <mergeCell ref="AG21:AP21"/>
    <mergeCell ref="AQ21:AU21"/>
    <mergeCell ref="AW21:BA21"/>
    <mergeCell ref="BB21:BE21"/>
    <mergeCell ref="AQ19:AU19"/>
    <mergeCell ref="AG19:AP19"/>
    <mergeCell ref="AW20:BA20"/>
    <mergeCell ref="BB24:BE24"/>
    <mergeCell ref="BB23:BE23"/>
    <mergeCell ref="AC32:AC33"/>
    <mergeCell ref="B24:D25"/>
    <mergeCell ref="B26:D26"/>
    <mergeCell ref="U32:AB33"/>
    <mergeCell ref="R32:R33"/>
    <mergeCell ref="E26:O26"/>
    <mergeCell ref="S26:V26"/>
    <mergeCell ref="I32:I33"/>
    <mergeCell ref="J32:K33"/>
    <mergeCell ref="L31:R31"/>
    <mergeCell ref="A29:AC29"/>
    <mergeCell ref="B31:I31"/>
    <mergeCell ref="L32:Q33"/>
    <mergeCell ref="S32:T33"/>
    <mergeCell ref="B32:H33"/>
    <mergeCell ref="P34:AC36"/>
    <mergeCell ref="AG36:AP36"/>
    <mergeCell ref="AQ36:AU36"/>
    <mergeCell ref="BB36:BE36"/>
    <mergeCell ref="AQ20:AU20"/>
    <mergeCell ref="AG20:AP20"/>
    <mergeCell ref="AV22:AY22"/>
    <mergeCell ref="AG23:AP23"/>
    <mergeCell ref="BB29:BE29"/>
    <mergeCell ref="BB30:BE30"/>
    <mergeCell ref="BC22:BF22"/>
    <mergeCell ref="BF28:BI28"/>
    <mergeCell ref="BC27:BF27"/>
    <mergeCell ref="BF21:BH21"/>
    <mergeCell ref="AG24:AP24"/>
    <mergeCell ref="BF20:BI20"/>
    <mergeCell ref="BB35:BE35"/>
    <mergeCell ref="BF35:BI35"/>
    <mergeCell ref="BF31:BH31"/>
    <mergeCell ref="BG32:BI32"/>
    <mergeCell ref="BF30:BI30"/>
    <mergeCell ref="BG27:BI27"/>
    <mergeCell ref="AG35:AP35"/>
    <mergeCell ref="AW36:BA36"/>
    <mergeCell ref="BF19:BI19"/>
    <mergeCell ref="P26:R26"/>
    <mergeCell ref="W26:Z26"/>
    <mergeCell ref="AA26:AD26"/>
    <mergeCell ref="BF26:BH26"/>
    <mergeCell ref="BF24:BI24"/>
    <mergeCell ref="BF25:BI25"/>
    <mergeCell ref="AW19:BA19"/>
    <mergeCell ref="AQ25:AU25"/>
    <mergeCell ref="AW25:BA25"/>
    <mergeCell ref="BB25:BE25"/>
    <mergeCell ref="BB26:BE26"/>
    <mergeCell ref="BG22:BI22"/>
    <mergeCell ref="AZ22:BB22"/>
    <mergeCell ref="E20:AD21"/>
    <mergeCell ref="E22:AD23"/>
    <mergeCell ref="E24:AD25"/>
    <mergeCell ref="BF23:BI23"/>
    <mergeCell ref="AQ24:AU24"/>
    <mergeCell ref="AW24:BA24"/>
    <mergeCell ref="AG26:AP26"/>
    <mergeCell ref="AQ23:BA23"/>
    <mergeCell ref="AW26:BA26"/>
    <mergeCell ref="AQ26:AU26"/>
    <mergeCell ref="BF18:BI18"/>
    <mergeCell ref="BG17:BI17"/>
    <mergeCell ref="BC17:BF17"/>
    <mergeCell ref="AW16:BA16"/>
    <mergeCell ref="BB16:BE16"/>
    <mergeCell ref="AQ16:AU16"/>
    <mergeCell ref="BF16:BH16"/>
    <mergeCell ref="AW15:BA15"/>
    <mergeCell ref="AQ14:AU14"/>
    <mergeCell ref="AW14:BA14"/>
    <mergeCell ref="BB14:BE14"/>
    <mergeCell ref="AQ18:BA18"/>
    <mergeCell ref="BF14:BI14"/>
    <mergeCell ref="AV17:AY17"/>
    <mergeCell ref="AZ17:BB17"/>
    <mergeCell ref="BF34:BI34"/>
    <mergeCell ref="AQ38:BA38"/>
    <mergeCell ref="BB38:BE38"/>
    <mergeCell ref="BF38:BI38"/>
    <mergeCell ref="AG39:AP39"/>
    <mergeCell ref="AQ39:AU39"/>
    <mergeCell ref="AW39:BA39"/>
    <mergeCell ref="BB39:BE39"/>
    <mergeCell ref="BF39:BI39"/>
    <mergeCell ref="AQ35:AU35"/>
    <mergeCell ref="AW35:BA35"/>
    <mergeCell ref="BF33:BI33"/>
    <mergeCell ref="BB33:BE33"/>
    <mergeCell ref="AQ30:AU30"/>
    <mergeCell ref="AG28:AP28"/>
    <mergeCell ref="AV27:AY27"/>
    <mergeCell ref="AZ27:BB27"/>
    <mergeCell ref="BB28:BE28"/>
    <mergeCell ref="BB34:BE34"/>
    <mergeCell ref="BF36:BH36"/>
    <mergeCell ref="BF29:BI29"/>
    <mergeCell ref="AG33:AP33"/>
    <mergeCell ref="AQ33:BA33"/>
    <mergeCell ref="AG34:AP34"/>
    <mergeCell ref="AQ34:AU34"/>
    <mergeCell ref="AW34:BA34"/>
    <mergeCell ref="AQ31:AU31"/>
    <mergeCell ref="AV32:AY32"/>
    <mergeCell ref="AZ32:BB32"/>
    <mergeCell ref="BB31:BE31"/>
    <mergeCell ref="BC32:BF32"/>
    <mergeCell ref="AG29:AP29"/>
    <mergeCell ref="AQ29:AU29"/>
    <mergeCell ref="AW31:BA31"/>
    <mergeCell ref="AW30:BA30"/>
    <mergeCell ref="AW29:BA29"/>
    <mergeCell ref="AG30:AP30"/>
    <mergeCell ref="AG32:AI32"/>
    <mergeCell ref="AJ32:AU32"/>
    <mergeCell ref="A13:A19"/>
    <mergeCell ref="A20:A26"/>
    <mergeCell ref="A7:D8"/>
    <mergeCell ref="B19:D19"/>
    <mergeCell ref="E19:AD19"/>
    <mergeCell ref="B13:D14"/>
    <mergeCell ref="B20:D21"/>
    <mergeCell ref="B17:D17"/>
    <mergeCell ref="E17:O17"/>
    <mergeCell ref="P17:R17"/>
    <mergeCell ref="S17:AD17"/>
    <mergeCell ref="B18:D18"/>
    <mergeCell ref="E18:O18"/>
    <mergeCell ref="B15:D16"/>
    <mergeCell ref="P18:R18"/>
    <mergeCell ref="S18:AD18"/>
    <mergeCell ref="E13:AD14"/>
    <mergeCell ref="E15:AD16"/>
    <mergeCell ref="E7:O8"/>
    <mergeCell ref="U31:AC31"/>
    <mergeCell ref="B22:D23"/>
    <mergeCell ref="T37:AC38"/>
    <mergeCell ref="BB93:BE93"/>
    <mergeCell ref="BF93:BI93"/>
    <mergeCell ref="BF42:BI42"/>
    <mergeCell ref="E2:Z3"/>
    <mergeCell ref="AA2:AC3"/>
    <mergeCell ref="T40:X45"/>
    <mergeCell ref="Y40:AC45"/>
    <mergeCell ref="F51:K52"/>
    <mergeCell ref="T39:X39"/>
    <mergeCell ref="Y39:AC39"/>
    <mergeCell ref="BB41:BE41"/>
    <mergeCell ref="BF41:BH41"/>
    <mergeCell ref="AV37:AY37"/>
    <mergeCell ref="AZ37:BB37"/>
    <mergeCell ref="BC37:BF37"/>
    <mergeCell ref="BG37:BI37"/>
    <mergeCell ref="AG38:AP38"/>
    <mergeCell ref="AG40:AP40"/>
    <mergeCell ref="AQ40:AU40"/>
    <mergeCell ref="AW40:BA40"/>
    <mergeCell ref="BF40:BI40"/>
    <mergeCell ref="AG31:AP31"/>
  </mergeCells>
  <phoneticPr fontId="22"/>
  <conditionalFormatting sqref="G40">
    <cfRule type="expression" dxfId="143" priority="1155">
      <formula>AND(G36&lt;&gt;"", G38&lt;&gt;"", U32&lt;&gt;G40)</formula>
    </cfRule>
  </conditionalFormatting>
  <conditionalFormatting sqref="AA26:AD26">
    <cfRule type="expression" dxfId="142" priority="1">
      <formula>$S$26="曲のみ"</formula>
    </cfRule>
  </conditionalFormatting>
  <dataValidations count="3">
    <dataValidation allowBlank="1" showInputMessage="1" showErrorMessage="1" prompt="報告書には、配信回数（原則としてインプレッション数）を証明するための証憑書類を添付してください。" sqref="E7:O8" xr:uid="{21ECDC83-AC29-4817-9007-289B013DC7F2}"/>
    <dataValidation type="list" allowBlank="1" showInputMessage="1" showErrorMessage="1" prompt="詞曲＝ボーカル（歌ありで利用）_x000a_曲のみ＝インストルメンタル（歌なしで利用）" sqref="S26:V26" xr:uid="{9376CE85-14C5-446A-BA5D-D138A9E0CE94}">
      <formula1>"詞曲,曲のみ,詞のみ"</formula1>
    </dataValidation>
    <dataValidation type="list" allowBlank="1" showInputMessage="1" showErrorMessage="1" prompt="原詞＝オリジナル歌詞や替え歌_x000a_訳詞＝JASRACに登録された日本語訳詞" sqref="AA26:AD26" xr:uid="{D56E9C36-9E88-41C8-A08D-3B2C8A364D3D}">
      <formula1>"原詞,訳詞"</formula1>
    </dataValidation>
  </dataValidations>
  <printOptions horizontalCentered="1" verticalCentered="1"/>
  <pageMargins left="0.27559055118110237" right="0.19685039370078741" top="0.19685039370078741" bottom="0.19685039370078741" header="0.31496062992125984" footer="0.15748031496062992"/>
  <pageSetup paperSize="9" scale="89" orientation="landscape" r:id="rId1"/>
  <rowBreaks count="1" manualBreakCount="1">
    <brk id="46" max="61"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600-000000000000}">
          <x14:formula1>
            <xm:f>"適用,不適用"</xm:f>
          </x14:formula1>
          <xm:sqref>AZ2 IG37:IJ37 SC37:SF37 ABY37:ACB37 ALU37:ALX37 AVQ37:AVT37 BFM37:BFP37 BPI37:BPL37 BZE37:BZH37 CJA37:CJD37 CSW37:CSZ37 DCS37:DCV37 DMO37:DMR37 DWK37:DWN37 EGG37:EGJ37 EQC37:EQF37 EZY37:FAB37 FJU37:FJX37 FTQ37:FTT37 GDM37:GDP37 GNI37:GNL37 GXE37:GXH37 HHA37:HHD37 HQW37:HQZ37 IAS37:IAV37 IKO37:IKR37 IUK37:IUN37 JEG37:JEJ37 JOC37:JOF37 JXY37:JYB37 KHU37:KHX37 KRQ37:KRT37 LBM37:LBP37 LLI37:LLL37 LVE37:LVH37 MFA37:MFD37 MOW37:MOZ37 MYS37:MYV37 NIO37:NIR37 NSK37:NSN37 OCG37:OCJ37 OMC37:OMF37 OVY37:OWB37 PFU37:PFX37 PPQ37:PPT37 PZM37:PZP37 QJI37:QJL37 QTE37:QTH37 RDA37:RDD37 RMW37:RMZ37 RWS37:RWV37 SGO37:SGR37 SQK37:SQN37 TAG37:TAJ37 TKC37:TKF37 TTY37:TUB37 UDU37:UDX37 UNQ37:UNT37 UXM37:UXP37 VHI37:VHL37 VRE37:VRH37 WBA37:WBD37 WKW37:WKZ37 WUS37:WUV37 E65475:I65475 IL65572:IO65572 SH65572:SK65572 ACD65572:ACG65572 ALZ65572:AMC65572 AVV65572:AVY65572 BFR65572:BFU65572 BPN65572:BPQ65572 BZJ65572:BZM65572 CJF65572:CJI65572 CTB65572:CTE65572 DCX65572:DDA65572 DMT65572:DMW65572 DWP65572:DWS65572 EGL65572:EGO65572 EQH65572:EQK65572 FAD65572:FAG65572 FJZ65572:FKC65572 FTV65572:FTY65572 GDR65572:GDU65572 GNN65572:GNQ65572 GXJ65572:GXM65572 HHF65572:HHI65572 HRB65572:HRE65572 IAX65572:IBA65572 IKT65572:IKW65572 IUP65572:IUS65572 JEL65572:JEO65572 JOH65572:JOK65572 JYD65572:JYG65572 KHZ65572:KIC65572 KRV65572:KRY65572 LBR65572:LBU65572 LLN65572:LLQ65572 LVJ65572:LVM65572 MFF65572:MFI65572 MPB65572:MPE65572 MYX65572:MZA65572 NIT65572:NIW65572 NSP65572:NSS65572 OCL65572:OCO65572 OMH65572:OMK65572 OWD65572:OWG65572 PFZ65572:PGC65572 PPV65572:PPY65572 PZR65572:PZU65572 QJN65572:QJQ65572 QTJ65572:QTM65572 RDF65572:RDI65572 RNB65572:RNE65572 RWX65572:RXA65572 SGT65572:SGW65572 SQP65572:SQS65572 TAL65572:TAO65572 TKH65572:TKK65572 TUD65572:TUG65572 UDZ65572:UEC65572 UNV65572:UNY65572 UXR65572:UXU65572 VHN65572:VHQ65572 VRJ65572:VRM65572 WBF65572:WBI65572 WLB65572:WLE65572 WUX65572:WVA65572 E131011:I131011 IL131108:IO131108 SH131108:SK131108 ACD131108:ACG131108 ALZ131108:AMC131108 AVV131108:AVY131108 BFR131108:BFU131108 BPN131108:BPQ131108 BZJ131108:BZM131108 CJF131108:CJI131108 CTB131108:CTE131108 DCX131108:DDA131108 DMT131108:DMW131108 DWP131108:DWS131108 EGL131108:EGO131108 EQH131108:EQK131108 FAD131108:FAG131108 FJZ131108:FKC131108 FTV131108:FTY131108 GDR131108:GDU131108 GNN131108:GNQ131108 GXJ131108:GXM131108 HHF131108:HHI131108 HRB131108:HRE131108 IAX131108:IBA131108 IKT131108:IKW131108 IUP131108:IUS131108 JEL131108:JEO131108 JOH131108:JOK131108 JYD131108:JYG131108 KHZ131108:KIC131108 KRV131108:KRY131108 LBR131108:LBU131108 LLN131108:LLQ131108 LVJ131108:LVM131108 MFF131108:MFI131108 MPB131108:MPE131108 MYX131108:MZA131108 NIT131108:NIW131108 NSP131108:NSS131108 OCL131108:OCO131108 OMH131108:OMK131108 OWD131108:OWG131108 PFZ131108:PGC131108 PPV131108:PPY131108 PZR131108:PZU131108 QJN131108:QJQ131108 QTJ131108:QTM131108 RDF131108:RDI131108 RNB131108:RNE131108 RWX131108:RXA131108 SGT131108:SGW131108 SQP131108:SQS131108 TAL131108:TAO131108 TKH131108:TKK131108 TUD131108:TUG131108 UDZ131108:UEC131108 UNV131108:UNY131108 UXR131108:UXU131108 VHN131108:VHQ131108 VRJ131108:VRM131108 WBF131108:WBI131108 WLB131108:WLE131108 WUX131108:WVA131108 E196547:I196547 IL196644:IO196644 SH196644:SK196644 ACD196644:ACG196644 ALZ196644:AMC196644 AVV196644:AVY196644 BFR196644:BFU196644 BPN196644:BPQ196644 BZJ196644:BZM196644 CJF196644:CJI196644 CTB196644:CTE196644 DCX196644:DDA196644 DMT196644:DMW196644 DWP196644:DWS196644 EGL196644:EGO196644 EQH196644:EQK196644 FAD196644:FAG196644 FJZ196644:FKC196644 FTV196644:FTY196644 GDR196644:GDU196644 GNN196644:GNQ196644 GXJ196644:GXM196644 HHF196644:HHI196644 HRB196644:HRE196644 IAX196644:IBA196644 IKT196644:IKW196644 IUP196644:IUS196644 JEL196644:JEO196644 JOH196644:JOK196644 JYD196644:JYG196644 KHZ196644:KIC196644 KRV196644:KRY196644 LBR196644:LBU196644 LLN196644:LLQ196644 LVJ196644:LVM196644 MFF196644:MFI196644 MPB196644:MPE196644 MYX196644:MZA196644 NIT196644:NIW196644 NSP196644:NSS196644 OCL196644:OCO196644 OMH196644:OMK196644 OWD196644:OWG196644 PFZ196644:PGC196644 PPV196644:PPY196644 PZR196644:PZU196644 QJN196644:QJQ196644 QTJ196644:QTM196644 RDF196644:RDI196644 RNB196644:RNE196644 RWX196644:RXA196644 SGT196644:SGW196644 SQP196644:SQS196644 TAL196644:TAO196644 TKH196644:TKK196644 TUD196644:TUG196644 UDZ196644:UEC196644 UNV196644:UNY196644 UXR196644:UXU196644 VHN196644:VHQ196644 VRJ196644:VRM196644 WBF196644:WBI196644 WLB196644:WLE196644 WUX196644:WVA196644 E262083:I262083 IL262180:IO262180 SH262180:SK262180 ACD262180:ACG262180 ALZ262180:AMC262180 AVV262180:AVY262180 BFR262180:BFU262180 BPN262180:BPQ262180 BZJ262180:BZM262180 CJF262180:CJI262180 CTB262180:CTE262180 DCX262180:DDA262180 DMT262180:DMW262180 DWP262180:DWS262180 EGL262180:EGO262180 EQH262180:EQK262180 FAD262180:FAG262180 FJZ262180:FKC262180 FTV262180:FTY262180 GDR262180:GDU262180 GNN262180:GNQ262180 GXJ262180:GXM262180 HHF262180:HHI262180 HRB262180:HRE262180 IAX262180:IBA262180 IKT262180:IKW262180 IUP262180:IUS262180 JEL262180:JEO262180 JOH262180:JOK262180 JYD262180:JYG262180 KHZ262180:KIC262180 KRV262180:KRY262180 LBR262180:LBU262180 LLN262180:LLQ262180 LVJ262180:LVM262180 MFF262180:MFI262180 MPB262180:MPE262180 MYX262180:MZA262180 NIT262180:NIW262180 NSP262180:NSS262180 OCL262180:OCO262180 OMH262180:OMK262180 OWD262180:OWG262180 PFZ262180:PGC262180 PPV262180:PPY262180 PZR262180:PZU262180 QJN262180:QJQ262180 QTJ262180:QTM262180 RDF262180:RDI262180 RNB262180:RNE262180 RWX262180:RXA262180 SGT262180:SGW262180 SQP262180:SQS262180 TAL262180:TAO262180 TKH262180:TKK262180 TUD262180:TUG262180 UDZ262180:UEC262180 UNV262180:UNY262180 UXR262180:UXU262180 VHN262180:VHQ262180 VRJ262180:VRM262180 WBF262180:WBI262180 WLB262180:WLE262180 WUX262180:WVA262180 E327619:I327619 IL327716:IO327716 SH327716:SK327716 ACD327716:ACG327716 ALZ327716:AMC327716 AVV327716:AVY327716 BFR327716:BFU327716 BPN327716:BPQ327716 BZJ327716:BZM327716 CJF327716:CJI327716 CTB327716:CTE327716 DCX327716:DDA327716 DMT327716:DMW327716 DWP327716:DWS327716 EGL327716:EGO327716 EQH327716:EQK327716 FAD327716:FAG327716 FJZ327716:FKC327716 FTV327716:FTY327716 GDR327716:GDU327716 GNN327716:GNQ327716 GXJ327716:GXM327716 HHF327716:HHI327716 HRB327716:HRE327716 IAX327716:IBA327716 IKT327716:IKW327716 IUP327716:IUS327716 JEL327716:JEO327716 JOH327716:JOK327716 JYD327716:JYG327716 KHZ327716:KIC327716 KRV327716:KRY327716 LBR327716:LBU327716 LLN327716:LLQ327716 LVJ327716:LVM327716 MFF327716:MFI327716 MPB327716:MPE327716 MYX327716:MZA327716 NIT327716:NIW327716 NSP327716:NSS327716 OCL327716:OCO327716 OMH327716:OMK327716 OWD327716:OWG327716 PFZ327716:PGC327716 PPV327716:PPY327716 PZR327716:PZU327716 QJN327716:QJQ327716 QTJ327716:QTM327716 RDF327716:RDI327716 RNB327716:RNE327716 RWX327716:RXA327716 SGT327716:SGW327716 SQP327716:SQS327716 TAL327716:TAO327716 TKH327716:TKK327716 TUD327716:TUG327716 UDZ327716:UEC327716 UNV327716:UNY327716 UXR327716:UXU327716 VHN327716:VHQ327716 VRJ327716:VRM327716 WBF327716:WBI327716 WLB327716:WLE327716 WUX327716:WVA327716 E393155:I393155 IL393252:IO393252 SH393252:SK393252 ACD393252:ACG393252 ALZ393252:AMC393252 AVV393252:AVY393252 BFR393252:BFU393252 BPN393252:BPQ393252 BZJ393252:BZM393252 CJF393252:CJI393252 CTB393252:CTE393252 DCX393252:DDA393252 DMT393252:DMW393252 DWP393252:DWS393252 EGL393252:EGO393252 EQH393252:EQK393252 FAD393252:FAG393252 FJZ393252:FKC393252 FTV393252:FTY393252 GDR393252:GDU393252 GNN393252:GNQ393252 GXJ393252:GXM393252 HHF393252:HHI393252 HRB393252:HRE393252 IAX393252:IBA393252 IKT393252:IKW393252 IUP393252:IUS393252 JEL393252:JEO393252 JOH393252:JOK393252 JYD393252:JYG393252 KHZ393252:KIC393252 KRV393252:KRY393252 LBR393252:LBU393252 LLN393252:LLQ393252 LVJ393252:LVM393252 MFF393252:MFI393252 MPB393252:MPE393252 MYX393252:MZA393252 NIT393252:NIW393252 NSP393252:NSS393252 OCL393252:OCO393252 OMH393252:OMK393252 OWD393252:OWG393252 PFZ393252:PGC393252 PPV393252:PPY393252 PZR393252:PZU393252 QJN393252:QJQ393252 QTJ393252:QTM393252 RDF393252:RDI393252 RNB393252:RNE393252 RWX393252:RXA393252 SGT393252:SGW393252 SQP393252:SQS393252 TAL393252:TAO393252 TKH393252:TKK393252 TUD393252:TUG393252 UDZ393252:UEC393252 UNV393252:UNY393252 UXR393252:UXU393252 VHN393252:VHQ393252 VRJ393252:VRM393252 WBF393252:WBI393252 WLB393252:WLE393252 WUX393252:WVA393252 E458691:I458691 IL458788:IO458788 SH458788:SK458788 ACD458788:ACG458788 ALZ458788:AMC458788 AVV458788:AVY458788 BFR458788:BFU458788 BPN458788:BPQ458788 BZJ458788:BZM458788 CJF458788:CJI458788 CTB458788:CTE458788 DCX458788:DDA458788 DMT458788:DMW458788 DWP458788:DWS458788 EGL458788:EGO458788 EQH458788:EQK458788 FAD458788:FAG458788 FJZ458788:FKC458788 FTV458788:FTY458788 GDR458788:GDU458788 GNN458788:GNQ458788 GXJ458788:GXM458788 HHF458788:HHI458788 HRB458788:HRE458788 IAX458788:IBA458788 IKT458788:IKW458788 IUP458788:IUS458788 JEL458788:JEO458788 JOH458788:JOK458788 JYD458788:JYG458788 KHZ458788:KIC458788 KRV458788:KRY458788 LBR458788:LBU458788 LLN458788:LLQ458788 LVJ458788:LVM458788 MFF458788:MFI458788 MPB458788:MPE458788 MYX458788:MZA458788 NIT458788:NIW458788 NSP458788:NSS458788 OCL458788:OCO458788 OMH458788:OMK458788 OWD458788:OWG458788 PFZ458788:PGC458788 PPV458788:PPY458788 PZR458788:PZU458788 QJN458788:QJQ458788 QTJ458788:QTM458788 RDF458788:RDI458788 RNB458788:RNE458788 RWX458788:RXA458788 SGT458788:SGW458788 SQP458788:SQS458788 TAL458788:TAO458788 TKH458788:TKK458788 TUD458788:TUG458788 UDZ458788:UEC458788 UNV458788:UNY458788 UXR458788:UXU458788 VHN458788:VHQ458788 VRJ458788:VRM458788 WBF458788:WBI458788 WLB458788:WLE458788 WUX458788:WVA458788 E524227:I524227 IL524324:IO524324 SH524324:SK524324 ACD524324:ACG524324 ALZ524324:AMC524324 AVV524324:AVY524324 BFR524324:BFU524324 BPN524324:BPQ524324 BZJ524324:BZM524324 CJF524324:CJI524324 CTB524324:CTE524324 DCX524324:DDA524324 DMT524324:DMW524324 DWP524324:DWS524324 EGL524324:EGO524324 EQH524324:EQK524324 FAD524324:FAG524324 FJZ524324:FKC524324 FTV524324:FTY524324 GDR524324:GDU524324 GNN524324:GNQ524324 GXJ524324:GXM524324 HHF524324:HHI524324 HRB524324:HRE524324 IAX524324:IBA524324 IKT524324:IKW524324 IUP524324:IUS524324 JEL524324:JEO524324 JOH524324:JOK524324 JYD524324:JYG524324 KHZ524324:KIC524324 KRV524324:KRY524324 LBR524324:LBU524324 LLN524324:LLQ524324 LVJ524324:LVM524324 MFF524324:MFI524324 MPB524324:MPE524324 MYX524324:MZA524324 NIT524324:NIW524324 NSP524324:NSS524324 OCL524324:OCO524324 OMH524324:OMK524324 OWD524324:OWG524324 PFZ524324:PGC524324 PPV524324:PPY524324 PZR524324:PZU524324 QJN524324:QJQ524324 QTJ524324:QTM524324 RDF524324:RDI524324 RNB524324:RNE524324 RWX524324:RXA524324 SGT524324:SGW524324 SQP524324:SQS524324 TAL524324:TAO524324 TKH524324:TKK524324 TUD524324:TUG524324 UDZ524324:UEC524324 UNV524324:UNY524324 UXR524324:UXU524324 VHN524324:VHQ524324 VRJ524324:VRM524324 WBF524324:WBI524324 WLB524324:WLE524324 WUX524324:WVA524324 E589763:I589763 IL589860:IO589860 SH589860:SK589860 ACD589860:ACG589860 ALZ589860:AMC589860 AVV589860:AVY589860 BFR589860:BFU589860 BPN589860:BPQ589860 BZJ589860:BZM589860 CJF589860:CJI589860 CTB589860:CTE589860 DCX589860:DDA589860 DMT589860:DMW589860 DWP589860:DWS589860 EGL589860:EGO589860 EQH589860:EQK589860 FAD589860:FAG589860 FJZ589860:FKC589860 FTV589860:FTY589860 GDR589860:GDU589860 GNN589860:GNQ589860 GXJ589860:GXM589860 HHF589860:HHI589860 HRB589860:HRE589860 IAX589860:IBA589860 IKT589860:IKW589860 IUP589860:IUS589860 JEL589860:JEO589860 JOH589860:JOK589860 JYD589860:JYG589860 KHZ589860:KIC589860 KRV589860:KRY589860 LBR589860:LBU589860 LLN589860:LLQ589860 LVJ589860:LVM589860 MFF589860:MFI589860 MPB589860:MPE589860 MYX589860:MZA589860 NIT589860:NIW589860 NSP589860:NSS589860 OCL589860:OCO589860 OMH589860:OMK589860 OWD589860:OWG589860 PFZ589860:PGC589860 PPV589860:PPY589860 PZR589860:PZU589860 QJN589860:QJQ589860 QTJ589860:QTM589860 RDF589860:RDI589860 RNB589860:RNE589860 RWX589860:RXA589860 SGT589860:SGW589860 SQP589860:SQS589860 TAL589860:TAO589860 TKH589860:TKK589860 TUD589860:TUG589860 UDZ589860:UEC589860 UNV589860:UNY589860 UXR589860:UXU589860 VHN589860:VHQ589860 VRJ589860:VRM589860 WBF589860:WBI589860 WLB589860:WLE589860 WUX589860:WVA589860 E655299:I655299 IL655396:IO655396 SH655396:SK655396 ACD655396:ACG655396 ALZ655396:AMC655396 AVV655396:AVY655396 BFR655396:BFU655396 BPN655396:BPQ655396 BZJ655396:BZM655396 CJF655396:CJI655396 CTB655396:CTE655396 DCX655396:DDA655396 DMT655396:DMW655396 DWP655396:DWS655396 EGL655396:EGO655396 EQH655396:EQK655396 FAD655396:FAG655396 FJZ655396:FKC655396 FTV655396:FTY655396 GDR655396:GDU655396 GNN655396:GNQ655396 GXJ655396:GXM655396 HHF655396:HHI655396 HRB655396:HRE655396 IAX655396:IBA655396 IKT655396:IKW655396 IUP655396:IUS655396 JEL655396:JEO655396 JOH655396:JOK655396 JYD655396:JYG655396 KHZ655396:KIC655396 KRV655396:KRY655396 LBR655396:LBU655396 LLN655396:LLQ655396 LVJ655396:LVM655396 MFF655396:MFI655396 MPB655396:MPE655396 MYX655396:MZA655396 NIT655396:NIW655396 NSP655396:NSS655396 OCL655396:OCO655396 OMH655396:OMK655396 OWD655396:OWG655396 PFZ655396:PGC655396 PPV655396:PPY655396 PZR655396:PZU655396 QJN655396:QJQ655396 QTJ655396:QTM655396 RDF655396:RDI655396 RNB655396:RNE655396 RWX655396:RXA655396 SGT655396:SGW655396 SQP655396:SQS655396 TAL655396:TAO655396 TKH655396:TKK655396 TUD655396:TUG655396 UDZ655396:UEC655396 UNV655396:UNY655396 UXR655396:UXU655396 VHN655396:VHQ655396 VRJ655396:VRM655396 WBF655396:WBI655396 WLB655396:WLE655396 WUX655396:WVA655396 E720835:I720835 IL720932:IO720932 SH720932:SK720932 ACD720932:ACG720932 ALZ720932:AMC720932 AVV720932:AVY720932 BFR720932:BFU720932 BPN720932:BPQ720932 BZJ720932:BZM720932 CJF720932:CJI720932 CTB720932:CTE720932 DCX720932:DDA720932 DMT720932:DMW720932 DWP720932:DWS720932 EGL720932:EGO720932 EQH720932:EQK720932 FAD720932:FAG720932 FJZ720932:FKC720932 FTV720932:FTY720932 GDR720932:GDU720932 GNN720932:GNQ720932 GXJ720932:GXM720932 HHF720932:HHI720932 HRB720932:HRE720932 IAX720932:IBA720932 IKT720932:IKW720932 IUP720932:IUS720932 JEL720932:JEO720932 JOH720932:JOK720932 JYD720932:JYG720932 KHZ720932:KIC720932 KRV720932:KRY720932 LBR720932:LBU720932 LLN720932:LLQ720932 LVJ720932:LVM720932 MFF720932:MFI720932 MPB720932:MPE720932 MYX720932:MZA720932 NIT720932:NIW720932 NSP720932:NSS720932 OCL720932:OCO720932 OMH720932:OMK720932 OWD720932:OWG720932 PFZ720932:PGC720932 PPV720932:PPY720932 PZR720932:PZU720932 QJN720932:QJQ720932 QTJ720932:QTM720932 RDF720932:RDI720932 RNB720932:RNE720932 RWX720932:RXA720932 SGT720932:SGW720932 SQP720932:SQS720932 TAL720932:TAO720932 TKH720932:TKK720932 TUD720932:TUG720932 UDZ720932:UEC720932 UNV720932:UNY720932 UXR720932:UXU720932 VHN720932:VHQ720932 VRJ720932:VRM720932 WBF720932:WBI720932 WLB720932:WLE720932 WUX720932:WVA720932 E786371:I786371 IL786468:IO786468 SH786468:SK786468 ACD786468:ACG786468 ALZ786468:AMC786468 AVV786468:AVY786468 BFR786468:BFU786468 BPN786468:BPQ786468 BZJ786468:BZM786468 CJF786468:CJI786468 CTB786468:CTE786468 DCX786468:DDA786468 DMT786468:DMW786468 DWP786468:DWS786468 EGL786468:EGO786468 EQH786468:EQK786468 FAD786468:FAG786468 FJZ786468:FKC786468 FTV786468:FTY786468 GDR786468:GDU786468 GNN786468:GNQ786468 GXJ786468:GXM786468 HHF786468:HHI786468 HRB786468:HRE786468 IAX786468:IBA786468 IKT786468:IKW786468 IUP786468:IUS786468 JEL786468:JEO786468 JOH786468:JOK786468 JYD786468:JYG786468 KHZ786468:KIC786468 KRV786468:KRY786468 LBR786468:LBU786468 LLN786468:LLQ786468 LVJ786468:LVM786468 MFF786468:MFI786468 MPB786468:MPE786468 MYX786468:MZA786468 NIT786468:NIW786468 NSP786468:NSS786468 OCL786468:OCO786468 OMH786468:OMK786468 OWD786468:OWG786468 PFZ786468:PGC786468 PPV786468:PPY786468 PZR786468:PZU786468 QJN786468:QJQ786468 QTJ786468:QTM786468 RDF786468:RDI786468 RNB786468:RNE786468 RWX786468:RXA786468 SGT786468:SGW786468 SQP786468:SQS786468 TAL786468:TAO786468 TKH786468:TKK786468 TUD786468:TUG786468 UDZ786468:UEC786468 UNV786468:UNY786468 UXR786468:UXU786468 VHN786468:VHQ786468 VRJ786468:VRM786468 WBF786468:WBI786468 WLB786468:WLE786468 WUX786468:WVA786468 E851907:I851907 IL852004:IO852004 SH852004:SK852004 ACD852004:ACG852004 ALZ852004:AMC852004 AVV852004:AVY852004 BFR852004:BFU852004 BPN852004:BPQ852004 BZJ852004:BZM852004 CJF852004:CJI852004 CTB852004:CTE852004 DCX852004:DDA852004 DMT852004:DMW852004 DWP852004:DWS852004 EGL852004:EGO852004 EQH852004:EQK852004 FAD852004:FAG852004 FJZ852004:FKC852004 FTV852004:FTY852004 GDR852004:GDU852004 GNN852004:GNQ852004 GXJ852004:GXM852004 HHF852004:HHI852004 HRB852004:HRE852004 IAX852004:IBA852004 IKT852004:IKW852004 IUP852004:IUS852004 JEL852004:JEO852004 JOH852004:JOK852004 JYD852004:JYG852004 KHZ852004:KIC852004 KRV852004:KRY852004 LBR852004:LBU852004 LLN852004:LLQ852004 LVJ852004:LVM852004 MFF852004:MFI852004 MPB852004:MPE852004 MYX852004:MZA852004 NIT852004:NIW852004 NSP852004:NSS852004 OCL852004:OCO852004 OMH852004:OMK852004 OWD852004:OWG852004 PFZ852004:PGC852004 PPV852004:PPY852004 PZR852004:PZU852004 QJN852004:QJQ852004 QTJ852004:QTM852004 RDF852004:RDI852004 RNB852004:RNE852004 RWX852004:RXA852004 SGT852004:SGW852004 SQP852004:SQS852004 TAL852004:TAO852004 TKH852004:TKK852004 TUD852004:TUG852004 UDZ852004:UEC852004 UNV852004:UNY852004 UXR852004:UXU852004 VHN852004:VHQ852004 VRJ852004:VRM852004 WBF852004:WBI852004 WLB852004:WLE852004 WUX852004:WVA852004 E917443:I917443 IL917540:IO917540 SH917540:SK917540 ACD917540:ACG917540 ALZ917540:AMC917540 AVV917540:AVY917540 BFR917540:BFU917540 BPN917540:BPQ917540 BZJ917540:BZM917540 CJF917540:CJI917540 CTB917540:CTE917540 DCX917540:DDA917540 DMT917540:DMW917540 DWP917540:DWS917540 EGL917540:EGO917540 EQH917540:EQK917540 FAD917540:FAG917540 FJZ917540:FKC917540 FTV917540:FTY917540 GDR917540:GDU917540 GNN917540:GNQ917540 GXJ917540:GXM917540 HHF917540:HHI917540 HRB917540:HRE917540 IAX917540:IBA917540 IKT917540:IKW917540 IUP917540:IUS917540 JEL917540:JEO917540 JOH917540:JOK917540 JYD917540:JYG917540 KHZ917540:KIC917540 KRV917540:KRY917540 LBR917540:LBU917540 LLN917540:LLQ917540 LVJ917540:LVM917540 MFF917540:MFI917540 MPB917540:MPE917540 MYX917540:MZA917540 NIT917540:NIW917540 NSP917540:NSS917540 OCL917540:OCO917540 OMH917540:OMK917540 OWD917540:OWG917540 PFZ917540:PGC917540 PPV917540:PPY917540 PZR917540:PZU917540 QJN917540:QJQ917540 QTJ917540:QTM917540 RDF917540:RDI917540 RNB917540:RNE917540 RWX917540:RXA917540 SGT917540:SGW917540 SQP917540:SQS917540 TAL917540:TAO917540 TKH917540:TKK917540 TUD917540:TUG917540 UDZ917540:UEC917540 UNV917540:UNY917540 UXR917540:UXU917540 VHN917540:VHQ917540 VRJ917540:VRM917540 WBF917540:WBI917540 WLB917540:WLE917540 WUX917540:WVA917540 E982979:I982979 IL983076:IO983076 SH983076:SK983076 ACD983076:ACG983076 ALZ983076:AMC983076 AVV983076:AVY983076 BFR983076:BFU983076 BPN983076:BPQ983076 BZJ983076:BZM983076 CJF983076:CJI983076 CTB983076:CTE983076 DCX983076:DDA983076 DMT983076:DMW983076 DWP983076:DWS983076 EGL983076:EGO983076 EQH983076:EQK983076 FAD983076:FAG983076 FJZ983076:FKC983076 FTV983076:FTY983076 GDR983076:GDU983076 GNN983076:GNQ983076 GXJ983076:GXM983076 HHF983076:HHI983076 HRB983076:HRE983076 IAX983076:IBA983076 IKT983076:IKW983076 IUP983076:IUS983076 JEL983076:JEO983076 JOH983076:JOK983076 JYD983076:JYG983076 KHZ983076:KIC983076 KRV983076:KRY983076 LBR983076:LBU983076 LLN983076:LLQ983076 LVJ983076:LVM983076 MFF983076:MFI983076 MPB983076:MPE983076 MYX983076:MZA983076 NIT983076:NIW983076 NSP983076:NSS983076 OCL983076:OCO983076 OMH983076:OMK983076 OWD983076:OWG983076 PFZ983076:PGC983076 PPV983076:PPY983076 PZR983076:PZU983076 QJN983076:QJQ983076 QTJ983076:QTM983076 RDF983076:RDI983076 RNB983076:RNE983076 RWX983076:RXA983076 SGT983076:SGW983076 SQP983076:SQS983076 TAL983076:TAO983076 TKH983076:TKK983076 TUD983076:TUG983076 UDZ983076:UEC983076 UNV983076:UNY983076 UXR983076:UXU983076 VHN983076:VHQ983076 VRJ983076:VRM983076 WBF983076:WBI983076 WLB983076:WLE983076 WUX983076:WVA983076 BG2 FY43:GB43 PU43:PX43 ZQ43:ZT43 AJM43:AJP43 ATI43:ATL43 BDE43:BDH43 BNA43:BND43 BWW43:BWZ43 CGS43:CGV43 CQO43:CQR43 DAK43:DAN43 DKG43:DKJ43 DUC43:DUF43 EDY43:EEB43 ENU43:ENX43 EXQ43:EXT43 FHM43:FHP43 FRI43:FRL43 GBE43:GBH43 GLA43:GLD43 GUW43:GUZ43 HES43:HEV43 HOO43:HOR43 HYK43:HYN43 IIG43:IIJ43 ISC43:ISF43 JBY43:JCB43 JLU43:JLX43 JVQ43:JVT43 KFM43:KFP43 KPI43:KPL43 KZE43:KZH43 LJA43:LJD43 LSW43:LSZ43 MCS43:MCV43 MMO43:MMR43 MWK43:MWN43 NGG43:NGJ43 NQC43:NQF43 NZY43:OAB43 OJU43:OJX43 OTQ43:OTT43 PDM43:PDP43 PNI43:PNL43 PXE43:PXH43 QHA43:QHD43 QQW43:QQZ43 RAS43:RAV43 RKO43:RKR43 RUK43:RUN43 SEG43:SEJ43 SOC43:SOF43 SXY43:SYB43 THU43:THX43 TRQ43:TRT43 UBM43:UBP43 ULI43:ULL43 UVE43:UVH43 VFA43:VFD43 VOW43:VOZ43 VYS43:VYV43 WIO43:WIR43 WSK43:WSN43 E65481:I65481 IL65578:IO65578 SH65578:SK65578 ACD65578:ACG65578 ALZ65578:AMC65578 AVV65578:AVY65578 BFR65578:BFU65578 BPN65578:BPQ65578 BZJ65578:BZM65578 CJF65578:CJI65578 CTB65578:CTE65578 DCX65578:DDA65578 DMT65578:DMW65578 DWP65578:DWS65578 EGL65578:EGO65578 EQH65578:EQK65578 FAD65578:FAG65578 FJZ65578:FKC65578 FTV65578:FTY65578 GDR65578:GDU65578 GNN65578:GNQ65578 GXJ65578:GXM65578 HHF65578:HHI65578 HRB65578:HRE65578 IAX65578:IBA65578 IKT65578:IKW65578 IUP65578:IUS65578 JEL65578:JEO65578 JOH65578:JOK65578 JYD65578:JYG65578 KHZ65578:KIC65578 KRV65578:KRY65578 LBR65578:LBU65578 LLN65578:LLQ65578 LVJ65578:LVM65578 MFF65578:MFI65578 MPB65578:MPE65578 MYX65578:MZA65578 NIT65578:NIW65578 NSP65578:NSS65578 OCL65578:OCO65578 OMH65578:OMK65578 OWD65578:OWG65578 PFZ65578:PGC65578 PPV65578:PPY65578 PZR65578:PZU65578 QJN65578:QJQ65578 QTJ65578:QTM65578 RDF65578:RDI65578 RNB65578:RNE65578 RWX65578:RXA65578 SGT65578:SGW65578 SQP65578:SQS65578 TAL65578:TAO65578 TKH65578:TKK65578 TUD65578:TUG65578 UDZ65578:UEC65578 UNV65578:UNY65578 UXR65578:UXU65578 VHN65578:VHQ65578 VRJ65578:VRM65578 WBF65578:WBI65578 WLB65578:WLE65578 WUX65578:WVA65578 E131017:I131017 IL131114:IO131114 SH131114:SK131114 ACD131114:ACG131114 ALZ131114:AMC131114 AVV131114:AVY131114 BFR131114:BFU131114 BPN131114:BPQ131114 BZJ131114:BZM131114 CJF131114:CJI131114 CTB131114:CTE131114 DCX131114:DDA131114 DMT131114:DMW131114 DWP131114:DWS131114 EGL131114:EGO131114 EQH131114:EQK131114 FAD131114:FAG131114 FJZ131114:FKC131114 FTV131114:FTY131114 GDR131114:GDU131114 GNN131114:GNQ131114 GXJ131114:GXM131114 HHF131114:HHI131114 HRB131114:HRE131114 IAX131114:IBA131114 IKT131114:IKW131114 IUP131114:IUS131114 JEL131114:JEO131114 JOH131114:JOK131114 JYD131114:JYG131114 KHZ131114:KIC131114 KRV131114:KRY131114 LBR131114:LBU131114 LLN131114:LLQ131114 LVJ131114:LVM131114 MFF131114:MFI131114 MPB131114:MPE131114 MYX131114:MZA131114 NIT131114:NIW131114 NSP131114:NSS131114 OCL131114:OCO131114 OMH131114:OMK131114 OWD131114:OWG131114 PFZ131114:PGC131114 PPV131114:PPY131114 PZR131114:PZU131114 QJN131114:QJQ131114 QTJ131114:QTM131114 RDF131114:RDI131114 RNB131114:RNE131114 RWX131114:RXA131114 SGT131114:SGW131114 SQP131114:SQS131114 TAL131114:TAO131114 TKH131114:TKK131114 TUD131114:TUG131114 UDZ131114:UEC131114 UNV131114:UNY131114 UXR131114:UXU131114 VHN131114:VHQ131114 VRJ131114:VRM131114 WBF131114:WBI131114 WLB131114:WLE131114 WUX131114:WVA131114 E196553:I196553 IL196650:IO196650 SH196650:SK196650 ACD196650:ACG196650 ALZ196650:AMC196650 AVV196650:AVY196650 BFR196650:BFU196650 BPN196650:BPQ196650 BZJ196650:BZM196650 CJF196650:CJI196650 CTB196650:CTE196650 DCX196650:DDA196650 DMT196650:DMW196650 DWP196650:DWS196650 EGL196650:EGO196650 EQH196650:EQK196650 FAD196650:FAG196650 FJZ196650:FKC196650 FTV196650:FTY196650 GDR196650:GDU196650 GNN196650:GNQ196650 GXJ196650:GXM196650 HHF196650:HHI196650 HRB196650:HRE196650 IAX196650:IBA196650 IKT196650:IKW196650 IUP196650:IUS196650 JEL196650:JEO196650 JOH196650:JOK196650 JYD196650:JYG196650 KHZ196650:KIC196650 KRV196650:KRY196650 LBR196650:LBU196650 LLN196650:LLQ196650 LVJ196650:LVM196650 MFF196650:MFI196650 MPB196650:MPE196650 MYX196650:MZA196650 NIT196650:NIW196650 NSP196650:NSS196650 OCL196650:OCO196650 OMH196650:OMK196650 OWD196650:OWG196650 PFZ196650:PGC196650 PPV196650:PPY196650 PZR196650:PZU196650 QJN196650:QJQ196650 QTJ196650:QTM196650 RDF196650:RDI196650 RNB196650:RNE196650 RWX196650:RXA196650 SGT196650:SGW196650 SQP196650:SQS196650 TAL196650:TAO196650 TKH196650:TKK196650 TUD196650:TUG196650 UDZ196650:UEC196650 UNV196650:UNY196650 UXR196650:UXU196650 VHN196650:VHQ196650 VRJ196650:VRM196650 WBF196650:WBI196650 WLB196650:WLE196650 WUX196650:WVA196650 E262089:I262089 IL262186:IO262186 SH262186:SK262186 ACD262186:ACG262186 ALZ262186:AMC262186 AVV262186:AVY262186 BFR262186:BFU262186 BPN262186:BPQ262186 BZJ262186:BZM262186 CJF262186:CJI262186 CTB262186:CTE262186 DCX262186:DDA262186 DMT262186:DMW262186 DWP262186:DWS262186 EGL262186:EGO262186 EQH262186:EQK262186 FAD262186:FAG262186 FJZ262186:FKC262186 FTV262186:FTY262186 GDR262186:GDU262186 GNN262186:GNQ262186 GXJ262186:GXM262186 HHF262186:HHI262186 HRB262186:HRE262186 IAX262186:IBA262186 IKT262186:IKW262186 IUP262186:IUS262186 JEL262186:JEO262186 JOH262186:JOK262186 JYD262186:JYG262186 KHZ262186:KIC262186 KRV262186:KRY262186 LBR262186:LBU262186 LLN262186:LLQ262186 LVJ262186:LVM262186 MFF262186:MFI262186 MPB262186:MPE262186 MYX262186:MZA262186 NIT262186:NIW262186 NSP262186:NSS262186 OCL262186:OCO262186 OMH262186:OMK262186 OWD262186:OWG262186 PFZ262186:PGC262186 PPV262186:PPY262186 PZR262186:PZU262186 QJN262186:QJQ262186 QTJ262186:QTM262186 RDF262186:RDI262186 RNB262186:RNE262186 RWX262186:RXA262186 SGT262186:SGW262186 SQP262186:SQS262186 TAL262186:TAO262186 TKH262186:TKK262186 TUD262186:TUG262186 UDZ262186:UEC262186 UNV262186:UNY262186 UXR262186:UXU262186 VHN262186:VHQ262186 VRJ262186:VRM262186 WBF262186:WBI262186 WLB262186:WLE262186 WUX262186:WVA262186 E327625:I327625 IL327722:IO327722 SH327722:SK327722 ACD327722:ACG327722 ALZ327722:AMC327722 AVV327722:AVY327722 BFR327722:BFU327722 BPN327722:BPQ327722 BZJ327722:BZM327722 CJF327722:CJI327722 CTB327722:CTE327722 DCX327722:DDA327722 DMT327722:DMW327722 DWP327722:DWS327722 EGL327722:EGO327722 EQH327722:EQK327722 FAD327722:FAG327722 FJZ327722:FKC327722 FTV327722:FTY327722 GDR327722:GDU327722 GNN327722:GNQ327722 GXJ327722:GXM327722 HHF327722:HHI327722 HRB327722:HRE327722 IAX327722:IBA327722 IKT327722:IKW327722 IUP327722:IUS327722 JEL327722:JEO327722 JOH327722:JOK327722 JYD327722:JYG327722 KHZ327722:KIC327722 KRV327722:KRY327722 LBR327722:LBU327722 LLN327722:LLQ327722 LVJ327722:LVM327722 MFF327722:MFI327722 MPB327722:MPE327722 MYX327722:MZA327722 NIT327722:NIW327722 NSP327722:NSS327722 OCL327722:OCO327722 OMH327722:OMK327722 OWD327722:OWG327722 PFZ327722:PGC327722 PPV327722:PPY327722 PZR327722:PZU327722 QJN327722:QJQ327722 QTJ327722:QTM327722 RDF327722:RDI327722 RNB327722:RNE327722 RWX327722:RXA327722 SGT327722:SGW327722 SQP327722:SQS327722 TAL327722:TAO327722 TKH327722:TKK327722 TUD327722:TUG327722 UDZ327722:UEC327722 UNV327722:UNY327722 UXR327722:UXU327722 VHN327722:VHQ327722 VRJ327722:VRM327722 WBF327722:WBI327722 WLB327722:WLE327722 WUX327722:WVA327722 E393161:I393161 IL393258:IO393258 SH393258:SK393258 ACD393258:ACG393258 ALZ393258:AMC393258 AVV393258:AVY393258 BFR393258:BFU393258 BPN393258:BPQ393258 BZJ393258:BZM393258 CJF393258:CJI393258 CTB393258:CTE393258 DCX393258:DDA393258 DMT393258:DMW393258 DWP393258:DWS393258 EGL393258:EGO393258 EQH393258:EQK393258 FAD393258:FAG393258 FJZ393258:FKC393258 FTV393258:FTY393258 GDR393258:GDU393258 GNN393258:GNQ393258 GXJ393258:GXM393258 HHF393258:HHI393258 HRB393258:HRE393258 IAX393258:IBA393258 IKT393258:IKW393258 IUP393258:IUS393258 JEL393258:JEO393258 JOH393258:JOK393258 JYD393258:JYG393258 KHZ393258:KIC393258 KRV393258:KRY393258 LBR393258:LBU393258 LLN393258:LLQ393258 LVJ393258:LVM393258 MFF393258:MFI393258 MPB393258:MPE393258 MYX393258:MZA393258 NIT393258:NIW393258 NSP393258:NSS393258 OCL393258:OCO393258 OMH393258:OMK393258 OWD393258:OWG393258 PFZ393258:PGC393258 PPV393258:PPY393258 PZR393258:PZU393258 QJN393258:QJQ393258 QTJ393258:QTM393258 RDF393258:RDI393258 RNB393258:RNE393258 RWX393258:RXA393258 SGT393258:SGW393258 SQP393258:SQS393258 TAL393258:TAO393258 TKH393258:TKK393258 TUD393258:TUG393258 UDZ393258:UEC393258 UNV393258:UNY393258 UXR393258:UXU393258 VHN393258:VHQ393258 VRJ393258:VRM393258 WBF393258:WBI393258 WLB393258:WLE393258 WUX393258:WVA393258 E458697:I458697 IL458794:IO458794 SH458794:SK458794 ACD458794:ACG458794 ALZ458794:AMC458794 AVV458794:AVY458794 BFR458794:BFU458794 BPN458794:BPQ458794 BZJ458794:BZM458794 CJF458794:CJI458794 CTB458794:CTE458794 DCX458794:DDA458794 DMT458794:DMW458794 DWP458794:DWS458794 EGL458794:EGO458794 EQH458794:EQK458794 FAD458794:FAG458794 FJZ458794:FKC458794 FTV458794:FTY458794 GDR458794:GDU458794 GNN458794:GNQ458794 GXJ458794:GXM458794 HHF458794:HHI458794 HRB458794:HRE458794 IAX458794:IBA458794 IKT458794:IKW458794 IUP458794:IUS458794 JEL458794:JEO458794 JOH458794:JOK458794 JYD458794:JYG458794 KHZ458794:KIC458794 KRV458794:KRY458794 LBR458794:LBU458794 LLN458794:LLQ458794 LVJ458794:LVM458794 MFF458794:MFI458794 MPB458794:MPE458794 MYX458794:MZA458794 NIT458794:NIW458794 NSP458794:NSS458794 OCL458794:OCO458794 OMH458794:OMK458794 OWD458794:OWG458794 PFZ458794:PGC458794 PPV458794:PPY458794 PZR458794:PZU458794 QJN458794:QJQ458794 QTJ458794:QTM458794 RDF458794:RDI458794 RNB458794:RNE458794 RWX458794:RXA458794 SGT458794:SGW458794 SQP458794:SQS458794 TAL458794:TAO458794 TKH458794:TKK458794 TUD458794:TUG458794 UDZ458794:UEC458794 UNV458794:UNY458794 UXR458794:UXU458794 VHN458794:VHQ458794 VRJ458794:VRM458794 WBF458794:WBI458794 WLB458794:WLE458794 WUX458794:WVA458794 E524233:I524233 IL524330:IO524330 SH524330:SK524330 ACD524330:ACG524330 ALZ524330:AMC524330 AVV524330:AVY524330 BFR524330:BFU524330 BPN524330:BPQ524330 BZJ524330:BZM524330 CJF524330:CJI524330 CTB524330:CTE524330 DCX524330:DDA524330 DMT524330:DMW524330 DWP524330:DWS524330 EGL524330:EGO524330 EQH524330:EQK524330 FAD524330:FAG524330 FJZ524330:FKC524330 FTV524330:FTY524330 GDR524330:GDU524330 GNN524330:GNQ524330 GXJ524330:GXM524330 HHF524330:HHI524330 HRB524330:HRE524330 IAX524330:IBA524330 IKT524330:IKW524330 IUP524330:IUS524330 JEL524330:JEO524330 JOH524330:JOK524330 JYD524330:JYG524330 KHZ524330:KIC524330 KRV524330:KRY524330 LBR524330:LBU524330 LLN524330:LLQ524330 LVJ524330:LVM524330 MFF524330:MFI524330 MPB524330:MPE524330 MYX524330:MZA524330 NIT524330:NIW524330 NSP524330:NSS524330 OCL524330:OCO524330 OMH524330:OMK524330 OWD524330:OWG524330 PFZ524330:PGC524330 PPV524330:PPY524330 PZR524330:PZU524330 QJN524330:QJQ524330 QTJ524330:QTM524330 RDF524330:RDI524330 RNB524330:RNE524330 RWX524330:RXA524330 SGT524330:SGW524330 SQP524330:SQS524330 TAL524330:TAO524330 TKH524330:TKK524330 TUD524330:TUG524330 UDZ524330:UEC524330 UNV524330:UNY524330 UXR524330:UXU524330 VHN524330:VHQ524330 VRJ524330:VRM524330 WBF524330:WBI524330 WLB524330:WLE524330 WUX524330:WVA524330 E589769:I589769 IL589866:IO589866 SH589866:SK589866 ACD589866:ACG589866 ALZ589866:AMC589866 AVV589866:AVY589866 BFR589866:BFU589866 BPN589866:BPQ589866 BZJ589866:BZM589866 CJF589866:CJI589866 CTB589866:CTE589866 DCX589866:DDA589866 DMT589866:DMW589866 DWP589866:DWS589866 EGL589866:EGO589866 EQH589866:EQK589866 FAD589866:FAG589866 FJZ589866:FKC589866 FTV589866:FTY589866 GDR589866:GDU589866 GNN589866:GNQ589866 GXJ589866:GXM589866 HHF589866:HHI589866 HRB589866:HRE589866 IAX589866:IBA589866 IKT589866:IKW589866 IUP589866:IUS589866 JEL589866:JEO589866 JOH589866:JOK589866 JYD589866:JYG589866 KHZ589866:KIC589866 KRV589866:KRY589866 LBR589866:LBU589866 LLN589866:LLQ589866 LVJ589866:LVM589866 MFF589866:MFI589866 MPB589866:MPE589866 MYX589866:MZA589866 NIT589866:NIW589866 NSP589866:NSS589866 OCL589866:OCO589866 OMH589866:OMK589866 OWD589866:OWG589866 PFZ589866:PGC589866 PPV589866:PPY589866 PZR589866:PZU589866 QJN589866:QJQ589866 QTJ589866:QTM589866 RDF589866:RDI589866 RNB589866:RNE589866 RWX589866:RXA589866 SGT589866:SGW589866 SQP589866:SQS589866 TAL589866:TAO589866 TKH589866:TKK589866 TUD589866:TUG589866 UDZ589866:UEC589866 UNV589866:UNY589866 UXR589866:UXU589866 VHN589866:VHQ589866 VRJ589866:VRM589866 WBF589866:WBI589866 WLB589866:WLE589866 WUX589866:WVA589866 E655305:I655305 IL655402:IO655402 SH655402:SK655402 ACD655402:ACG655402 ALZ655402:AMC655402 AVV655402:AVY655402 BFR655402:BFU655402 BPN655402:BPQ655402 BZJ655402:BZM655402 CJF655402:CJI655402 CTB655402:CTE655402 DCX655402:DDA655402 DMT655402:DMW655402 DWP655402:DWS655402 EGL655402:EGO655402 EQH655402:EQK655402 FAD655402:FAG655402 FJZ655402:FKC655402 FTV655402:FTY655402 GDR655402:GDU655402 GNN655402:GNQ655402 GXJ655402:GXM655402 HHF655402:HHI655402 HRB655402:HRE655402 IAX655402:IBA655402 IKT655402:IKW655402 IUP655402:IUS655402 JEL655402:JEO655402 JOH655402:JOK655402 JYD655402:JYG655402 KHZ655402:KIC655402 KRV655402:KRY655402 LBR655402:LBU655402 LLN655402:LLQ655402 LVJ655402:LVM655402 MFF655402:MFI655402 MPB655402:MPE655402 MYX655402:MZA655402 NIT655402:NIW655402 NSP655402:NSS655402 OCL655402:OCO655402 OMH655402:OMK655402 OWD655402:OWG655402 PFZ655402:PGC655402 PPV655402:PPY655402 PZR655402:PZU655402 QJN655402:QJQ655402 QTJ655402:QTM655402 RDF655402:RDI655402 RNB655402:RNE655402 RWX655402:RXA655402 SGT655402:SGW655402 SQP655402:SQS655402 TAL655402:TAO655402 TKH655402:TKK655402 TUD655402:TUG655402 UDZ655402:UEC655402 UNV655402:UNY655402 UXR655402:UXU655402 VHN655402:VHQ655402 VRJ655402:VRM655402 WBF655402:WBI655402 WLB655402:WLE655402 WUX655402:WVA655402 E720841:I720841 IL720938:IO720938 SH720938:SK720938 ACD720938:ACG720938 ALZ720938:AMC720938 AVV720938:AVY720938 BFR720938:BFU720938 BPN720938:BPQ720938 BZJ720938:BZM720938 CJF720938:CJI720938 CTB720938:CTE720938 DCX720938:DDA720938 DMT720938:DMW720938 DWP720938:DWS720938 EGL720938:EGO720938 EQH720938:EQK720938 FAD720938:FAG720938 FJZ720938:FKC720938 FTV720938:FTY720938 GDR720938:GDU720938 GNN720938:GNQ720938 GXJ720938:GXM720938 HHF720938:HHI720938 HRB720938:HRE720938 IAX720938:IBA720938 IKT720938:IKW720938 IUP720938:IUS720938 JEL720938:JEO720938 JOH720938:JOK720938 JYD720938:JYG720938 KHZ720938:KIC720938 KRV720938:KRY720938 LBR720938:LBU720938 LLN720938:LLQ720938 LVJ720938:LVM720938 MFF720938:MFI720938 MPB720938:MPE720938 MYX720938:MZA720938 NIT720938:NIW720938 NSP720938:NSS720938 OCL720938:OCO720938 OMH720938:OMK720938 OWD720938:OWG720938 PFZ720938:PGC720938 PPV720938:PPY720938 PZR720938:PZU720938 QJN720938:QJQ720938 QTJ720938:QTM720938 RDF720938:RDI720938 RNB720938:RNE720938 RWX720938:RXA720938 SGT720938:SGW720938 SQP720938:SQS720938 TAL720938:TAO720938 TKH720938:TKK720938 TUD720938:TUG720938 UDZ720938:UEC720938 UNV720938:UNY720938 UXR720938:UXU720938 VHN720938:VHQ720938 VRJ720938:VRM720938 WBF720938:WBI720938 WLB720938:WLE720938 WUX720938:WVA720938 E786377:I786377 IL786474:IO786474 SH786474:SK786474 ACD786474:ACG786474 ALZ786474:AMC786474 AVV786474:AVY786474 BFR786474:BFU786474 BPN786474:BPQ786474 BZJ786474:BZM786474 CJF786474:CJI786474 CTB786474:CTE786474 DCX786474:DDA786474 DMT786474:DMW786474 DWP786474:DWS786474 EGL786474:EGO786474 EQH786474:EQK786474 FAD786474:FAG786474 FJZ786474:FKC786474 FTV786474:FTY786474 GDR786474:GDU786474 GNN786474:GNQ786474 GXJ786474:GXM786474 HHF786474:HHI786474 HRB786474:HRE786474 IAX786474:IBA786474 IKT786474:IKW786474 IUP786474:IUS786474 JEL786474:JEO786474 JOH786474:JOK786474 JYD786474:JYG786474 KHZ786474:KIC786474 KRV786474:KRY786474 LBR786474:LBU786474 LLN786474:LLQ786474 LVJ786474:LVM786474 MFF786474:MFI786474 MPB786474:MPE786474 MYX786474:MZA786474 NIT786474:NIW786474 NSP786474:NSS786474 OCL786474:OCO786474 OMH786474:OMK786474 OWD786474:OWG786474 PFZ786474:PGC786474 PPV786474:PPY786474 PZR786474:PZU786474 QJN786474:QJQ786474 QTJ786474:QTM786474 RDF786474:RDI786474 RNB786474:RNE786474 RWX786474:RXA786474 SGT786474:SGW786474 SQP786474:SQS786474 TAL786474:TAO786474 TKH786474:TKK786474 TUD786474:TUG786474 UDZ786474:UEC786474 UNV786474:UNY786474 UXR786474:UXU786474 VHN786474:VHQ786474 VRJ786474:VRM786474 WBF786474:WBI786474 WLB786474:WLE786474 WUX786474:WVA786474 E851913:I851913 IL852010:IO852010 SH852010:SK852010 ACD852010:ACG852010 ALZ852010:AMC852010 AVV852010:AVY852010 BFR852010:BFU852010 BPN852010:BPQ852010 BZJ852010:BZM852010 CJF852010:CJI852010 CTB852010:CTE852010 DCX852010:DDA852010 DMT852010:DMW852010 DWP852010:DWS852010 EGL852010:EGO852010 EQH852010:EQK852010 FAD852010:FAG852010 FJZ852010:FKC852010 FTV852010:FTY852010 GDR852010:GDU852010 GNN852010:GNQ852010 GXJ852010:GXM852010 HHF852010:HHI852010 HRB852010:HRE852010 IAX852010:IBA852010 IKT852010:IKW852010 IUP852010:IUS852010 JEL852010:JEO852010 JOH852010:JOK852010 JYD852010:JYG852010 KHZ852010:KIC852010 KRV852010:KRY852010 LBR852010:LBU852010 LLN852010:LLQ852010 LVJ852010:LVM852010 MFF852010:MFI852010 MPB852010:MPE852010 MYX852010:MZA852010 NIT852010:NIW852010 NSP852010:NSS852010 OCL852010:OCO852010 OMH852010:OMK852010 OWD852010:OWG852010 PFZ852010:PGC852010 PPV852010:PPY852010 PZR852010:PZU852010 QJN852010:QJQ852010 QTJ852010:QTM852010 RDF852010:RDI852010 RNB852010:RNE852010 RWX852010:RXA852010 SGT852010:SGW852010 SQP852010:SQS852010 TAL852010:TAO852010 TKH852010:TKK852010 TUD852010:TUG852010 UDZ852010:UEC852010 UNV852010:UNY852010 UXR852010:UXU852010 VHN852010:VHQ852010 VRJ852010:VRM852010 WBF852010:WBI852010 WLB852010:WLE852010 WUX852010:WVA852010 E917449:I917449 IL917546:IO917546 SH917546:SK917546 ACD917546:ACG917546 ALZ917546:AMC917546 AVV917546:AVY917546 BFR917546:BFU917546 BPN917546:BPQ917546 BZJ917546:BZM917546 CJF917546:CJI917546 CTB917546:CTE917546 DCX917546:DDA917546 DMT917546:DMW917546 DWP917546:DWS917546 EGL917546:EGO917546 EQH917546:EQK917546 FAD917546:FAG917546 FJZ917546:FKC917546 FTV917546:FTY917546 GDR917546:GDU917546 GNN917546:GNQ917546 GXJ917546:GXM917546 HHF917546:HHI917546 HRB917546:HRE917546 IAX917546:IBA917546 IKT917546:IKW917546 IUP917546:IUS917546 JEL917546:JEO917546 JOH917546:JOK917546 JYD917546:JYG917546 KHZ917546:KIC917546 KRV917546:KRY917546 LBR917546:LBU917546 LLN917546:LLQ917546 LVJ917546:LVM917546 MFF917546:MFI917546 MPB917546:MPE917546 MYX917546:MZA917546 NIT917546:NIW917546 NSP917546:NSS917546 OCL917546:OCO917546 OMH917546:OMK917546 OWD917546:OWG917546 PFZ917546:PGC917546 PPV917546:PPY917546 PZR917546:PZU917546 QJN917546:QJQ917546 QTJ917546:QTM917546 RDF917546:RDI917546 RNB917546:RNE917546 RWX917546:RXA917546 SGT917546:SGW917546 SQP917546:SQS917546 TAL917546:TAO917546 TKH917546:TKK917546 TUD917546:TUG917546 UDZ917546:UEC917546 UNV917546:UNY917546 UXR917546:UXU917546 VHN917546:VHQ917546 VRJ917546:VRM917546 WBF917546:WBI917546 WLB917546:WLE917546 WUX917546:WVA917546 E982985:I982985 IL983082:IO983082 SH983082:SK983082 ACD983082:ACG983082 ALZ983082:AMC983082 AVV983082:AVY983082 BFR983082:BFU983082 BPN983082:BPQ983082 BZJ983082:BZM983082 CJF983082:CJI983082 CTB983082:CTE983082 DCX983082:DDA983082 DMT983082:DMW983082 DWP983082:DWS983082 EGL983082:EGO983082 EQH983082:EQK983082 FAD983082:FAG983082 FJZ983082:FKC983082 FTV983082:FTY983082 GDR983082:GDU983082 GNN983082:GNQ983082 GXJ983082:GXM983082 HHF983082:HHI983082 HRB983082:HRE983082 IAX983082:IBA983082 IKT983082:IKW983082 IUP983082:IUS983082 JEL983082:JEO983082 JOH983082:JOK983082 JYD983082:JYG983082 KHZ983082:KIC983082 KRV983082:KRY983082 LBR983082:LBU983082 LLN983082:LLQ983082 LVJ983082:LVM983082 MFF983082:MFI983082 MPB983082:MPE983082 MYX983082:MZA983082 NIT983082:NIW983082 NSP983082:NSS983082 OCL983082:OCO983082 OMH983082:OMK983082 OWD983082:OWG983082 PFZ983082:PGC983082 PPV983082:PPY983082 PZR983082:PZU983082 QJN983082:QJQ983082 QTJ983082:QTM983082 RDF983082:RDI983082 RNB983082:RNE983082 RWX983082:RXA983082 SGT983082:SGW983082 SQP983082:SQS983082 TAL983082:TAO983082 TKH983082:TKK983082 TUD983082:TUG983082 UDZ983082:UEC983082 UNV983082:UNY983082 UXR983082:UXU983082 VHN983082:VHQ983082 VRJ983082:VRM983082 WBF983082:WBI983082 WLB983082:WLE983082 WUX983082:WVA983082 IL48:IO48 SH48:SK48 ACD48:ACG48 ALZ48:AMC48 AVV48:AVY48 BFR48:BFU48 BPN48:BPQ48 BZJ48:BZM48 CJF48:CJI48 CTB48:CTE48 DCX48:DDA48 DMT48:DMW48 DWP48:DWS48 EGL48:EGO48 EQH48:EQK48 FAD48:FAG48 FJZ48:FKC48 FTV48:FTY48 GDR48:GDU48 GNN48:GNQ48 GXJ48:GXM48 HHF48:HHI48 HRB48:HRE48 IAX48:IBA48 IKT48:IKW48 IUP48:IUS48 JEL48:JEO48 JOH48:JOK48 JYD48:JYG48 KHZ48:KIC48 KRV48:KRY48 LBR48:LBU48 LLN48:LLQ48 LVJ48:LVM48 MFF48:MFI48 MPB48:MPE48 MYX48:MZA48 NIT48:NIW48 NSP48:NSS48 OCL48:OCO48 OMH48:OMK48 OWD48:OWG48 PFZ48:PGC48 PPV48:PPY48 PZR48:PZU48 QJN48:QJQ48 QTJ48:QTM48 RDF48:RDI48 RNB48:RNE48 RWX48:RXA48 SGT48:SGW48 SQP48:SQS48 TAL48:TAO48 TKH48:TKK48 TUD48:TUG48 UDZ48:UEC48 UNV48:UNY48 UXR48:UXU48 VHN48:VHQ48 VRJ48:VRM48 WBF48:WBI48 WLB48:WLE48 WUX48:WVA48 E65487:I65487 IL65584:IO65584 SH65584:SK65584 ACD65584:ACG65584 ALZ65584:AMC65584 AVV65584:AVY65584 BFR65584:BFU65584 BPN65584:BPQ65584 BZJ65584:BZM65584 CJF65584:CJI65584 CTB65584:CTE65584 DCX65584:DDA65584 DMT65584:DMW65584 DWP65584:DWS65584 EGL65584:EGO65584 EQH65584:EQK65584 FAD65584:FAG65584 FJZ65584:FKC65584 FTV65584:FTY65584 GDR65584:GDU65584 GNN65584:GNQ65584 GXJ65584:GXM65584 HHF65584:HHI65584 HRB65584:HRE65584 IAX65584:IBA65584 IKT65584:IKW65584 IUP65584:IUS65584 JEL65584:JEO65584 JOH65584:JOK65584 JYD65584:JYG65584 KHZ65584:KIC65584 KRV65584:KRY65584 LBR65584:LBU65584 LLN65584:LLQ65584 LVJ65584:LVM65584 MFF65584:MFI65584 MPB65584:MPE65584 MYX65584:MZA65584 NIT65584:NIW65584 NSP65584:NSS65584 OCL65584:OCO65584 OMH65584:OMK65584 OWD65584:OWG65584 PFZ65584:PGC65584 PPV65584:PPY65584 PZR65584:PZU65584 QJN65584:QJQ65584 QTJ65584:QTM65584 RDF65584:RDI65584 RNB65584:RNE65584 RWX65584:RXA65584 SGT65584:SGW65584 SQP65584:SQS65584 TAL65584:TAO65584 TKH65584:TKK65584 TUD65584:TUG65584 UDZ65584:UEC65584 UNV65584:UNY65584 UXR65584:UXU65584 VHN65584:VHQ65584 VRJ65584:VRM65584 WBF65584:WBI65584 WLB65584:WLE65584 WUX65584:WVA65584 E131023:I131023 IL131120:IO131120 SH131120:SK131120 ACD131120:ACG131120 ALZ131120:AMC131120 AVV131120:AVY131120 BFR131120:BFU131120 BPN131120:BPQ131120 BZJ131120:BZM131120 CJF131120:CJI131120 CTB131120:CTE131120 DCX131120:DDA131120 DMT131120:DMW131120 DWP131120:DWS131120 EGL131120:EGO131120 EQH131120:EQK131120 FAD131120:FAG131120 FJZ131120:FKC131120 FTV131120:FTY131120 GDR131120:GDU131120 GNN131120:GNQ131120 GXJ131120:GXM131120 HHF131120:HHI131120 HRB131120:HRE131120 IAX131120:IBA131120 IKT131120:IKW131120 IUP131120:IUS131120 JEL131120:JEO131120 JOH131120:JOK131120 JYD131120:JYG131120 KHZ131120:KIC131120 KRV131120:KRY131120 LBR131120:LBU131120 LLN131120:LLQ131120 LVJ131120:LVM131120 MFF131120:MFI131120 MPB131120:MPE131120 MYX131120:MZA131120 NIT131120:NIW131120 NSP131120:NSS131120 OCL131120:OCO131120 OMH131120:OMK131120 OWD131120:OWG131120 PFZ131120:PGC131120 PPV131120:PPY131120 PZR131120:PZU131120 QJN131120:QJQ131120 QTJ131120:QTM131120 RDF131120:RDI131120 RNB131120:RNE131120 RWX131120:RXA131120 SGT131120:SGW131120 SQP131120:SQS131120 TAL131120:TAO131120 TKH131120:TKK131120 TUD131120:TUG131120 UDZ131120:UEC131120 UNV131120:UNY131120 UXR131120:UXU131120 VHN131120:VHQ131120 VRJ131120:VRM131120 WBF131120:WBI131120 WLB131120:WLE131120 WUX131120:WVA131120 E196559:I196559 IL196656:IO196656 SH196656:SK196656 ACD196656:ACG196656 ALZ196656:AMC196656 AVV196656:AVY196656 BFR196656:BFU196656 BPN196656:BPQ196656 BZJ196656:BZM196656 CJF196656:CJI196656 CTB196656:CTE196656 DCX196656:DDA196656 DMT196656:DMW196656 DWP196656:DWS196656 EGL196656:EGO196656 EQH196656:EQK196656 FAD196656:FAG196656 FJZ196656:FKC196656 FTV196656:FTY196656 GDR196656:GDU196656 GNN196656:GNQ196656 GXJ196656:GXM196656 HHF196656:HHI196656 HRB196656:HRE196656 IAX196656:IBA196656 IKT196656:IKW196656 IUP196656:IUS196656 JEL196656:JEO196656 JOH196656:JOK196656 JYD196656:JYG196656 KHZ196656:KIC196656 KRV196656:KRY196656 LBR196656:LBU196656 LLN196656:LLQ196656 LVJ196656:LVM196656 MFF196656:MFI196656 MPB196656:MPE196656 MYX196656:MZA196656 NIT196656:NIW196656 NSP196656:NSS196656 OCL196656:OCO196656 OMH196656:OMK196656 OWD196656:OWG196656 PFZ196656:PGC196656 PPV196656:PPY196656 PZR196656:PZU196656 QJN196656:QJQ196656 QTJ196656:QTM196656 RDF196656:RDI196656 RNB196656:RNE196656 RWX196656:RXA196656 SGT196656:SGW196656 SQP196656:SQS196656 TAL196656:TAO196656 TKH196656:TKK196656 TUD196656:TUG196656 UDZ196656:UEC196656 UNV196656:UNY196656 UXR196656:UXU196656 VHN196656:VHQ196656 VRJ196656:VRM196656 WBF196656:WBI196656 WLB196656:WLE196656 WUX196656:WVA196656 E262095:I262095 IL262192:IO262192 SH262192:SK262192 ACD262192:ACG262192 ALZ262192:AMC262192 AVV262192:AVY262192 BFR262192:BFU262192 BPN262192:BPQ262192 BZJ262192:BZM262192 CJF262192:CJI262192 CTB262192:CTE262192 DCX262192:DDA262192 DMT262192:DMW262192 DWP262192:DWS262192 EGL262192:EGO262192 EQH262192:EQK262192 FAD262192:FAG262192 FJZ262192:FKC262192 FTV262192:FTY262192 GDR262192:GDU262192 GNN262192:GNQ262192 GXJ262192:GXM262192 HHF262192:HHI262192 HRB262192:HRE262192 IAX262192:IBA262192 IKT262192:IKW262192 IUP262192:IUS262192 JEL262192:JEO262192 JOH262192:JOK262192 JYD262192:JYG262192 KHZ262192:KIC262192 KRV262192:KRY262192 LBR262192:LBU262192 LLN262192:LLQ262192 LVJ262192:LVM262192 MFF262192:MFI262192 MPB262192:MPE262192 MYX262192:MZA262192 NIT262192:NIW262192 NSP262192:NSS262192 OCL262192:OCO262192 OMH262192:OMK262192 OWD262192:OWG262192 PFZ262192:PGC262192 PPV262192:PPY262192 PZR262192:PZU262192 QJN262192:QJQ262192 QTJ262192:QTM262192 RDF262192:RDI262192 RNB262192:RNE262192 RWX262192:RXA262192 SGT262192:SGW262192 SQP262192:SQS262192 TAL262192:TAO262192 TKH262192:TKK262192 TUD262192:TUG262192 UDZ262192:UEC262192 UNV262192:UNY262192 UXR262192:UXU262192 VHN262192:VHQ262192 VRJ262192:VRM262192 WBF262192:WBI262192 WLB262192:WLE262192 WUX262192:WVA262192 E327631:I327631 IL327728:IO327728 SH327728:SK327728 ACD327728:ACG327728 ALZ327728:AMC327728 AVV327728:AVY327728 BFR327728:BFU327728 BPN327728:BPQ327728 BZJ327728:BZM327728 CJF327728:CJI327728 CTB327728:CTE327728 DCX327728:DDA327728 DMT327728:DMW327728 DWP327728:DWS327728 EGL327728:EGO327728 EQH327728:EQK327728 FAD327728:FAG327728 FJZ327728:FKC327728 FTV327728:FTY327728 GDR327728:GDU327728 GNN327728:GNQ327728 GXJ327728:GXM327728 HHF327728:HHI327728 HRB327728:HRE327728 IAX327728:IBA327728 IKT327728:IKW327728 IUP327728:IUS327728 JEL327728:JEO327728 JOH327728:JOK327728 JYD327728:JYG327728 KHZ327728:KIC327728 KRV327728:KRY327728 LBR327728:LBU327728 LLN327728:LLQ327728 LVJ327728:LVM327728 MFF327728:MFI327728 MPB327728:MPE327728 MYX327728:MZA327728 NIT327728:NIW327728 NSP327728:NSS327728 OCL327728:OCO327728 OMH327728:OMK327728 OWD327728:OWG327728 PFZ327728:PGC327728 PPV327728:PPY327728 PZR327728:PZU327728 QJN327728:QJQ327728 QTJ327728:QTM327728 RDF327728:RDI327728 RNB327728:RNE327728 RWX327728:RXA327728 SGT327728:SGW327728 SQP327728:SQS327728 TAL327728:TAO327728 TKH327728:TKK327728 TUD327728:TUG327728 UDZ327728:UEC327728 UNV327728:UNY327728 UXR327728:UXU327728 VHN327728:VHQ327728 VRJ327728:VRM327728 WBF327728:WBI327728 WLB327728:WLE327728 WUX327728:WVA327728 E393167:I393167 IL393264:IO393264 SH393264:SK393264 ACD393264:ACG393264 ALZ393264:AMC393264 AVV393264:AVY393264 BFR393264:BFU393264 BPN393264:BPQ393264 BZJ393264:BZM393264 CJF393264:CJI393264 CTB393264:CTE393264 DCX393264:DDA393264 DMT393264:DMW393264 DWP393264:DWS393264 EGL393264:EGO393264 EQH393264:EQK393264 FAD393264:FAG393264 FJZ393264:FKC393264 FTV393264:FTY393264 GDR393264:GDU393264 GNN393264:GNQ393264 GXJ393264:GXM393264 HHF393264:HHI393264 HRB393264:HRE393264 IAX393264:IBA393264 IKT393264:IKW393264 IUP393264:IUS393264 JEL393264:JEO393264 JOH393264:JOK393264 JYD393264:JYG393264 KHZ393264:KIC393264 KRV393264:KRY393264 LBR393264:LBU393264 LLN393264:LLQ393264 LVJ393264:LVM393264 MFF393264:MFI393264 MPB393264:MPE393264 MYX393264:MZA393264 NIT393264:NIW393264 NSP393264:NSS393264 OCL393264:OCO393264 OMH393264:OMK393264 OWD393264:OWG393264 PFZ393264:PGC393264 PPV393264:PPY393264 PZR393264:PZU393264 QJN393264:QJQ393264 QTJ393264:QTM393264 RDF393264:RDI393264 RNB393264:RNE393264 RWX393264:RXA393264 SGT393264:SGW393264 SQP393264:SQS393264 TAL393264:TAO393264 TKH393264:TKK393264 TUD393264:TUG393264 UDZ393264:UEC393264 UNV393264:UNY393264 UXR393264:UXU393264 VHN393264:VHQ393264 VRJ393264:VRM393264 WBF393264:WBI393264 WLB393264:WLE393264 WUX393264:WVA393264 E458703:I458703 IL458800:IO458800 SH458800:SK458800 ACD458800:ACG458800 ALZ458800:AMC458800 AVV458800:AVY458800 BFR458800:BFU458800 BPN458800:BPQ458800 BZJ458800:BZM458800 CJF458800:CJI458800 CTB458800:CTE458800 DCX458800:DDA458800 DMT458800:DMW458800 DWP458800:DWS458800 EGL458800:EGO458800 EQH458800:EQK458800 FAD458800:FAG458800 FJZ458800:FKC458800 FTV458800:FTY458800 GDR458800:GDU458800 GNN458800:GNQ458800 GXJ458800:GXM458800 HHF458800:HHI458800 HRB458800:HRE458800 IAX458800:IBA458800 IKT458800:IKW458800 IUP458800:IUS458800 JEL458800:JEO458800 JOH458800:JOK458800 JYD458800:JYG458800 KHZ458800:KIC458800 KRV458800:KRY458800 LBR458800:LBU458800 LLN458800:LLQ458800 LVJ458800:LVM458800 MFF458800:MFI458800 MPB458800:MPE458800 MYX458800:MZA458800 NIT458800:NIW458800 NSP458800:NSS458800 OCL458800:OCO458800 OMH458800:OMK458800 OWD458800:OWG458800 PFZ458800:PGC458800 PPV458800:PPY458800 PZR458800:PZU458800 QJN458800:QJQ458800 QTJ458800:QTM458800 RDF458800:RDI458800 RNB458800:RNE458800 RWX458800:RXA458800 SGT458800:SGW458800 SQP458800:SQS458800 TAL458800:TAO458800 TKH458800:TKK458800 TUD458800:TUG458800 UDZ458800:UEC458800 UNV458800:UNY458800 UXR458800:UXU458800 VHN458800:VHQ458800 VRJ458800:VRM458800 WBF458800:WBI458800 WLB458800:WLE458800 WUX458800:WVA458800 E524239:I524239 IL524336:IO524336 SH524336:SK524336 ACD524336:ACG524336 ALZ524336:AMC524336 AVV524336:AVY524336 BFR524336:BFU524336 BPN524336:BPQ524336 BZJ524336:BZM524336 CJF524336:CJI524336 CTB524336:CTE524336 DCX524336:DDA524336 DMT524336:DMW524336 DWP524336:DWS524336 EGL524336:EGO524336 EQH524336:EQK524336 FAD524336:FAG524336 FJZ524336:FKC524336 FTV524336:FTY524336 GDR524336:GDU524336 GNN524336:GNQ524336 GXJ524336:GXM524336 HHF524336:HHI524336 HRB524336:HRE524336 IAX524336:IBA524336 IKT524336:IKW524336 IUP524336:IUS524336 JEL524336:JEO524336 JOH524336:JOK524336 JYD524336:JYG524336 KHZ524336:KIC524336 KRV524336:KRY524336 LBR524336:LBU524336 LLN524336:LLQ524336 LVJ524336:LVM524336 MFF524336:MFI524336 MPB524336:MPE524336 MYX524336:MZA524336 NIT524336:NIW524336 NSP524336:NSS524336 OCL524336:OCO524336 OMH524336:OMK524336 OWD524336:OWG524336 PFZ524336:PGC524336 PPV524336:PPY524336 PZR524336:PZU524336 QJN524336:QJQ524336 QTJ524336:QTM524336 RDF524336:RDI524336 RNB524336:RNE524336 RWX524336:RXA524336 SGT524336:SGW524336 SQP524336:SQS524336 TAL524336:TAO524336 TKH524336:TKK524336 TUD524336:TUG524336 UDZ524336:UEC524336 UNV524336:UNY524336 UXR524336:UXU524336 VHN524336:VHQ524336 VRJ524336:VRM524336 WBF524336:WBI524336 WLB524336:WLE524336 WUX524336:WVA524336 E589775:I589775 IL589872:IO589872 SH589872:SK589872 ACD589872:ACG589872 ALZ589872:AMC589872 AVV589872:AVY589872 BFR589872:BFU589872 BPN589872:BPQ589872 BZJ589872:BZM589872 CJF589872:CJI589872 CTB589872:CTE589872 DCX589872:DDA589872 DMT589872:DMW589872 DWP589872:DWS589872 EGL589872:EGO589872 EQH589872:EQK589872 FAD589872:FAG589872 FJZ589872:FKC589872 FTV589872:FTY589872 GDR589872:GDU589872 GNN589872:GNQ589872 GXJ589872:GXM589872 HHF589872:HHI589872 HRB589872:HRE589872 IAX589872:IBA589872 IKT589872:IKW589872 IUP589872:IUS589872 JEL589872:JEO589872 JOH589872:JOK589872 JYD589872:JYG589872 KHZ589872:KIC589872 KRV589872:KRY589872 LBR589872:LBU589872 LLN589872:LLQ589872 LVJ589872:LVM589872 MFF589872:MFI589872 MPB589872:MPE589872 MYX589872:MZA589872 NIT589872:NIW589872 NSP589872:NSS589872 OCL589872:OCO589872 OMH589872:OMK589872 OWD589872:OWG589872 PFZ589872:PGC589872 PPV589872:PPY589872 PZR589872:PZU589872 QJN589872:QJQ589872 QTJ589872:QTM589872 RDF589872:RDI589872 RNB589872:RNE589872 RWX589872:RXA589872 SGT589872:SGW589872 SQP589872:SQS589872 TAL589872:TAO589872 TKH589872:TKK589872 TUD589872:TUG589872 UDZ589872:UEC589872 UNV589872:UNY589872 UXR589872:UXU589872 VHN589872:VHQ589872 VRJ589872:VRM589872 WBF589872:WBI589872 WLB589872:WLE589872 WUX589872:WVA589872 E655311:I655311 IL655408:IO655408 SH655408:SK655408 ACD655408:ACG655408 ALZ655408:AMC655408 AVV655408:AVY655408 BFR655408:BFU655408 BPN655408:BPQ655408 BZJ655408:BZM655408 CJF655408:CJI655408 CTB655408:CTE655408 DCX655408:DDA655408 DMT655408:DMW655408 DWP655408:DWS655408 EGL655408:EGO655408 EQH655408:EQK655408 FAD655408:FAG655408 FJZ655408:FKC655408 FTV655408:FTY655408 GDR655408:GDU655408 GNN655408:GNQ655408 GXJ655408:GXM655408 HHF655408:HHI655408 HRB655408:HRE655408 IAX655408:IBA655408 IKT655408:IKW655408 IUP655408:IUS655408 JEL655408:JEO655408 JOH655408:JOK655408 JYD655408:JYG655408 KHZ655408:KIC655408 KRV655408:KRY655408 LBR655408:LBU655408 LLN655408:LLQ655408 LVJ655408:LVM655408 MFF655408:MFI655408 MPB655408:MPE655408 MYX655408:MZA655408 NIT655408:NIW655408 NSP655408:NSS655408 OCL655408:OCO655408 OMH655408:OMK655408 OWD655408:OWG655408 PFZ655408:PGC655408 PPV655408:PPY655408 PZR655408:PZU655408 QJN655408:QJQ655408 QTJ655408:QTM655408 RDF655408:RDI655408 RNB655408:RNE655408 RWX655408:RXA655408 SGT655408:SGW655408 SQP655408:SQS655408 TAL655408:TAO655408 TKH655408:TKK655408 TUD655408:TUG655408 UDZ655408:UEC655408 UNV655408:UNY655408 UXR655408:UXU655408 VHN655408:VHQ655408 VRJ655408:VRM655408 WBF655408:WBI655408 WLB655408:WLE655408 WUX655408:WVA655408 E720847:I720847 IL720944:IO720944 SH720944:SK720944 ACD720944:ACG720944 ALZ720944:AMC720944 AVV720944:AVY720944 BFR720944:BFU720944 BPN720944:BPQ720944 BZJ720944:BZM720944 CJF720944:CJI720944 CTB720944:CTE720944 DCX720944:DDA720944 DMT720944:DMW720944 DWP720944:DWS720944 EGL720944:EGO720944 EQH720944:EQK720944 FAD720944:FAG720944 FJZ720944:FKC720944 FTV720944:FTY720944 GDR720944:GDU720944 GNN720944:GNQ720944 GXJ720944:GXM720944 HHF720944:HHI720944 HRB720944:HRE720944 IAX720944:IBA720944 IKT720944:IKW720944 IUP720944:IUS720944 JEL720944:JEO720944 JOH720944:JOK720944 JYD720944:JYG720944 KHZ720944:KIC720944 KRV720944:KRY720944 LBR720944:LBU720944 LLN720944:LLQ720944 LVJ720944:LVM720944 MFF720944:MFI720944 MPB720944:MPE720944 MYX720944:MZA720944 NIT720944:NIW720944 NSP720944:NSS720944 OCL720944:OCO720944 OMH720944:OMK720944 OWD720944:OWG720944 PFZ720944:PGC720944 PPV720944:PPY720944 PZR720944:PZU720944 QJN720944:QJQ720944 QTJ720944:QTM720944 RDF720944:RDI720944 RNB720944:RNE720944 RWX720944:RXA720944 SGT720944:SGW720944 SQP720944:SQS720944 TAL720944:TAO720944 TKH720944:TKK720944 TUD720944:TUG720944 UDZ720944:UEC720944 UNV720944:UNY720944 UXR720944:UXU720944 VHN720944:VHQ720944 VRJ720944:VRM720944 WBF720944:WBI720944 WLB720944:WLE720944 WUX720944:WVA720944 E786383:I786383 IL786480:IO786480 SH786480:SK786480 ACD786480:ACG786480 ALZ786480:AMC786480 AVV786480:AVY786480 BFR786480:BFU786480 BPN786480:BPQ786480 BZJ786480:BZM786480 CJF786480:CJI786480 CTB786480:CTE786480 DCX786480:DDA786480 DMT786480:DMW786480 DWP786480:DWS786480 EGL786480:EGO786480 EQH786480:EQK786480 FAD786480:FAG786480 FJZ786480:FKC786480 FTV786480:FTY786480 GDR786480:GDU786480 GNN786480:GNQ786480 GXJ786480:GXM786480 HHF786480:HHI786480 HRB786480:HRE786480 IAX786480:IBA786480 IKT786480:IKW786480 IUP786480:IUS786480 JEL786480:JEO786480 JOH786480:JOK786480 JYD786480:JYG786480 KHZ786480:KIC786480 KRV786480:KRY786480 LBR786480:LBU786480 LLN786480:LLQ786480 LVJ786480:LVM786480 MFF786480:MFI786480 MPB786480:MPE786480 MYX786480:MZA786480 NIT786480:NIW786480 NSP786480:NSS786480 OCL786480:OCO786480 OMH786480:OMK786480 OWD786480:OWG786480 PFZ786480:PGC786480 PPV786480:PPY786480 PZR786480:PZU786480 QJN786480:QJQ786480 QTJ786480:QTM786480 RDF786480:RDI786480 RNB786480:RNE786480 RWX786480:RXA786480 SGT786480:SGW786480 SQP786480:SQS786480 TAL786480:TAO786480 TKH786480:TKK786480 TUD786480:TUG786480 UDZ786480:UEC786480 UNV786480:UNY786480 UXR786480:UXU786480 VHN786480:VHQ786480 VRJ786480:VRM786480 WBF786480:WBI786480 WLB786480:WLE786480 WUX786480:WVA786480 E851919:I851919 IL852016:IO852016 SH852016:SK852016 ACD852016:ACG852016 ALZ852016:AMC852016 AVV852016:AVY852016 BFR852016:BFU852016 BPN852016:BPQ852016 BZJ852016:BZM852016 CJF852016:CJI852016 CTB852016:CTE852016 DCX852016:DDA852016 DMT852016:DMW852016 DWP852016:DWS852016 EGL852016:EGO852016 EQH852016:EQK852016 FAD852016:FAG852016 FJZ852016:FKC852016 FTV852016:FTY852016 GDR852016:GDU852016 GNN852016:GNQ852016 GXJ852016:GXM852016 HHF852016:HHI852016 HRB852016:HRE852016 IAX852016:IBA852016 IKT852016:IKW852016 IUP852016:IUS852016 JEL852016:JEO852016 JOH852016:JOK852016 JYD852016:JYG852016 KHZ852016:KIC852016 KRV852016:KRY852016 LBR852016:LBU852016 LLN852016:LLQ852016 LVJ852016:LVM852016 MFF852016:MFI852016 MPB852016:MPE852016 MYX852016:MZA852016 NIT852016:NIW852016 NSP852016:NSS852016 OCL852016:OCO852016 OMH852016:OMK852016 OWD852016:OWG852016 PFZ852016:PGC852016 PPV852016:PPY852016 PZR852016:PZU852016 QJN852016:QJQ852016 QTJ852016:QTM852016 RDF852016:RDI852016 RNB852016:RNE852016 RWX852016:RXA852016 SGT852016:SGW852016 SQP852016:SQS852016 TAL852016:TAO852016 TKH852016:TKK852016 TUD852016:TUG852016 UDZ852016:UEC852016 UNV852016:UNY852016 UXR852016:UXU852016 VHN852016:VHQ852016 VRJ852016:VRM852016 WBF852016:WBI852016 WLB852016:WLE852016 WUX852016:WVA852016 E917455:I917455 IL917552:IO917552 SH917552:SK917552 ACD917552:ACG917552 ALZ917552:AMC917552 AVV917552:AVY917552 BFR917552:BFU917552 BPN917552:BPQ917552 BZJ917552:BZM917552 CJF917552:CJI917552 CTB917552:CTE917552 DCX917552:DDA917552 DMT917552:DMW917552 DWP917552:DWS917552 EGL917552:EGO917552 EQH917552:EQK917552 FAD917552:FAG917552 FJZ917552:FKC917552 FTV917552:FTY917552 GDR917552:GDU917552 GNN917552:GNQ917552 GXJ917552:GXM917552 HHF917552:HHI917552 HRB917552:HRE917552 IAX917552:IBA917552 IKT917552:IKW917552 IUP917552:IUS917552 JEL917552:JEO917552 JOH917552:JOK917552 JYD917552:JYG917552 KHZ917552:KIC917552 KRV917552:KRY917552 LBR917552:LBU917552 LLN917552:LLQ917552 LVJ917552:LVM917552 MFF917552:MFI917552 MPB917552:MPE917552 MYX917552:MZA917552 NIT917552:NIW917552 NSP917552:NSS917552 OCL917552:OCO917552 OMH917552:OMK917552 OWD917552:OWG917552 PFZ917552:PGC917552 PPV917552:PPY917552 PZR917552:PZU917552 QJN917552:QJQ917552 QTJ917552:QTM917552 RDF917552:RDI917552 RNB917552:RNE917552 RWX917552:RXA917552 SGT917552:SGW917552 SQP917552:SQS917552 TAL917552:TAO917552 TKH917552:TKK917552 TUD917552:TUG917552 UDZ917552:UEC917552 UNV917552:UNY917552 UXR917552:UXU917552 VHN917552:VHQ917552 VRJ917552:VRM917552 WBF917552:WBI917552 WLB917552:WLE917552 WUX917552:WVA917552 E982991:I982991 IL983088:IO983088 SH983088:SK983088 ACD983088:ACG983088 ALZ983088:AMC983088 AVV983088:AVY983088 BFR983088:BFU983088 BPN983088:BPQ983088 BZJ983088:BZM983088 CJF983088:CJI983088 CTB983088:CTE983088 DCX983088:DDA983088 DMT983088:DMW983088 DWP983088:DWS983088 EGL983088:EGO983088 EQH983088:EQK983088 FAD983088:FAG983088 FJZ983088:FKC983088 FTV983088:FTY983088 GDR983088:GDU983088 GNN983088:GNQ983088 GXJ983088:GXM983088 HHF983088:HHI983088 HRB983088:HRE983088 IAX983088:IBA983088 IKT983088:IKW983088 IUP983088:IUS983088 JEL983088:JEO983088 JOH983088:JOK983088 JYD983088:JYG983088 KHZ983088:KIC983088 KRV983088:KRY983088 LBR983088:LBU983088 LLN983088:LLQ983088 LVJ983088:LVM983088 MFF983088:MFI983088 MPB983088:MPE983088 MYX983088:MZA983088 NIT983088:NIW983088 NSP983088:NSS983088 OCL983088:OCO983088 OMH983088:OMK983088 OWD983088:OWG983088 PFZ983088:PGC983088 PPV983088:PPY983088 PZR983088:PZU983088 QJN983088:QJQ983088 QTJ983088:QTM983088 RDF983088:RDI983088 RNB983088:RNE983088 RWX983088:RXA983088 SGT983088:SGW983088 SQP983088:SQS983088 TAL983088:TAO983088 TKH983088:TKK983088 TUD983088:TUG983088 UDZ983088:UEC983088 UNV983088:UNY983088 UXR983088:UXU983088 VHN983088:VHQ983088 VRJ983088:VRM983088 WBF983088:WBI983088 WLB983088:WLE983088 WUX983088:WVA983088 IL54:IO54 SH54:SK54 ACD54:ACG54 ALZ54:AMC54 AVV54:AVY54 BFR54:BFU54 BPN54:BPQ54 BZJ54:BZM54 CJF54:CJI54 CTB54:CTE54 DCX54:DDA54 DMT54:DMW54 DWP54:DWS54 EGL54:EGO54 EQH54:EQK54 FAD54:FAG54 FJZ54:FKC54 FTV54:FTY54 GDR54:GDU54 GNN54:GNQ54 GXJ54:GXM54 HHF54:HHI54 HRB54:HRE54 IAX54:IBA54 IKT54:IKW54 IUP54:IUS54 JEL54:JEO54 JOH54:JOK54 JYD54:JYG54 KHZ54:KIC54 KRV54:KRY54 LBR54:LBU54 LLN54:LLQ54 LVJ54:LVM54 MFF54:MFI54 MPB54:MPE54 MYX54:MZA54 NIT54:NIW54 NSP54:NSS54 OCL54:OCO54 OMH54:OMK54 OWD54:OWG54 PFZ54:PGC54 PPV54:PPY54 PZR54:PZU54 QJN54:QJQ54 QTJ54:QTM54 RDF54:RDI54 RNB54:RNE54 RWX54:RXA54 SGT54:SGW54 SQP54:SQS54 TAL54:TAO54 TKH54:TKK54 TUD54:TUG54 UDZ54:UEC54 UNV54:UNY54 UXR54:UXU54 VHN54:VHQ54 VRJ54:VRM54 WBF54:WBI54 WLB54:WLE54 WUX54:WVA54 E65493:I65493 IL65590:IO65590 SH65590:SK65590 ACD65590:ACG65590 ALZ65590:AMC65590 AVV65590:AVY65590 BFR65590:BFU65590 BPN65590:BPQ65590 BZJ65590:BZM65590 CJF65590:CJI65590 CTB65590:CTE65590 DCX65590:DDA65590 DMT65590:DMW65590 DWP65590:DWS65590 EGL65590:EGO65590 EQH65590:EQK65590 FAD65590:FAG65590 FJZ65590:FKC65590 FTV65590:FTY65590 GDR65590:GDU65590 GNN65590:GNQ65590 GXJ65590:GXM65590 HHF65590:HHI65590 HRB65590:HRE65590 IAX65590:IBA65590 IKT65590:IKW65590 IUP65590:IUS65590 JEL65590:JEO65590 JOH65590:JOK65590 JYD65590:JYG65590 KHZ65590:KIC65590 KRV65590:KRY65590 LBR65590:LBU65590 LLN65590:LLQ65590 LVJ65590:LVM65590 MFF65590:MFI65590 MPB65590:MPE65590 MYX65590:MZA65590 NIT65590:NIW65590 NSP65590:NSS65590 OCL65590:OCO65590 OMH65590:OMK65590 OWD65590:OWG65590 PFZ65590:PGC65590 PPV65590:PPY65590 PZR65590:PZU65590 QJN65590:QJQ65590 QTJ65590:QTM65590 RDF65590:RDI65590 RNB65590:RNE65590 RWX65590:RXA65590 SGT65590:SGW65590 SQP65590:SQS65590 TAL65590:TAO65590 TKH65590:TKK65590 TUD65590:TUG65590 UDZ65590:UEC65590 UNV65590:UNY65590 UXR65590:UXU65590 VHN65590:VHQ65590 VRJ65590:VRM65590 WBF65590:WBI65590 WLB65590:WLE65590 WUX65590:WVA65590 E131029:I131029 IL131126:IO131126 SH131126:SK131126 ACD131126:ACG131126 ALZ131126:AMC131126 AVV131126:AVY131126 BFR131126:BFU131126 BPN131126:BPQ131126 BZJ131126:BZM131126 CJF131126:CJI131126 CTB131126:CTE131126 DCX131126:DDA131126 DMT131126:DMW131126 DWP131126:DWS131126 EGL131126:EGO131126 EQH131126:EQK131126 FAD131126:FAG131126 FJZ131126:FKC131126 FTV131126:FTY131126 GDR131126:GDU131126 GNN131126:GNQ131126 GXJ131126:GXM131126 HHF131126:HHI131126 HRB131126:HRE131126 IAX131126:IBA131126 IKT131126:IKW131126 IUP131126:IUS131126 JEL131126:JEO131126 JOH131126:JOK131126 JYD131126:JYG131126 KHZ131126:KIC131126 KRV131126:KRY131126 LBR131126:LBU131126 LLN131126:LLQ131126 LVJ131126:LVM131126 MFF131126:MFI131126 MPB131126:MPE131126 MYX131126:MZA131126 NIT131126:NIW131126 NSP131126:NSS131126 OCL131126:OCO131126 OMH131126:OMK131126 OWD131126:OWG131126 PFZ131126:PGC131126 PPV131126:PPY131126 PZR131126:PZU131126 QJN131126:QJQ131126 QTJ131126:QTM131126 RDF131126:RDI131126 RNB131126:RNE131126 RWX131126:RXA131126 SGT131126:SGW131126 SQP131126:SQS131126 TAL131126:TAO131126 TKH131126:TKK131126 TUD131126:TUG131126 UDZ131126:UEC131126 UNV131126:UNY131126 UXR131126:UXU131126 VHN131126:VHQ131126 VRJ131126:VRM131126 WBF131126:WBI131126 WLB131126:WLE131126 WUX131126:WVA131126 E196565:I196565 IL196662:IO196662 SH196662:SK196662 ACD196662:ACG196662 ALZ196662:AMC196662 AVV196662:AVY196662 BFR196662:BFU196662 BPN196662:BPQ196662 BZJ196662:BZM196662 CJF196662:CJI196662 CTB196662:CTE196662 DCX196662:DDA196662 DMT196662:DMW196662 DWP196662:DWS196662 EGL196662:EGO196662 EQH196662:EQK196662 FAD196662:FAG196662 FJZ196662:FKC196662 FTV196662:FTY196662 GDR196662:GDU196662 GNN196662:GNQ196662 GXJ196662:GXM196662 HHF196662:HHI196662 HRB196662:HRE196662 IAX196662:IBA196662 IKT196662:IKW196662 IUP196662:IUS196662 JEL196662:JEO196662 JOH196662:JOK196662 JYD196662:JYG196662 KHZ196662:KIC196662 KRV196662:KRY196662 LBR196662:LBU196662 LLN196662:LLQ196662 LVJ196662:LVM196662 MFF196662:MFI196662 MPB196662:MPE196662 MYX196662:MZA196662 NIT196662:NIW196662 NSP196662:NSS196662 OCL196662:OCO196662 OMH196662:OMK196662 OWD196662:OWG196662 PFZ196662:PGC196662 PPV196662:PPY196662 PZR196662:PZU196662 QJN196662:QJQ196662 QTJ196662:QTM196662 RDF196662:RDI196662 RNB196662:RNE196662 RWX196662:RXA196662 SGT196662:SGW196662 SQP196662:SQS196662 TAL196662:TAO196662 TKH196662:TKK196662 TUD196662:TUG196662 UDZ196662:UEC196662 UNV196662:UNY196662 UXR196662:UXU196662 VHN196662:VHQ196662 VRJ196662:VRM196662 WBF196662:WBI196662 WLB196662:WLE196662 WUX196662:WVA196662 E262101:I262101 IL262198:IO262198 SH262198:SK262198 ACD262198:ACG262198 ALZ262198:AMC262198 AVV262198:AVY262198 BFR262198:BFU262198 BPN262198:BPQ262198 BZJ262198:BZM262198 CJF262198:CJI262198 CTB262198:CTE262198 DCX262198:DDA262198 DMT262198:DMW262198 DWP262198:DWS262198 EGL262198:EGO262198 EQH262198:EQK262198 FAD262198:FAG262198 FJZ262198:FKC262198 FTV262198:FTY262198 GDR262198:GDU262198 GNN262198:GNQ262198 GXJ262198:GXM262198 HHF262198:HHI262198 HRB262198:HRE262198 IAX262198:IBA262198 IKT262198:IKW262198 IUP262198:IUS262198 JEL262198:JEO262198 JOH262198:JOK262198 JYD262198:JYG262198 KHZ262198:KIC262198 KRV262198:KRY262198 LBR262198:LBU262198 LLN262198:LLQ262198 LVJ262198:LVM262198 MFF262198:MFI262198 MPB262198:MPE262198 MYX262198:MZA262198 NIT262198:NIW262198 NSP262198:NSS262198 OCL262198:OCO262198 OMH262198:OMK262198 OWD262198:OWG262198 PFZ262198:PGC262198 PPV262198:PPY262198 PZR262198:PZU262198 QJN262198:QJQ262198 QTJ262198:QTM262198 RDF262198:RDI262198 RNB262198:RNE262198 RWX262198:RXA262198 SGT262198:SGW262198 SQP262198:SQS262198 TAL262198:TAO262198 TKH262198:TKK262198 TUD262198:TUG262198 UDZ262198:UEC262198 UNV262198:UNY262198 UXR262198:UXU262198 VHN262198:VHQ262198 VRJ262198:VRM262198 WBF262198:WBI262198 WLB262198:WLE262198 WUX262198:WVA262198 E327637:I327637 IL327734:IO327734 SH327734:SK327734 ACD327734:ACG327734 ALZ327734:AMC327734 AVV327734:AVY327734 BFR327734:BFU327734 BPN327734:BPQ327734 BZJ327734:BZM327734 CJF327734:CJI327734 CTB327734:CTE327734 DCX327734:DDA327734 DMT327734:DMW327734 DWP327734:DWS327734 EGL327734:EGO327734 EQH327734:EQK327734 FAD327734:FAG327734 FJZ327734:FKC327734 FTV327734:FTY327734 GDR327734:GDU327734 GNN327734:GNQ327734 GXJ327734:GXM327734 HHF327734:HHI327734 HRB327734:HRE327734 IAX327734:IBA327734 IKT327734:IKW327734 IUP327734:IUS327734 JEL327734:JEO327734 JOH327734:JOK327734 JYD327734:JYG327734 KHZ327734:KIC327734 KRV327734:KRY327734 LBR327734:LBU327734 LLN327734:LLQ327734 LVJ327734:LVM327734 MFF327734:MFI327734 MPB327734:MPE327734 MYX327734:MZA327734 NIT327734:NIW327734 NSP327734:NSS327734 OCL327734:OCO327734 OMH327734:OMK327734 OWD327734:OWG327734 PFZ327734:PGC327734 PPV327734:PPY327734 PZR327734:PZU327734 QJN327734:QJQ327734 QTJ327734:QTM327734 RDF327734:RDI327734 RNB327734:RNE327734 RWX327734:RXA327734 SGT327734:SGW327734 SQP327734:SQS327734 TAL327734:TAO327734 TKH327734:TKK327734 TUD327734:TUG327734 UDZ327734:UEC327734 UNV327734:UNY327734 UXR327734:UXU327734 VHN327734:VHQ327734 VRJ327734:VRM327734 WBF327734:WBI327734 WLB327734:WLE327734 WUX327734:WVA327734 E393173:I393173 IL393270:IO393270 SH393270:SK393270 ACD393270:ACG393270 ALZ393270:AMC393270 AVV393270:AVY393270 BFR393270:BFU393270 BPN393270:BPQ393270 BZJ393270:BZM393270 CJF393270:CJI393270 CTB393270:CTE393270 DCX393270:DDA393270 DMT393270:DMW393270 DWP393270:DWS393270 EGL393270:EGO393270 EQH393270:EQK393270 FAD393270:FAG393270 FJZ393270:FKC393270 FTV393270:FTY393270 GDR393270:GDU393270 GNN393270:GNQ393270 GXJ393270:GXM393270 HHF393270:HHI393270 HRB393270:HRE393270 IAX393270:IBA393270 IKT393270:IKW393270 IUP393270:IUS393270 JEL393270:JEO393270 JOH393270:JOK393270 JYD393270:JYG393270 KHZ393270:KIC393270 KRV393270:KRY393270 LBR393270:LBU393270 LLN393270:LLQ393270 LVJ393270:LVM393270 MFF393270:MFI393270 MPB393270:MPE393270 MYX393270:MZA393270 NIT393270:NIW393270 NSP393270:NSS393270 OCL393270:OCO393270 OMH393270:OMK393270 OWD393270:OWG393270 PFZ393270:PGC393270 PPV393270:PPY393270 PZR393270:PZU393270 QJN393270:QJQ393270 QTJ393270:QTM393270 RDF393270:RDI393270 RNB393270:RNE393270 RWX393270:RXA393270 SGT393270:SGW393270 SQP393270:SQS393270 TAL393270:TAO393270 TKH393270:TKK393270 TUD393270:TUG393270 UDZ393270:UEC393270 UNV393270:UNY393270 UXR393270:UXU393270 VHN393270:VHQ393270 VRJ393270:VRM393270 WBF393270:WBI393270 WLB393270:WLE393270 WUX393270:WVA393270 E458709:I458709 IL458806:IO458806 SH458806:SK458806 ACD458806:ACG458806 ALZ458806:AMC458806 AVV458806:AVY458806 BFR458806:BFU458806 BPN458806:BPQ458806 BZJ458806:BZM458806 CJF458806:CJI458806 CTB458806:CTE458806 DCX458806:DDA458806 DMT458806:DMW458806 DWP458806:DWS458806 EGL458806:EGO458806 EQH458806:EQK458806 FAD458806:FAG458806 FJZ458806:FKC458806 FTV458806:FTY458806 GDR458806:GDU458806 GNN458806:GNQ458806 GXJ458806:GXM458806 HHF458806:HHI458806 HRB458806:HRE458806 IAX458806:IBA458806 IKT458806:IKW458806 IUP458806:IUS458806 JEL458806:JEO458806 JOH458806:JOK458806 JYD458806:JYG458806 KHZ458806:KIC458806 KRV458806:KRY458806 LBR458806:LBU458806 LLN458806:LLQ458806 LVJ458806:LVM458806 MFF458806:MFI458806 MPB458806:MPE458806 MYX458806:MZA458806 NIT458806:NIW458806 NSP458806:NSS458806 OCL458806:OCO458806 OMH458806:OMK458806 OWD458806:OWG458806 PFZ458806:PGC458806 PPV458806:PPY458806 PZR458806:PZU458806 QJN458806:QJQ458806 QTJ458806:QTM458806 RDF458806:RDI458806 RNB458806:RNE458806 RWX458806:RXA458806 SGT458806:SGW458806 SQP458806:SQS458806 TAL458806:TAO458806 TKH458806:TKK458806 TUD458806:TUG458806 UDZ458806:UEC458806 UNV458806:UNY458806 UXR458806:UXU458806 VHN458806:VHQ458806 VRJ458806:VRM458806 WBF458806:WBI458806 WLB458806:WLE458806 WUX458806:WVA458806 E524245:I524245 IL524342:IO524342 SH524342:SK524342 ACD524342:ACG524342 ALZ524342:AMC524342 AVV524342:AVY524342 BFR524342:BFU524342 BPN524342:BPQ524342 BZJ524342:BZM524342 CJF524342:CJI524342 CTB524342:CTE524342 DCX524342:DDA524342 DMT524342:DMW524342 DWP524342:DWS524342 EGL524342:EGO524342 EQH524342:EQK524342 FAD524342:FAG524342 FJZ524342:FKC524342 FTV524342:FTY524342 GDR524342:GDU524342 GNN524342:GNQ524342 GXJ524342:GXM524342 HHF524342:HHI524342 HRB524342:HRE524342 IAX524342:IBA524342 IKT524342:IKW524342 IUP524342:IUS524342 JEL524342:JEO524342 JOH524342:JOK524342 JYD524342:JYG524342 KHZ524342:KIC524342 KRV524342:KRY524342 LBR524342:LBU524342 LLN524342:LLQ524342 LVJ524342:LVM524342 MFF524342:MFI524342 MPB524342:MPE524342 MYX524342:MZA524342 NIT524342:NIW524342 NSP524342:NSS524342 OCL524342:OCO524342 OMH524342:OMK524342 OWD524342:OWG524342 PFZ524342:PGC524342 PPV524342:PPY524342 PZR524342:PZU524342 QJN524342:QJQ524342 QTJ524342:QTM524342 RDF524342:RDI524342 RNB524342:RNE524342 RWX524342:RXA524342 SGT524342:SGW524342 SQP524342:SQS524342 TAL524342:TAO524342 TKH524342:TKK524342 TUD524342:TUG524342 UDZ524342:UEC524342 UNV524342:UNY524342 UXR524342:UXU524342 VHN524342:VHQ524342 VRJ524342:VRM524342 WBF524342:WBI524342 WLB524342:WLE524342 WUX524342:WVA524342 E589781:I589781 IL589878:IO589878 SH589878:SK589878 ACD589878:ACG589878 ALZ589878:AMC589878 AVV589878:AVY589878 BFR589878:BFU589878 BPN589878:BPQ589878 BZJ589878:BZM589878 CJF589878:CJI589878 CTB589878:CTE589878 DCX589878:DDA589878 DMT589878:DMW589878 DWP589878:DWS589878 EGL589878:EGO589878 EQH589878:EQK589878 FAD589878:FAG589878 FJZ589878:FKC589878 FTV589878:FTY589878 GDR589878:GDU589878 GNN589878:GNQ589878 GXJ589878:GXM589878 HHF589878:HHI589878 HRB589878:HRE589878 IAX589878:IBA589878 IKT589878:IKW589878 IUP589878:IUS589878 JEL589878:JEO589878 JOH589878:JOK589878 JYD589878:JYG589878 KHZ589878:KIC589878 KRV589878:KRY589878 LBR589878:LBU589878 LLN589878:LLQ589878 LVJ589878:LVM589878 MFF589878:MFI589878 MPB589878:MPE589878 MYX589878:MZA589878 NIT589878:NIW589878 NSP589878:NSS589878 OCL589878:OCO589878 OMH589878:OMK589878 OWD589878:OWG589878 PFZ589878:PGC589878 PPV589878:PPY589878 PZR589878:PZU589878 QJN589878:QJQ589878 QTJ589878:QTM589878 RDF589878:RDI589878 RNB589878:RNE589878 RWX589878:RXA589878 SGT589878:SGW589878 SQP589878:SQS589878 TAL589878:TAO589878 TKH589878:TKK589878 TUD589878:TUG589878 UDZ589878:UEC589878 UNV589878:UNY589878 UXR589878:UXU589878 VHN589878:VHQ589878 VRJ589878:VRM589878 WBF589878:WBI589878 WLB589878:WLE589878 WUX589878:WVA589878 E655317:I655317 IL655414:IO655414 SH655414:SK655414 ACD655414:ACG655414 ALZ655414:AMC655414 AVV655414:AVY655414 BFR655414:BFU655414 BPN655414:BPQ655414 BZJ655414:BZM655414 CJF655414:CJI655414 CTB655414:CTE655414 DCX655414:DDA655414 DMT655414:DMW655414 DWP655414:DWS655414 EGL655414:EGO655414 EQH655414:EQK655414 FAD655414:FAG655414 FJZ655414:FKC655414 FTV655414:FTY655414 GDR655414:GDU655414 GNN655414:GNQ655414 GXJ655414:GXM655414 HHF655414:HHI655414 HRB655414:HRE655414 IAX655414:IBA655414 IKT655414:IKW655414 IUP655414:IUS655414 JEL655414:JEO655414 JOH655414:JOK655414 JYD655414:JYG655414 KHZ655414:KIC655414 KRV655414:KRY655414 LBR655414:LBU655414 LLN655414:LLQ655414 LVJ655414:LVM655414 MFF655414:MFI655414 MPB655414:MPE655414 MYX655414:MZA655414 NIT655414:NIW655414 NSP655414:NSS655414 OCL655414:OCO655414 OMH655414:OMK655414 OWD655414:OWG655414 PFZ655414:PGC655414 PPV655414:PPY655414 PZR655414:PZU655414 QJN655414:QJQ655414 QTJ655414:QTM655414 RDF655414:RDI655414 RNB655414:RNE655414 RWX655414:RXA655414 SGT655414:SGW655414 SQP655414:SQS655414 TAL655414:TAO655414 TKH655414:TKK655414 TUD655414:TUG655414 UDZ655414:UEC655414 UNV655414:UNY655414 UXR655414:UXU655414 VHN655414:VHQ655414 VRJ655414:VRM655414 WBF655414:WBI655414 WLB655414:WLE655414 WUX655414:WVA655414 E720853:I720853 IL720950:IO720950 SH720950:SK720950 ACD720950:ACG720950 ALZ720950:AMC720950 AVV720950:AVY720950 BFR720950:BFU720950 BPN720950:BPQ720950 BZJ720950:BZM720950 CJF720950:CJI720950 CTB720950:CTE720950 DCX720950:DDA720950 DMT720950:DMW720950 DWP720950:DWS720950 EGL720950:EGO720950 EQH720950:EQK720950 FAD720950:FAG720950 FJZ720950:FKC720950 FTV720950:FTY720950 GDR720950:GDU720950 GNN720950:GNQ720950 GXJ720950:GXM720950 HHF720950:HHI720950 HRB720950:HRE720950 IAX720950:IBA720950 IKT720950:IKW720950 IUP720950:IUS720950 JEL720950:JEO720950 JOH720950:JOK720950 JYD720950:JYG720950 KHZ720950:KIC720950 KRV720950:KRY720950 LBR720950:LBU720950 LLN720950:LLQ720950 LVJ720950:LVM720950 MFF720950:MFI720950 MPB720950:MPE720950 MYX720950:MZA720950 NIT720950:NIW720950 NSP720950:NSS720950 OCL720950:OCO720950 OMH720950:OMK720950 OWD720950:OWG720950 PFZ720950:PGC720950 PPV720950:PPY720950 PZR720950:PZU720950 QJN720950:QJQ720950 QTJ720950:QTM720950 RDF720950:RDI720950 RNB720950:RNE720950 RWX720950:RXA720950 SGT720950:SGW720950 SQP720950:SQS720950 TAL720950:TAO720950 TKH720950:TKK720950 TUD720950:TUG720950 UDZ720950:UEC720950 UNV720950:UNY720950 UXR720950:UXU720950 VHN720950:VHQ720950 VRJ720950:VRM720950 WBF720950:WBI720950 WLB720950:WLE720950 WUX720950:WVA720950 E786389:I786389 IL786486:IO786486 SH786486:SK786486 ACD786486:ACG786486 ALZ786486:AMC786486 AVV786486:AVY786486 BFR786486:BFU786486 BPN786486:BPQ786486 BZJ786486:BZM786486 CJF786486:CJI786486 CTB786486:CTE786486 DCX786486:DDA786486 DMT786486:DMW786486 DWP786486:DWS786486 EGL786486:EGO786486 EQH786486:EQK786486 FAD786486:FAG786486 FJZ786486:FKC786486 FTV786486:FTY786486 GDR786486:GDU786486 GNN786486:GNQ786486 GXJ786486:GXM786486 HHF786486:HHI786486 HRB786486:HRE786486 IAX786486:IBA786486 IKT786486:IKW786486 IUP786486:IUS786486 JEL786486:JEO786486 JOH786486:JOK786486 JYD786486:JYG786486 KHZ786486:KIC786486 KRV786486:KRY786486 LBR786486:LBU786486 LLN786486:LLQ786486 LVJ786486:LVM786486 MFF786486:MFI786486 MPB786486:MPE786486 MYX786486:MZA786486 NIT786486:NIW786486 NSP786486:NSS786486 OCL786486:OCO786486 OMH786486:OMK786486 OWD786486:OWG786486 PFZ786486:PGC786486 PPV786486:PPY786486 PZR786486:PZU786486 QJN786486:QJQ786486 QTJ786486:QTM786486 RDF786486:RDI786486 RNB786486:RNE786486 RWX786486:RXA786486 SGT786486:SGW786486 SQP786486:SQS786486 TAL786486:TAO786486 TKH786486:TKK786486 TUD786486:TUG786486 UDZ786486:UEC786486 UNV786486:UNY786486 UXR786486:UXU786486 VHN786486:VHQ786486 VRJ786486:VRM786486 WBF786486:WBI786486 WLB786486:WLE786486 WUX786486:WVA786486 E851925:I851925 IL852022:IO852022 SH852022:SK852022 ACD852022:ACG852022 ALZ852022:AMC852022 AVV852022:AVY852022 BFR852022:BFU852022 BPN852022:BPQ852022 BZJ852022:BZM852022 CJF852022:CJI852022 CTB852022:CTE852022 DCX852022:DDA852022 DMT852022:DMW852022 DWP852022:DWS852022 EGL852022:EGO852022 EQH852022:EQK852022 FAD852022:FAG852022 FJZ852022:FKC852022 FTV852022:FTY852022 GDR852022:GDU852022 GNN852022:GNQ852022 GXJ852022:GXM852022 HHF852022:HHI852022 HRB852022:HRE852022 IAX852022:IBA852022 IKT852022:IKW852022 IUP852022:IUS852022 JEL852022:JEO852022 JOH852022:JOK852022 JYD852022:JYG852022 KHZ852022:KIC852022 KRV852022:KRY852022 LBR852022:LBU852022 LLN852022:LLQ852022 LVJ852022:LVM852022 MFF852022:MFI852022 MPB852022:MPE852022 MYX852022:MZA852022 NIT852022:NIW852022 NSP852022:NSS852022 OCL852022:OCO852022 OMH852022:OMK852022 OWD852022:OWG852022 PFZ852022:PGC852022 PPV852022:PPY852022 PZR852022:PZU852022 QJN852022:QJQ852022 QTJ852022:QTM852022 RDF852022:RDI852022 RNB852022:RNE852022 RWX852022:RXA852022 SGT852022:SGW852022 SQP852022:SQS852022 TAL852022:TAO852022 TKH852022:TKK852022 TUD852022:TUG852022 UDZ852022:UEC852022 UNV852022:UNY852022 UXR852022:UXU852022 VHN852022:VHQ852022 VRJ852022:VRM852022 WBF852022:WBI852022 WLB852022:WLE852022 WUX852022:WVA852022 E917461:I917461 IL917558:IO917558 SH917558:SK917558 ACD917558:ACG917558 ALZ917558:AMC917558 AVV917558:AVY917558 BFR917558:BFU917558 BPN917558:BPQ917558 BZJ917558:BZM917558 CJF917558:CJI917558 CTB917558:CTE917558 DCX917558:DDA917558 DMT917558:DMW917558 DWP917558:DWS917558 EGL917558:EGO917558 EQH917558:EQK917558 FAD917558:FAG917558 FJZ917558:FKC917558 FTV917558:FTY917558 GDR917558:GDU917558 GNN917558:GNQ917558 GXJ917558:GXM917558 HHF917558:HHI917558 HRB917558:HRE917558 IAX917558:IBA917558 IKT917558:IKW917558 IUP917558:IUS917558 JEL917558:JEO917558 JOH917558:JOK917558 JYD917558:JYG917558 KHZ917558:KIC917558 KRV917558:KRY917558 LBR917558:LBU917558 LLN917558:LLQ917558 LVJ917558:LVM917558 MFF917558:MFI917558 MPB917558:MPE917558 MYX917558:MZA917558 NIT917558:NIW917558 NSP917558:NSS917558 OCL917558:OCO917558 OMH917558:OMK917558 OWD917558:OWG917558 PFZ917558:PGC917558 PPV917558:PPY917558 PZR917558:PZU917558 QJN917558:QJQ917558 QTJ917558:QTM917558 RDF917558:RDI917558 RNB917558:RNE917558 RWX917558:RXA917558 SGT917558:SGW917558 SQP917558:SQS917558 TAL917558:TAO917558 TKH917558:TKK917558 TUD917558:TUG917558 UDZ917558:UEC917558 UNV917558:UNY917558 UXR917558:UXU917558 VHN917558:VHQ917558 VRJ917558:VRM917558 WBF917558:WBI917558 WLB917558:WLE917558 WUX917558:WVA917558 E982997:I982997 IL983094:IO983094 SH983094:SK983094 ACD983094:ACG983094 ALZ983094:AMC983094 AVV983094:AVY983094 BFR983094:BFU983094 BPN983094:BPQ983094 BZJ983094:BZM983094 CJF983094:CJI983094 CTB983094:CTE983094 DCX983094:DDA983094 DMT983094:DMW983094 DWP983094:DWS983094 EGL983094:EGO983094 EQH983094:EQK983094 FAD983094:FAG983094 FJZ983094:FKC983094 FTV983094:FTY983094 GDR983094:GDU983094 GNN983094:GNQ983094 GXJ983094:GXM983094 HHF983094:HHI983094 HRB983094:HRE983094 IAX983094:IBA983094 IKT983094:IKW983094 IUP983094:IUS983094 JEL983094:JEO983094 JOH983094:JOK983094 JYD983094:JYG983094 KHZ983094:KIC983094 KRV983094:KRY983094 LBR983094:LBU983094 LLN983094:LLQ983094 LVJ983094:LVM983094 MFF983094:MFI983094 MPB983094:MPE983094 MYX983094:MZA983094 NIT983094:NIW983094 NSP983094:NSS983094 OCL983094:OCO983094 OMH983094:OMK983094 OWD983094:OWG983094 PFZ983094:PGC983094 PPV983094:PPY983094 PZR983094:PZU983094 QJN983094:QJQ983094 QTJ983094:QTM983094 RDF983094:RDI983094 RNB983094:RNE983094 RWX983094:RXA983094 SGT983094:SGW983094 SQP983094:SQS983094 TAL983094:TAO983094 TKH983094:TKK983094 TUD983094:TUG983094 UDZ983094:UEC983094 UNV983094:UNY983094 UXR983094:UXU983094 VHN983094:VHQ983094 VRJ983094:VRM983094 WBF983094:WBI983094 WLB983094:WLE983094 WUX983094:WVA983094 IL60:IO60 SH60:SK60 ACD60:ACG60 ALZ60:AMC60 AVV60:AVY60 BFR60:BFU60 BPN60:BPQ60 BZJ60:BZM60 CJF60:CJI60 CTB60:CTE60 DCX60:DDA60 DMT60:DMW60 DWP60:DWS60 EGL60:EGO60 EQH60:EQK60 FAD60:FAG60 FJZ60:FKC60 FTV60:FTY60 GDR60:GDU60 GNN60:GNQ60 GXJ60:GXM60 HHF60:HHI60 HRB60:HRE60 IAX60:IBA60 IKT60:IKW60 IUP60:IUS60 JEL60:JEO60 JOH60:JOK60 JYD60:JYG60 KHZ60:KIC60 KRV60:KRY60 LBR60:LBU60 LLN60:LLQ60 LVJ60:LVM60 MFF60:MFI60 MPB60:MPE60 MYX60:MZA60 NIT60:NIW60 NSP60:NSS60 OCL60:OCO60 OMH60:OMK60 OWD60:OWG60 PFZ60:PGC60 PPV60:PPY60 PZR60:PZU60 QJN60:QJQ60 QTJ60:QTM60 RDF60:RDI60 RNB60:RNE60 RWX60:RXA60 SGT60:SGW60 SQP60:SQS60 TAL60:TAO60 TKH60:TKK60 TUD60:TUG60 UDZ60:UEC60 UNV60:UNY60 UXR60:UXU60 VHN60:VHQ60 VRJ60:VRM60 WBF60:WBI60 WLB60:WLE60 WUX60:WVA60 E65499:I65499 IL65596:IO65596 SH65596:SK65596 ACD65596:ACG65596 ALZ65596:AMC65596 AVV65596:AVY65596 BFR65596:BFU65596 BPN65596:BPQ65596 BZJ65596:BZM65596 CJF65596:CJI65596 CTB65596:CTE65596 DCX65596:DDA65596 DMT65596:DMW65596 DWP65596:DWS65596 EGL65596:EGO65596 EQH65596:EQK65596 FAD65596:FAG65596 FJZ65596:FKC65596 FTV65596:FTY65596 GDR65596:GDU65596 GNN65596:GNQ65596 GXJ65596:GXM65596 HHF65596:HHI65596 HRB65596:HRE65596 IAX65596:IBA65596 IKT65596:IKW65596 IUP65596:IUS65596 JEL65596:JEO65596 JOH65596:JOK65596 JYD65596:JYG65596 KHZ65596:KIC65596 KRV65596:KRY65596 LBR65596:LBU65596 LLN65596:LLQ65596 LVJ65596:LVM65596 MFF65596:MFI65596 MPB65596:MPE65596 MYX65596:MZA65596 NIT65596:NIW65596 NSP65596:NSS65596 OCL65596:OCO65596 OMH65596:OMK65596 OWD65596:OWG65596 PFZ65596:PGC65596 PPV65596:PPY65596 PZR65596:PZU65596 QJN65596:QJQ65596 QTJ65596:QTM65596 RDF65596:RDI65596 RNB65596:RNE65596 RWX65596:RXA65596 SGT65596:SGW65596 SQP65596:SQS65596 TAL65596:TAO65596 TKH65596:TKK65596 TUD65596:TUG65596 UDZ65596:UEC65596 UNV65596:UNY65596 UXR65596:UXU65596 VHN65596:VHQ65596 VRJ65596:VRM65596 WBF65596:WBI65596 WLB65596:WLE65596 WUX65596:WVA65596 E131035:I131035 IL131132:IO131132 SH131132:SK131132 ACD131132:ACG131132 ALZ131132:AMC131132 AVV131132:AVY131132 BFR131132:BFU131132 BPN131132:BPQ131132 BZJ131132:BZM131132 CJF131132:CJI131132 CTB131132:CTE131132 DCX131132:DDA131132 DMT131132:DMW131132 DWP131132:DWS131132 EGL131132:EGO131132 EQH131132:EQK131132 FAD131132:FAG131132 FJZ131132:FKC131132 FTV131132:FTY131132 GDR131132:GDU131132 GNN131132:GNQ131132 GXJ131132:GXM131132 HHF131132:HHI131132 HRB131132:HRE131132 IAX131132:IBA131132 IKT131132:IKW131132 IUP131132:IUS131132 JEL131132:JEO131132 JOH131132:JOK131132 JYD131132:JYG131132 KHZ131132:KIC131132 KRV131132:KRY131132 LBR131132:LBU131132 LLN131132:LLQ131132 LVJ131132:LVM131132 MFF131132:MFI131132 MPB131132:MPE131132 MYX131132:MZA131132 NIT131132:NIW131132 NSP131132:NSS131132 OCL131132:OCO131132 OMH131132:OMK131132 OWD131132:OWG131132 PFZ131132:PGC131132 PPV131132:PPY131132 PZR131132:PZU131132 QJN131132:QJQ131132 QTJ131132:QTM131132 RDF131132:RDI131132 RNB131132:RNE131132 RWX131132:RXA131132 SGT131132:SGW131132 SQP131132:SQS131132 TAL131132:TAO131132 TKH131132:TKK131132 TUD131132:TUG131132 UDZ131132:UEC131132 UNV131132:UNY131132 UXR131132:UXU131132 VHN131132:VHQ131132 VRJ131132:VRM131132 WBF131132:WBI131132 WLB131132:WLE131132 WUX131132:WVA131132 E196571:I196571 IL196668:IO196668 SH196668:SK196668 ACD196668:ACG196668 ALZ196668:AMC196668 AVV196668:AVY196668 BFR196668:BFU196668 BPN196668:BPQ196668 BZJ196668:BZM196668 CJF196668:CJI196668 CTB196668:CTE196668 DCX196668:DDA196668 DMT196668:DMW196668 DWP196668:DWS196668 EGL196668:EGO196668 EQH196668:EQK196668 FAD196668:FAG196668 FJZ196668:FKC196668 FTV196668:FTY196668 GDR196668:GDU196668 GNN196668:GNQ196668 GXJ196668:GXM196668 HHF196668:HHI196668 HRB196668:HRE196668 IAX196668:IBA196668 IKT196668:IKW196668 IUP196668:IUS196668 JEL196668:JEO196668 JOH196668:JOK196668 JYD196668:JYG196668 KHZ196668:KIC196668 KRV196668:KRY196668 LBR196668:LBU196668 LLN196668:LLQ196668 LVJ196668:LVM196668 MFF196668:MFI196668 MPB196668:MPE196668 MYX196668:MZA196668 NIT196668:NIW196668 NSP196668:NSS196668 OCL196668:OCO196668 OMH196668:OMK196668 OWD196668:OWG196668 PFZ196668:PGC196668 PPV196668:PPY196668 PZR196668:PZU196668 QJN196668:QJQ196668 QTJ196668:QTM196668 RDF196668:RDI196668 RNB196668:RNE196668 RWX196668:RXA196668 SGT196668:SGW196668 SQP196668:SQS196668 TAL196668:TAO196668 TKH196668:TKK196668 TUD196668:TUG196668 UDZ196668:UEC196668 UNV196668:UNY196668 UXR196668:UXU196668 VHN196668:VHQ196668 VRJ196668:VRM196668 WBF196668:WBI196668 WLB196668:WLE196668 WUX196668:WVA196668 E262107:I262107 IL262204:IO262204 SH262204:SK262204 ACD262204:ACG262204 ALZ262204:AMC262204 AVV262204:AVY262204 BFR262204:BFU262204 BPN262204:BPQ262204 BZJ262204:BZM262204 CJF262204:CJI262204 CTB262204:CTE262204 DCX262204:DDA262204 DMT262204:DMW262204 DWP262204:DWS262204 EGL262204:EGO262204 EQH262204:EQK262204 FAD262204:FAG262204 FJZ262204:FKC262204 FTV262204:FTY262204 GDR262204:GDU262204 GNN262204:GNQ262204 GXJ262204:GXM262204 HHF262204:HHI262204 HRB262204:HRE262204 IAX262204:IBA262204 IKT262204:IKW262204 IUP262204:IUS262204 JEL262204:JEO262204 JOH262204:JOK262204 JYD262204:JYG262204 KHZ262204:KIC262204 KRV262204:KRY262204 LBR262204:LBU262204 LLN262204:LLQ262204 LVJ262204:LVM262204 MFF262204:MFI262204 MPB262204:MPE262204 MYX262204:MZA262204 NIT262204:NIW262204 NSP262204:NSS262204 OCL262204:OCO262204 OMH262204:OMK262204 OWD262204:OWG262204 PFZ262204:PGC262204 PPV262204:PPY262204 PZR262204:PZU262204 QJN262204:QJQ262204 QTJ262204:QTM262204 RDF262204:RDI262204 RNB262204:RNE262204 RWX262204:RXA262204 SGT262204:SGW262204 SQP262204:SQS262204 TAL262204:TAO262204 TKH262204:TKK262204 TUD262204:TUG262204 UDZ262204:UEC262204 UNV262204:UNY262204 UXR262204:UXU262204 VHN262204:VHQ262204 VRJ262204:VRM262204 WBF262204:WBI262204 WLB262204:WLE262204 WUX262204:WVA262204 E327643:I327643 IL327740:IO327740 SH327740:SK327740 ACD327740:ACG327740 ALZ327740:AMC327740 AVV327740:AVY327740 BFR327740:BFU327740 BPN327740:BPQ327740 BZJ327740:BZM327740 CJF327740:CJI327740 CTB327740:CTE327740 DCX327740:DDA327740 DMT327740:DMW327740 DWP327740:DWS327740 EGL327740:EGO327740 EQH327740:EQK327740 FAD327740:FAG327740 FJZ327740:FKC327740 FTV327740:FTY327740 GDR327740:GDU327740 GNN327740:GNQ327740 GXJ327740:GXM327740 HHF327740:HHI327740 HRB327740:HRE327740 IAX327740:IBA327740 IKT327740:IKW327740 IUP327740:IUS327740 JEL327740:JEO327740 JOH327740:JOK327740 JYD327740:JYG327740 KHZ327740:KIC327740 KRV327740:KRY327740 LBR327740:LBU327740 LLN327740:LLQ327740 LVJ327740:LVM327740 MFF327740:MFI327740 MPB327740:MPE327740 MYX327740:MZA327740 NIT327740:NIW327740 NSP327740:NSS327740 OCL327740:OCO327740 OMH327740:OMK327740 OWD327740:OWG327740 PFZ327740:PGC327740 PPV327740:PPY327740 PZR327740:PZU327740 QJN327740:QJQ327740 QTJ327740:QTM327740 RDF327740:RDI327740 RNB327740:RNE327740 RWX327740:RXA327740 SGT327740:SGW327740 SQP327740:SQS327740 TAL327740:TAO327740 TKH327740:TKK327740 TUD327740:TUG327740 UDZ327740:UEC327740 UNV327740:UNY327740 UXR327740:UXU327740 VHN327740:VHQ327740 VRJ327740:VRM327740 WBF327740:WBI327740 WLB327740:WLE327740 WUX327740:WVA327740 E393179:I393179 IL393276:IO393276 SH393276:SK393276 ACD393276:ACG393276 ALZ393276:AMC393276 AVV393276:AVY393276 BFR393276:BFU393276 BPN393276:BPQ393276 BZJ393276:BZM393276 CJF393276:CJI393276 CTB393276:CTE393276 DCX393276:DDA393276 DMT393276:DMW393276 DWP393276:DWS393276 EGL393276:EGO393276 EQH393276:EQK393276 FAD393276:FAG393276 FJZ393276:FKC393276 FTV393276:FTY393276 GDR393276:GDU393276 GNN393276:GNQ393276 GXJ393276:GXM393276 HHF393276:HHI393276 HRB393276:HRE393276 IAX393276:IBA393276 IKT393276:IKW393276 IUP393276:IUS393276 JEL393276:JEO393276 JOH393276:JOK393276 JYD393276:JYG393276 KHZ393276:KIC393276 KRV393276:KRY393276 LBR393276:LBU393276 LLN393276:LLQ393276 LVJ393276:LVM393276 MFF393276:MFI393276 MPB393276:MPE393276 MYX393276:MZA393276 NIT393276:NIW393276 NSP393276:NSS393276 OCL393276:OCO393276 OMH393276:OMK393276 OWD393276:OWG393276 PFZ393276:PGC393276 PPV393276:PPY393276 PZR393276:PZU393276 QJN393276:QJQ393276 QTJ393276:QTM393276 RDF393276:RDI393276 RNB393276:RNE393276 RWX393276:RXA393276 SGT393276:SGW393276 SQP393276:SQS393276 TAL393276:TAO393276 TKH393276:TKK393276 TUD393276:TUG393276 UDZ393276:UEC393276 UNV393276:UNY393276 UXR393276:UXU393276 VHN393276:VHQ393276 VRJ393276:VRM393276 WBF393276:WBI393276 WLB393276:WLE393276 WUX393276:WVA393276 E458715:I458715 IL458812:IO458812 SH458812:SK458812 ACD458812:ACG458812 ALZ458812:AMC458812 AVV458812:AVY458812 BFR458812:BFU458812 BPN458812:BPQ458812 BZJ458812:BZM458812 CJF458812:CJI458812 CTB458812:CTE458812 DCX458812:DDA458812 DMT458812:DMW458812 DWP458812:DWS458812 EGL458812:EGO458812 EQH458812:EQK458812 FAD458812:FAG458812 FJZ458812:FKC458812 FTV458812:FTY458812 GDR458812:GDU458812 GNN458812:GNQ458812 GXJ458812:GXM458812 HHF458812:HHI458812 HRB458812:HRE458812 IAX458812:IBA458812 IKT458812:IKW458812 IUP458812:IUS458812 JEL458812:JEO458812 JOH458812:JOK458812 JYD458812:JYG458812 KHZ458812:KIC458812 KRV458812:KRY458812 LBR458812:LBU458812 LLN458812:LLQ458812 LVJ458812:LVM458812 MFF458812:MFI458812 MPB458812:MPE458812 MYX458812:MZA458812 NIT458812:NIW458812 NSP458812:NSS458812 OCL458812:OCO458812 OMH458812:OMK458812 OWD458812:OWG458812 PFZ458812:PGC458812 PPV458812:PPY458812 PZR458812:PZU458812 QJN458812:QJQ458812 QTJ458812:QTM458812 RDF458812:RDI458812 RNB458812:RNE458812 RWX458812:RXA458812 SGT458812:SGW458812 SQP458812:SQS458812 TAL458812:TAO458812 TKH458812:TKK458812 TUD458812:TUG458812 UDZ458812:UEC458812 UNV458812:UNY458812 UXR458812:UXU458812 VHN458812:VHQ458812 VRJ458812:VRM458812 WBF458812:WBI458812 WLB458812:WLE458812 WUX458812:WVA458812 E524251:I524251 IL524348:IO524348 SH524348:SK524348 ACD524348:ACG524348 ALZ524348:AMC524348 AVV524348:AVY524348 BFR524348:BFU524348 BPN524348:BPQ524348 BZJ524348:BZM524348 CJF524348:CJI524348 CTB524348:CTE524348 DCX524348:DDA524348 DMT524348:DMW524348 DWP524348:DWS524348 EGL524348:EGO524348 EQH524348:EQK524348 FAD524348:FAG524348 FJZ524348:FKC524348 FTV524348:FTY524348 GDR524348:GDU524348 GNN524348:GNQ524348 GXJ524348:GXM524348 HHF524348:HHI524348 HRB524348:HRE524348 IAX524348:IBA524348 IKT524348:IKW524348 IUP524348:IUS524348 JEL524348:JEO524348 JOH524348:JOK524348 JYD524348:JYG524348 KHZ524348:KIC524348 KRV524348:KRY524348 LBR524348:LBU524348 LLN524348:LLQ524348 LVJ524348:LVM524348 MFF524348:MFI524348 MPB524348:MPE524348 MYX524348:MZA524348 NIT524348:NIW524348 NSP524348:NSS524348 OCL524348:OCO524348 OMH524348:OMK524348 OWD524348:OWG524348 PFZ524348:PGC524348 PPV524348:PPY524348 PZR524348:PZU524348 QJN524348:QJQ524348 QTJ524348:QTM524348 RDF524348:RDI524348 RNB524348:RNE524348 RWX524348:RXA524348 SGT524348:SGW524348 SQP524348:SQS524348 TAL524348:TAO524348 TKH524348:TKK524348 TUD524348:TUG524348 UDZ524348:UEC524348 UNV524348:UNY524348 UXR524348:UXU524348 VHN524348:VHQ524348 VRJ524348:VRM524348 WBF524348:WBI524348 WLB524348:WLE524348 WUX524348:WVA524348 E589787:I589787 IL589884:IO589884 SH589884:SK589884 ACD589884:ACG589884 ALZ589884:AMC589884 AVV589884:AVY589884 BFR589884:BFU589884 BPN589884:BPQ589884 BZJ589884:BZM589884 CJF589884:CJI589884 CTB589884:CTE589884 DCX589884:DDA589884 DMT589884:DMW589884 DWP589884:DWS589884 EGL589884:EGO589884 EQH589884:EQK589884 FAD589884:FAG589884 FJZ589884:FKC589884 FTV589884:FTY589884 GDR589884:GDU589884 GNN589884:GNQ589884 GXJ589884:GXM589884 HHF589884:HHI589884 HRB589884:HRE589884 IAX589884:IBA589884 IKT589884:IKW589884 IUP589884:IUS589884 JEL589884:JEO589884 JOH589884:JOK589884 JYD589884:JYG589884 KHZ589884:KIC589884 KRV589884:KRY589884 LBR589884:LBU589884 LLN589884:LLQ589884 LVJ589884:LVM589884 MFF589884:MFI589884 MPB589884:MPE589884 MYX589884:MZA589884 NIT589884:NIW589884 NSP589884:NSS589884 OCL589884:OCO589884 OMH589884:OMK589884 OWD589884:OWG589884 PFZ589884:PGC589884 PPV589884:PPY589884 PZR589884:PZU589884 QJN589884:QJQ589884 QTJ589884:QTM589884 RDF589884:RDI589884 RNB589884:RNE589884 RWX589884:RXA589884 SGT589884:SGW589884 SQP589884:SQS589884 TAL589884:TAO589884 TKH589884:TKK589884 TUD589884:TUG589884 UDZ589884:UEC589884 UNV589884:UNY589884 UXR589884:UXU589884 VHN589884:VHQ589884 VRJ589884:VRM589884 WBF589884:WBI589884 WLB589884:WLE589884 WUX589884:WVA589884 E655323:I655323 IL655420:IO655420 SH655420:SK655420 ACD655420:ACG655420 ALZ655420:AMC655420 AVV655420:AVY655420 BFR655420:BFU655420 BPN655420:BPQ655420 BZJ655420:BZM655420 CJF655420:CJI655420 CTB655420:CTE655420 DCX655420:DDA655420 DMT655420:DMW655420 DWP655420:DWS655420 EGL655420:EGO655420 EQH655420:EQK655420 FAD655420:FAG655420 FJZ655420:FKC655420 FTV655420:FTY655420 GDR655420:GDU655420 GNN655420:GNQ655420 GXJ655420:GXM655420 HHF655420:HHI655420 HRB655420:HRE655420 IAX655420:IBA655420 IKT655420:IKW655420 IUP655420:IUS655420 JEL655420:JEO655420 JOH655420:JOK655420 JYD655420:JYG655420 KHZ655420:KIC655420 KRV655420:KRY655420 LBR655420:LBU655420 LLN655420:LLQ655420 LVJ655420:LVM655420 MFF655420:MFI655420 MPB655420:MPE655420 MYX655420:MZA655420 NIT655420:NIW655420 NSP655420:NSS655420 OCL655420:OCO655420 OMH655420:OMK655420 OWD655420:OWG655420 PFZ655420:PGC655420 PPV655420:PPY655420 PZR655420:PZU655420 QJN655420:QJQ655420 QTJ655420:QTM655420 RDF655420:RDI655420 RNB655420:RNE655420 RWX655420:RXA655420 SGT655420:SGW655420 SQP655420:SQS655420 TAL655420:TAO655420 TKH655420:TKK655420 TUD655420:TUG655420 UDZ655420:UEC655420 UNV655420:UNY655420 UXR655420:UXU655420 VHN655420:VHQ655420 VRJ655420:VRM655420 WBF655420:WBI655420 WLB655420:WLE655420 WUX655420:WVA655420 E720859:I720859 IL720956:IO720956 SH720956:SK720956 ACD720956:ACG720956 ALZ720956:AMC720956 AVV720956:AVY720956 BFR720956:BFU720956 BPN720956:BPQ720956 BZJ720956:BZM720956 CJF720956:CJI720956 CTB720956:CTE720956 DCX720956:DDA720956 DMT720956:DMW720956 DWP720956:DWS720956 EGL720956:EGO720956 EQH720956:EQK720956 FAD720956:FAG720956 FJZ720956:FKC720956 FTV720956:FTY720956 GDR720956:GDU720956 GNN720956:GNQ720956 GXJ720956:GXM720956 HHF720956:HHI720956 HRB720956:HRE720956 IAX720956:IBA720956 IKT720956:IKW720956 IUP720956:IUS720956 JEL720956:JEO720956 JOH720956:JOK720956 JYD720956:JYG720956 KHZ720956:KIC720956 KRV720956:KRY720956 LBR720956:LBU720956 LLN720956:LLQ720956 LVJ720956:LVM720956 MFF720956:MFI720956 MPB720956:MPE720956 MYX720956:MZA720956 NIT720956:NIW720956 NSP720956:NSS720956 OCL720956:OCO720956 OMH720956:OMK720956 OWD720956:OWG720956 PFZ720956:PGC720956 PPV720956:PPY720956 PZR720956:PZU720956 QJN720956:QJQ720956 QTJ720956:QTM720956 RDF720956:RDI720956 RNB720956:RNE720956 RWX720956:RXA720956 SGT720956:SGW720956 SQP720956:SQS720956 TAL720956:TAO720956 TKH720956:TKK720956 TUD720956:TUG720956 UDZ720956:UEC720956 UNV720956:UNY720956 UXR720956:UXU720956 VHN720956:VHQ720956 VRJ720956:VRM720956 WBF720956:WBI720956 WLB720956:WLE720956 WUX720956:WVA720956 E786395:I786395 IL786492:IO786492 SH786492:SK786492 ACD786492:ACG786492 ALZ786492:AMC786492 AVV786492:AVY786492 BFR786492:BFU786492 BPN786492:BPQ786492 BZJ786492:BZM786492 CJF786492:CJI786492 CTB786492:CTE786492 DCX786492:DDA786492 DMT786492:DMW786492 DWP786492:DWS786492 EGL786492:EGO786492 EQH786492:EQK786492 FAD786492:FAG786492 FJZ786492:FKC786492 FTV786492:FTY786492 GDR786492:GDU786492 GNN786492:GNQ786492 GXJ786492:GXM786492 HHF786492:HHI786492 HRB786492:HRE786492 IAX786492:IBA786492 IKT786492:IKW786492 IUP786492:IUS786492 JEL786492:JEO786492 JOH786492:JOK786492 JYD786492:JYG786492 KHZ786492:KIC786492 KRV786492:KRY786492 LBR786492:LBU786492 LLN786492:LLQ786492 LVJ786492:LVM786492 MFF786492:MFI786492 MPB786492:MPE786492 MYX786492:MZA786492 NIT786492:NIW786492 NSP786492:NSS786492 OCL786492:OCO786492 OMH786492:OMK786492 OWD786492:OWG786492 PFZ786492:PGC786492 PPV786492:PPY786492 PZR786492:PZU786492 QJN786492:QJQ786492 QTJ786492:QTM786492 RDF786492:RDI786492 RNB786492:RNE786492 RWX786492:RXA786492 SGT786492:SGW786492 SQP786492:SQS786492 TAL786492:TAO786492 TKH786492:TKK786492 TUD786492:TUG786492 UDZ786492:UEC786492 UNV786492:UNY786492 UXR786492:UXU786492 VHN786492:VHQ786492 VRJ786492:VRM786492 WBF786492:WBI786492 WLB786492:WLE786492 WUX786492:WVA786492 E851931:I851931 IL852028:IO852028 SH852028:SK852028 ACD852028:ACG852028 ALZ852028:AMC852028 AVV852028:AVY852028 BFR852028:BFU852028 BPN852028:BPQ852028 BZJ852028:BZM852028 CJF852028:CJI852028 CTB852028:CTE852028 DCX852028:DDA852028 DMT852028:DMW852028 DWP852028:DWS852028 EGL852028:EGO852028 EQH852028:EQK852028 FAD852028:FAG852028 FJZ852028:FKC852028 FTV852028:FTY852028 GDR852028:GDU852028 GNN852028:GNQ852028 GXJ852028:GXM852028 HHF852028:HHI852028 HRB852028:HRE852028 IAX852028:IBA852028 IKT852028:IKW852028 IUP852028:IUS852028 JEL852028:JEO852028 JOH852028:JOK852028 JYD852028:JYG852028 KHZ852028:KIC852028 KRV852028:KRY852028 LBR852028:LBU852028 LLN852028:LLQ852028 LVJ852028:LVM852028 MFF852028:MFI852028 MPB852028:MPE852028 MYX852028:MZA852028 NIT852028:NIW852028 NSP852028:NSS852028 OCL852028:OCO852028 OMH852028:OMK852028 OWD852028:OWG852028 PFZ852028:PGC852028 PPV852028:PPY852028 PZR852028:PZU852028 QJN852028:QJQ852028 QTJ852028:QTM852028 RDF852028:RDI852028 RNB852028:RNE852028 RWX852028:RXA852028 SGT852028:SGW852028 SQP852028:SQS852028 TAL852028:TAO852028 TKH852028:TKK852028 TUD852028:TUG852028 UDZ852028:UEC852028 UNV852028:UNY852028 UXR852028:UXU852028 VHN852028:VHQ852028 VRJ852028:VRM852028 WBF852028:WBI852028 WLB852028:WLE852028 WUX852028:WVA852028 E917467:I917467 IL917564:IO917564 SH917564:SK917564 ACD917564:ACG917564 ALZ917564:AMC917564 AVV917564:AVY917564 BFR917564:BFU917564 BPN917564:BPQ917564 BZJ917564:BZM917564 CJF917564:CJI917564 CTB917564:CTE917564 DCX917564:DDA917564 DMT917564:DMW917564 DWP917564:DWS917564 EGL917564:EGO917564 EQH917564:EQK917564 FAD917564:FAG917564 FJZ917564:FKC917564 FTV917564:FTY917564 GDR917564:GDU917564 GNN917564:GNQ917564 GXJ917564:GXM917564 HHF917564:HHI917564 HRB917564:HRE917564 IAX917564:IBA917564 IKT917564:IKW917564 IUP917564:IUS917564 JEL917564:JEO917564 JOH917564:JOK917564 JYD917564:JYG917564 KHZ917564:KIC917564 KRV917564:KRY917564 LBR917564:LBU917564 LLN917564:LLQ917564 LVJ917564:LVM917564 MFF917564:MFI917564 MPB917564:MPE917564 MYX917564:MZA917564 NIT917564:NIW917564 NSP917564:NSS917564 OCL917564:OCO917564 OMH917564:OMK917564 OWD917564:OWG917564 PFZ917564:PGC917564 PPV917564:PPY917564 PZR917564:PZU917564 QJN917564:QJQ917564 QTJ917564:QTM917564 RDF917564:RDI917564 RNB917564:RNE917564 RWX917564:RXA917564 SGT917564:SGW917564 SQP917564:SQS917564 TAL917564:TAO917564 TKH917564:TKK917564 TUD917564:TUG917564 UDZ917564:UEC917564 UNV917564:UNY917564 UXR917564:UXU917564 VHN917564:VHQ917564 VRJ917564:VRM917564 WBF917564:WBI917564 WLB917564:WLE917564 WUX917564:WVA917564 E983003:I983003 IL983100:IO983100 SH983100:SK983100 ACD983100:ACG983100 ALZ983100:AMC983100 AVV983100:AVY983100 BFR983100:BFU983100 BPN983100:BPQ983100 BZJ983100:BZM983100 CJF983100:CJI983100 CTB983100:CTE983100 DCX983100:DDA983100 DMT983100:DMW983100 DWP983100:DWS983100 EGL983100:EGO983100 EQH983100:EQK983100 FAD983100:FAG983100 FJZ983100:FKC983100 FTV983100:FTY983100 GDR983100:GDU983100 GNN983100:GNQ983100 GXJ983100:GXM983100 HHF983100:HHI983100 HRB983100:HRE983100 IAX983100:IBA983100 IKT983100:IKW983100 IUP983100:IUS983100 JEL983100:JEO983100 JOH983100:JOK983100 JYD983100:JYG983100 KHZ983100:KIC983100 KRV983100:KRY983100 LBR983100:LBU983100 LLN983100:LLQ983100 LVJ983100:LVM983100 MFF983100:MFI983100 MPB983100:MPE983100 MYX983100:MZA983100 NIT983100:NIW983100 NSP983100:NSS983100 OCL983100:OCO983100 OMH983100:OMK983100 OWD983100:OWG983100 PFZ983100:PGC983100 PPV983100:PPY983100 PZR983100:PZU983100 QJN983100:QJQ983100 QTJ983100:QTM983100 RDF983100:RDI983100 RNB983100:RNE983100 RWX983100:RXA983100 SGT983100:SGW983100 SQP983100:SQS983100 TAL983100:TAO983100 TKH983100:TKK983100 TUD983100:TUG983100 UDZ983100:UEC983100 UNV983100:UNY983100 UXR983100:UXU983100 VHN983100:VHQ983100 VRJ983100:VRM983100 WBF983100:WBI983100 WLB983100:WLE983100 WUX983100:WVA983100 IL66:IO66 SH66:SK66 ACD66:ACG66 ALZ66:AMC66 AVV66:AVY66 BFR66:BFU66 BPN66:BPQ66 BZJ66:BZM66 CJF66:CJI66 CTB66:CTE66 DCX66:DDA66 DMT66:DMW66 DWP66:DWS66 EGL66:EGO66 EQH66:EQK66 FAD66:FAG66 FJZ66:FKC66 FTV66:FTY66 GDR66:GDU66 GNN66:GNQ66 GXJ66:GXM66 HHF66:HHI66 HRB66:HRE66 IAX66:IBA66 IKT66:IKW66 IUP66:IUS66 JEL66:JEO66 JOH66:JOK66 JYD66:JYG66 KHZ66:KIC66 KRV66:KRY66 LBR66:LBU66 LLN66:LLQ66 LVJ66:LVM66 MFF66:MFI66 MPB66:MPE66 MYX66:MZA66 NIT66:NIW66 NSP66:NSS66 OCL66:OCO66 OMH66:OMK66 OWD66:OWG66 PFZ66:PGC66 PPV66:PPY66 PZR66:PZU66 QJN66:QJQ66 QTJ66:QTM66 RDF66:RDI66 RNB66:RNE66 RWX66:RXA66 SGT66:SGW66 SQP66:SQS66 TAL66:TAO66 TKH66:TKK66 TUD66:TUG66 UDZ66:UEC66 UNV66:UNY66 UXR66:UXU66 VHN66:VHQ66 VRJ66:VRM66 WBF66:WBI66 WLB66:WLE66 WUX66:WVA66 E65505:I65505 IL65602:IO65602 SH65602:SK65602 ACD65602:ACG65602 ALZ65602:AMC65602 AVV65602:AVY65602 BFR65602:BFU65602 BPN65602:BPQ65602 BZJ65602:BZM65602 CJF65602:CJI65602 CTB65602:CTE65602 DCX65602:DDA65602 DMT65602:DMW65602 DWP65602:DWS65602 EGL65602:EGO65602 EQH65602:EQK65602 FAD65602:FAG65602 FJZ65602:FKC65602 FTV65602:FTY65602 GDR65602:GDU65602 GNN65602:GNQ65602 GXJ65602:GXM65602 HHF65602:HHI65602 HRB65602:HRE65602 IAX65602:IBA65602 IKT65602:IKW65602 IUP65602:IUS65602 JEL65602:JEO65602 JOH65602:JOK65602 JYD65602:JYG65602 KHZ65602:KIC65602 KRV65602:KRY65602 LBR65602:LBU65602 LLN65602:LLQ65602 LVJ65602:LVM65602 MFF65602:MFI65602 MPB65602:MPE65602 MYX65602:MZA65602 NIT65602:NIW65602 NSP65602:NSS65602 OCL65602:OCO65602 OMH65602:OMK65602 OWD65602:OWG65602 PFZ65602:PGC65602 PPV65602:PPY65602 PZR65602:PZU65602 QJN65602:QJQ65602 QTJ65602:QTM65602 RDF65602:RDI65602 RNB65602:RNE65602 RWX65602:RXA65602 SGT65602:SGW65602 SQP65602:SQS65602 TAL65602:TAO65602 TKH65602:TKK65602 TUD65602:TUG65602 UDZ65602:UEC65602 UNV65602:UNY65602 UXR65602:UXU65602 VHN65602:VHQ65602 VRJ65602:VRM65602 WBF65602:WBI65602 WLB65602:WLE65602 WUX65602:WVA65602 E131041:I131041 IL131138:IO131138 SH131138:SK131138 ACD131138:ACG131138 ALZ131138:AMC131138 AVV131138:AVY131138 BFR131138:BFU131138 BPN131138:BPQ131138 BZJ131138:BZM131138 CJF131138:CJI131138 CTB131138:CTE131138 DCX131138:DDA131138 DMT131138:DMW131138 DWP131138:DWS131138 EGL131138:EGO131138 EQH131138:EQK131138 FAD131138:FAG131138 FJZ131138:FKC131138 FTV131138:FTY131138 GDR131138:GDU131138 GNN131138:GNQ131138 GXJ131138:GXM131138 HHF131138:HHI131138 HRB131138:HRE131138 IAX131138:IBA131138 IKT131138:IKW131138 IUP131138:IUS131138 JEL131138:JEO131138 JOH131138:JOK131138 JYD131138:JYG131138 KHZ131138:KIC131138 KRV131138:KRY131138 LBR131138:LBU131138 LLN131138:LLQ131138 LVJ131138:LVM131138 MFF131138:MFI131138 MPB131138:MPE131138 MYX131138:MZA131138 NIT131138:NIW131138 NSP131138:NSS131138 OCL131138:OCO131138 OMH131138:OMK131138 OWD131138:OWG131138 PFZ131138:PGC131138 PPV131138:PPY131138 PZR131138:PZU131138 QJN131138:QJQ131138 QTJ131138:QTM131138 RDF131138:RDI131138 RNB131138:RNE131138 RWX131138:RXA131138 SGT131138:SGW131138 SQP131138:SQS131138 TAL131138:TAO131138 TKH131138:TKK131138 TUD131138:TUG131138 UDZ131138:UEC131138 UNV131138:UNY131138 UXR131138:UXU131138 VHN131138:VHQ131138 VRJ131138:VRM131138 WBF131138:WBI131138 WLB131138:WLE131138 WUX131138:WVA131138 E196577:I196577 IL196674:IO196674 SH196674:SK196674 ACD196674:ACG196674 ALZ196674:AMC196674 AVV196674:AVY196674 BFR196674:BFU196674 BPN196674:BPQ196674 BZJ196674:BZM196674 CJF196674:CJI196674 CTB196674:CTE196674 DCX196674:DDA196674 DMT196674:DMW196674 DWP196674:DWS196674 EGL196674:EGO196674 EQH196674:EQK196674 FAD196674:FAG196674 FJZ196674:FKC196674 FTV196674:FTY196674 GDR196674:GDU196674 GNN196674:GNQ196674 GXJ196674:GXM196674 HHF196674:HHI196674 HRB196674:HRE196674 IAX196674:IBA196674 IKT196674:IKW196674 IUP196674:IUS196674 JEL196674:JEO196674 JOH196674:JOK196674 JYD196674:JYG196674 KHZ196674:KIC196674 KRV196674:KRY196674 LBR196674:LBU196674 LLN196674:LLQ196674 LVJ196674:LVM196674 MFF196674:MFI196674 MPB196674:MPE196674 MYX196674:MZA196674 NIT196674:NIW196674 NSP196674:NSS196674 OCL196674:OCO196674 OMH196674:OMK196674 OWD196674:OWG196674 PFZ196674:PGC196674 PPV196674:PPY196674 PZR196674:PZU196674 QJN196674:QJQ196674 QTJ196674:QTM196674 RDF196674:RDI196674 RNB196674:RNE196674 RWX196674:RXA196674 SGT196674:SGW196674 SQP196674:SQS196674 TAL196674:TAO196674 TKH196674:TKK196674 TUD196674:TUG196674 UDZ196674:UEC196674 UNV196674:UNY196674 UXR196674:UXU196674 VHN196674:VHQ196674 VRJ196674:VRM196674 WBF196674:WBI196674 WLB196674:WLE196674 WUX196674:WVA196674 E262113:I262113 IL262210:IO262210 SH262210:SK262210 ACD262210:ACG262210 ALZ262210:AMC262210 AVV262210:AVY262210 BFR262210:BFU262210 BPN262210:BPQ262210 BZJ262210:BZM262210 CJF262210:CJI262210 CTB262210:CTE262210 DCX262210:DDA262210 DMT262210:DMW262210 DWP262210:DWS262210 EGL262210:EGO262210 EQH262210:EQK262210 FAD262210:FAG262210 FJZ262210:FKC262210 FTV262210:FTY262210 GDR262210:GDU262210 GNN262210:GNQ262210 GXJ262210:GXM262210 HHF262210:HHI262210 HRB262210:HRE262210 IAX262210:IBA262210 IKT262210:IKW262210 IUP262210:IUS262210 JEL262210:JEO262210 JOH262210:JOK262210 JYD262210:JYG262210 KHZ262210:KIC262210 KRV262210:KRY262210 LBR262210:LBU262210 LLN262210:LLQ262210 LVJ262210:LVM262210 MFF262210:MFI262210 MPB262210:MPE262210 MYX262210:MZA262210 NIT262210:NIW262210 NSP262210:NSS262210 OCL262210:OCO262210 OMH262210:OMK262210 OWD262210:OWG262210 PFZ262210:PGC262210 PPV262210:PPY262210 PZR262210:PZU262210 QJN262210:QJQ262210 QTJ262210:QTM262210 RDF262210:RDI262210 RNB262210:RNE262210 RWX262210:RXA262210 SGT262210:SGW262210 SQP262210:SQS262210 TAL262210:TAO262210 TKH262210:TKK262210 TUD262210:TUG262210 UDZ262210:UEC262210 UNV262210:UNY262210 UXR262210:UXU262210 VHN262210:VHQ262210 VRJ262210:VRM262210 WBF262210:WBI262210 WLB262210:WLE262210 WUX262210:WVA262210 E327649:I327649 IL327746:IO327746 SH327746:SK327746 ACD327746:ACG327746 ALZ327746:AMC327746 AVV327746:AVY327746 BFR327746:BFU327746 BPN327746:BPQ327746 BZJ327746:BZM327746 CJF327746:CJI327746 CTB327746:CTE327746 DCX327746:DDA327746 DMT327746:DMW327746 DWP327746:DWS327746 EGL327746:EGO327746 EQH327746:EQK327746 FAD327746:FAG327746 FJZ327746:FKC327746 FTV327746:FTY327746 GDR327746:GDU327746 GNN327746:GNQ327746 GXJ327746:GXM327746 HHF327746:HHI327746 HRB327746:HRE327746 IAX327746:IBA327746 IKT327746:IKW327746 IUP327746:IUS327746 JEL327746:JEO327746 JOH327746:JOK327746 JYD327746:JYG327746 KHZ327746:KIC327746 KRV327746:KRY327746 LBR327746:LBU327746 LLN327746:LLQ327746 LVJ327746:LVM327746 MFF327746:MFI327746 MPB327746:MPE327746 MYX327746:MZA327746 NIT327746:NIW327746 NSP327746:NSS327746 OCL327746:OCO327746 OMH327746:OMK327746 OWD327746:OWG327746 PFZ327746:PGC327746 PPV327746:PPY327746 PZR327746:PZU327746 QJN327746:QJQ327746 QTJ327746:QTM327746 RDF327746:RDI327746 RNB327746:RNE327746 RWX327746:RXA327746 SGT327746:SGW327746 SQP327746:SQS327746 TAL327746:TAO327746 TKH327746:TKK327746 TUD327746:TUG327746 UDZ327746:UEC327746 UNV327746:UNY327746 UXR327746:UXU327746 VHN327746:VHQ327746 VRJ327746:VRM327746 WBF327746:WBI327746 WLB327746:WLE327746 WUX327746:WVA327746 E393185:I393185 IL393282:IO393282 SH393282:SK393282 ACD393282:ACG393282 ALZ393282:AMC393282 AVV393282:AVY393282 BFR393282:BFU393282 BPN393282:BPQ393282 BZJ393282:BZM393282 CJF393282:CJI393282 CTB393282:CTE393282 DCX393282:DDA393282 DMT393282:DMW393282 DWP393282:DWS393282 EGL393282:EGO393282 EQH393282:EQK393282 FAD393282:FAG393282 FJZ393282:FKC393282 FTV393282:FTY393282 GDR393282:GDU393282 GNN393282:GNQ393282 GXJ393282:GXM393282 HHF393282:HHI393282 HRB393282:HRE393282 IAX393282:IBA393282 IKT393282:IKW393282 IUP393282:IUS393282 JEL393282:JEO393282 JOH393282:JOK393282 JYD393282:JYG393282 KHZ393282:KIC393282 KRV393282:KRY393282 LBR393282:LBU393282 LLN393282:LLQ393282 LVJ393282:LVM393282 MFF393282:MFI393282 MPB393282:MPE393282 MYX393282:MZA393282 NIT393282:NIW393282 NSP393282:NSS393282 OCL393282:OCO393282 OMH393282:OMK393282 OWD393282:OWG393282 PFZ393282:PGC393282 PPV393282:PPY393282 PZR393282:PZU393282 QJN393282:QJQ393282 QTJ393282:QTM393282 RDF393282:RDI393282 RNB393282:RNE393282 RWX393282:RXA393282 SGT393282:SGW393282 SQP393282:SQS393282 TAL393282:TAO393282 TKH393282:TKK393282 TUD393282:TUG393282 UDZ393282:UEC393282 UNV393282:UNY393282 UXR393282:UXU393282 VHN393282:VHQ393282 VRJ393282:VRM393282 WBF393282:WBI393282 WLB393282:WLE393282 WUX393282:WVA393282 E458721:I458721 IL458818:IO458818 SH458818:SK458818 ACD458818:ACG458818 ALZ458818:AMC458818 AVV458818:AVY458818 BFR458818:BFU458818 BPN458818:BPQ458818 BZJ458818:BZM458818 CJF458818:CJI458818 CTB458818:CTE458818 DCX458818:DDA458818 DMT458818:DMW458818 DWP458818:DWS458818 EGL458818:EGO458818 EQH458818:EQK458818 FAD458818:FAG458818 FJZ458818:FKC458818 FTV458818:FTY458818 GDR458818:GDU458818 GNN458818:GNQ458818 GXJ458818:GXM458818 HHF458818:HHI458818 HRB458818:HRE458818 IAX458818:IBA458818 IKT458818:IKW458818 IUP458818:IUS458818 JEL458818:JEO458818 JOH458818:JOK458818 JYD458818:JYG458818 KHZ458818:KIC458818 KRV458818:KRY458818 LBR458818:LBU458818 LLN458818:LLQ458818 LVJ458818:LVM458818 MFF458818:MFI458818 MPB458818:MPE458818 MYX458818:MZA458818 NIT458818:NIW458818 NSP458818:NSS458818 OCL458818:OCO458818 OMH458818:OMK458818 OWD458818:OWG458818 PFZ458818:PGC458818 PPV458818:PPY458818 PZR458818:PZU458818 QJN458818:QJQ458818 QTJ458818:QTM458818 RDF458818:RDI458818 RNB458818:RNE458818 RWX458818:RXA458818 SGT458818:SGW458818 SQP458818:SQS458818 TAL458818:TAO458818 TKH458818:TKK458818 TUD458818:TUG458818 UDZ458818:UEC458818 UNV458818:UNY458818 UXR458818:UXU458818 VHN458818:VHQ458818 VRJ458818:VRM458818 WBF458818:WBI458818 WLB458818:WLE458818 WUX458818:WVA458818 E524257:I524257 IL524354:IO524354 SH524354:SK524354 ACD524354:ACG524354 ALZ524354:AMC524354 AVV524354:AVY524354 BFR524354:BFU524354 BPN524354:BPQ524354 BZJ524354:BZM524354 CJF524354:CJI524354 CTB524354:CTE524354 DCX524354:DDA524354 DMT524354:DMW524354 DWP524354:DWS524354 EGL524354:EGO524354 EQH524354:EQK524354 FAD524354:FAG524354 FJZ524354:FKC524354 FTV524354:FTY524354 GDR524354:GDU524354 GNN524354:GNQ524354 GXJ524354:GXM524354 HHF524354:HHI524354 HRB524354:HRE524354 IAX524354:IBA524354 IKT524354:IKW524354 IUP524354:IUS524354 JEL524354:JEO524354 JOH524354:JOK524354 JYD524354:JYG524354 KHZ524354:KIC524354 KRV524354:KRY524354 LBR524354:LBU524354 LLN524354:LLQ524354 LVJ524354:LVM524354 MFF524354:MFI524354 MPB524354:MPE524354 MYX524354:MZA524354 NIT524354:NIW524354 NSP524354:NSS524354 OCL524354:OCO524354 OMH524354:OMK524354 OWD524354:OWG524354 PFZ524354:PGC524354 PPV524354:PPY524354 PZR524354:PZU524354 QJN524354:QJQ524354 QTJ524354:QTM524354 RDF524354:RDI524354 RNB524354:RNE524354 RWX524354:RXA524354 SGT524354:SGW524354 SQP524354:SQS524354 TAL524354:TAO524354 TKH524354:TKK524354 TUD524354:TUG524354 UDZ524354:UEC524354 UNV524354:UNY524354 UXR524354:UXU524354 VHN524354:VHQ524354 VRJ524354:VRM524354 WBF524354:WBI524354 WLB524354:WLE524354 WUX524354:WVA524354 E589793:I589793 IL589890:IO589890 SH589890:SK589890 ACD589890:ACG589890 ALZ589890:AMC589890 AVV589890:AVY589890 BFR589890:BFU589890 BPN589890:BPQ589890 BZJ589890:BZM589890 CJF589890:CJI589890 CTB589890:CTE589890 DCX589890:DDA589890 DMT589890:DMW589890 DWP589890:DWS589890 EGL589890:EGO589890 EQH589890:EQK589890 FAD589890:FAG589890 FJZ589890:FKC589890 FTV589890:FTY589890 GDR589890:GDU589890 GNN589890:GNQ589890 GXJ589890:GXM589890 HHF589890:HHI589890 HRB589890:HRE589890 IAX589890:IBA589890 IKT589890:IKW589890 IUP589890:IUS589890 JEL589890:JEO589890 JOH589890:JOK589890 JYD589890:JYG589890 KHZ589890:KIC589890 KRV589890:KRY589890 LBR589890:LBU589890 LLN589890:LLQ589890 LVJ589890:LVM589890 MFF589890:MFI589890 MPB589890:MPE589890 MYX589890:MZA589890 NIT589890:NIW589890 NSP589890:NSS589890 OCL589890:OCO589890 OMH589890:OMK589890 OWD589890:OWG589890 PFZ589890:PGC589890 PPV589890:PPY589890 PZR589890:PZU589890 QJN589890:QJQ589890 QTJ589890:QTM589890 RDF589890:RDI589890 RNB589890:RNE589890 RWX589890:RXA589890 SGT589890:SGW589890 SQP589890:SQS589890 TAL589890:TAO589890 TKH589890:TKK589890 TUD589890:TUG589890 UDZ589890:UEC589890 UNV589890:UNY589890 UXR589890:UXU589890 VHN589890:VHQ589890 VRJ589890:VRM589890 WBF589890:WBI589890 WLB589890:WLE589890 WUX589890:WVA589890 E655329:I655329 IL655426:IO655426 SH655426:SK655426 ACD655426:ACG655426 ALZ655426:AMC655426 AVV655426:AVY655426 BFR655426:BFU655426 BPN655426:BPQ655426 BZJ655426:BZM655426 CJF655426:CJI655426 CTB655426:CTE655426 DCX655426:DDA655426 DMT655426:DMW655426 DWP655426:DWS655426 EGL655426:EGO655426 EQH655426:EQK655426 FAD655426:FAG655426 FJZ655426:FKC655426 FTV655426:FTY655426 GDR655426:GDU655426 GNN655426:GNQ655426 GXJ655426:GXM655426 HHF655426:HHI655426 HRB655426:HRE655426 IAX655426:IBA655426 IKT655426:IKW655426 IUP655426:IUS655426 JEL655426:JEO655426 JOH655426:JOK655426 JYD655426:JYG655426 KHZ655426:KIC655426 KRV655426:KRY655426 LBR655426:LBU655426 LLN655426:LLQ655426 LVJ655426:LVM655426 MFF655426:MFI655426 MPB655426:MPE655426 MYX655426:MZA655426 NIT655426:NIW655426 NSP655426:NSS655426 OCL655426:OCO655426 OMH655426:OMK655426 OWD655426:OWG655426 PFZ655426:PGC655426 PPV655426:PPY655426 PZR655426:PZU655426 QJN655426:QJQ655426 QTJ655426:QTM655426 RDF655426:RDI655426 RNB655426:RNE655426 RWX655426:RXA655426 SGT655426:SGW655426 SQP655426:SQS655426 TAL655426:TAO655426 TKH655426:TKK655426 TUD655426:TUG655426 UDZ655426:UEC655426 UNV655426:UNY655426 UXR655426:UXU655426 VHN655426:VHQ655426 VRJ655426:VRM655426 WBF655426:WBI655426 WLB655426:WLE655426 WUX655426:WVA655426 E720865:I720865 IL720962:IO720962 SH720962:SK720962 ACD720962:ACG720962 ALZ720962:AMC720962 AVV720962:AVY720962 BFR720962:BFU720962 BPN720962:BPQ720962 BZJ720962:BZM720962 CJF720962:CJI720962 CTB720962:CTE720962 DCX720962:DDA720962 DMT720962:DMW720962 DWP720962:DWS720962 EGL720962:EGO720962 EQH720962:EQK720962 FAD720962:FAG720962 FJZ720962:FKC720962 FTV720962:FTY720962 GDR720962:GDU720962 GNN720962:GNQ720962 GXJ720962:GXM720962 HHF720962:HHI720962 HRB720962:HRE720962 IAX720962:IBA720962 IKT720962:IKW720962 IUP720962:IUS720962 JEL720962:JEO720962 JOH720962:JOK720962 JYD720962:JYG720962 KHZ720962:KIC720962 KRV720962:KRY720962 LBR720962:LBU720962 LLN720962:LLQ720962 LVJ720962:LVM720962 MFF720962:MFI720962 MPB720962:MPE720962 MYX720962:MZA720962 NIT720962:NIW720962 NSP720962:NSS720962 OCL720962:OCO720962 OMH720962:OMK720962 OWD720962:OWG720962 PFZ720962:PGC720962 PPV720962:PPY720962 PZR720962:PZU720962 QJN720962:QJQ720962 QTJ720962:QTM720962 RDF720962:RDI720962 RNB720962:RNE720962 RWX720962:RXA720962 SGT720962:SGW720962 SQP720962:SQS720962 TAL720962:TAO720962 TKH720962:TKK720962 TUD720962:TUG720962 UDZ720962:UEC720962 UNV720962:UNY720962 UXR720962:UXU720962 VHN720962:VHQ720962 VRJ720962:VRM720962 WBF720962:WBI720962 WLB720962:WLE720962 WUX720962:WVA720962 E786401:I786401 IL786498:IO786498 SH786498:SK786498 ACD786498:ACG786498 ALZ786498:AMC786498 AVV786498:AVY786498 BFR786498:BFU786498 BPN786498:BPQ786498 BZJ786498:BZM786498 CJF786498:CJI786498 CTB786498:CTE786498 DCX786498:DDA786498 DMT786498:DMW786498 DWP786498:DWS786498 EGL786498:EGO786498 EQH786498:EQK786498 FAD786498:FAG786498 FJZ786498:FKC786498 FTV786498:FTY786498 GDR786498:GDU786498 GNN786498:GNQ786498 GXJ786498:GXM786498 HHF786498:HHI786498 HRB786498:HRE786498 IAX786498:IBA786498 IKT786498:IKW786498 IUP786498:IUS786498 JEL786498:JEO786498 JOH786498:JOK786498 JYD786498:JYG786498 KHZ786498:KIC786498 KRV786498:KRY786498 LBR786498:LBU786498 LLN786498:LLQ786498 LVJ786498:LVM786498 MFF786498:MFI786498 MPB786498:MPE786498 MYX786498:MZA786498 NIT786498:NIW786498 NSP786498:NSS786498 OCL786498:OCO786498 OMH786498:OMK786498 OWD786498:OWG786498 PFZ786498:PGC786498 PPV786498:PPY786498 PZR786498:PZU786498 QJN786498:QJQ786498 QTJ786498:QTM786498 RDF786498:RDI786498 RNB786498:RNE786498 RWX786498:RXA786498 SGT786498:SGW786498 SQP786498:SQS786498 TAL786498:TAO786498 TKH786498:TKK786498 TUD786498:TUG786498 UDZ786498:UEC786498 UNV786498:UNY786498 UXR786498:UXU786498 VHN786498:VHQ786498 VRJ786498:VRM786498 WBF786498:WBI786498 WLB786498:WLE786498 WUX786498:WVA786498 E851937:I851937 IL852034:IO852034 SH852034:SK852034 ACD852034:ACG852034 ALZ852034:AMC852034 AVV852034:AVY852034 BFR852034:BFU852034 BPN852034:BPQ852034 BZJ852034:BZM852034 CJF852034:CJI852034 CTB852034:CTE852034 DCX852034:DDA852034 DMT852034:DMW852034 DWP852034:DWS852034 EGL852034:EGO852034 EQH852034:EQK852034 FAD852034:FAG852034 FJZ852034:FKC852034 FTV852034:FTY852034 GDR852034:GDU852034 GNN852034:GNQ852034 GXJ852034:GXM852034 HHF852034:HHI852034 HRB852034:HRE852034 IAX852034:IBA852034 IKT852034:IKW852034 IUP852034:IUS852034 JEL852034:JEO852034 JOH852034:JOK852034 JYD852034:JYG852034 KHZ852034:KIC852034 KRV852034:KRY852034 LBR852034:LBU852034 LLN852034:LLQ852034 LVJ852034:LVM852034 MFF852034:MFI852034 MPB852034:MPE852034 MYX852034:MZA852034 NIT852034:NIW852034 NSP852034:NSS852034 OCL852034:OCO852034 OMH852034:OMK852034 OWD852034:OWG852034 PFZ852034:PGC852034 PPV852034:PPY852034 PZR852034:PZU852034 QJN852034:QJQ852034 QTJ852034:QTM852034 RDF852034:RDI852034 RNB852034:RNE852034 RWX852034:RXA852034 SGT852034:SGW852034 SQP852034:SQS852034 TAL852034:TAO852034 TKH852034:TKK852034 TUD852034:TUG852034 UDZ852034:UEC852034 UNV852034:UNY852034 UXR852034:UXU852034 VHN852034:VHQ852034 VRJ852034:VRM852034 WBF852034:WBI852034 WLB852034:WLE852034 WUX852034:WVA852034 E917473:I917473 IL917570:IO917570 SH917570:SK917570 ACD917570:ACG917570 ALZ917570:AMC917570 AVV917570:AVY917570 BFR917570:BFU917570 BPN917570:BPQ917570 BZJ917570:BZM917570 CJF917570:CJI917570 CTB917570:CTE917570 DCX917570:DDA917570 DMT917570:DMW917570 DWP917570:DWS917570 EGL917570:EGO917570 EQH917570:EQK917570 FAD917570:FAG917570 FJZ917570:FKC917570 FTV917570:FTY917570 GDR917570:GDU917570 GNN917570:GNQ917570 GXJ917570:GXM917570 HHF917570:HHI917570 HRB917570:HRE917570 IAX917570:IBA917570 IKT917570:IKW917570 IUP917570:IUS917570 JEL917570:JEO917570 JOH917570:JOK917570 JYD917570:JYG917570 KHZ917570:KIC917570 KRV917570:KRY917570 LBR917570:LBU917570 LLN917570:LLQ917570 LVJ917570:LVM917570 MFF917570:MFI917570 MPB917570:MPE917570 MYX917570:MZA917570 NIT917570:NIW917570 NSP917570:NSS917570 OCL917570:OCO917570 OMH917570:OMK917570 OWD917570:OWG917570 PFZ917570:PGC917570 PPV917570:PPY917570 PZR917570:PZU917570 QJN917570:QJQ917570 QTJ917570:QTM917570 RDF917570:RDI917570 RNB917570:RNE917570 RWX917570:RXA917570 SGT917570:SGW917570 SQP917570:SQS917570 TAL917570:TAO917570 TKH917570:TKK917570 TUD917570:TUG917570 UDZ917570:UEC917570 UNV917570:UNY917570 UXR917570:UXU917570 VHN917570:VHQ917570 VRJ917570:VRM917570 WBF917570:WBI917570 WLB917570:WLE917570 WUX917570:WVA917570 E983009:I983009 IL983106:IO983106 SH983106:SK983106 ACD983106:ACG983106 ALZ983106:AMC983106 AVV983106:AVY983106 BFR983106:BFU983106 BPN983106:BPQ983106 BZJ983106:BZM983106 CJF983106:CJI983106 CTB983106:CTE983106 DCX983106:DDA983106 DMT983106:DMW983106 DWP983106:DWS983106 EGL983106:EGO983106 EQH983106:EQK983106 FAD983106:FAG983106 FJZ983106:FKC983106 FTV983106:FTY983106 GDR983106:GDU983106 GNN983106:GNQ983106 GXJ983106:GXM983106 HHF983106:HHI983106 HRB983106:HRE983106 IAX983106:IBA983106 IKT983106:IKW983106 IUP983106:IUS983106 JEL983106:JEO983106 JOH983106:JOK983106 JYD983106:JYG983106 KHZ983106:KIC983106 KRV983106:KRY983106 LBR983106:LBU983106 LLN983106:LLQ983106 LVJ983106:LVM983106 MFF983106:MFI983106 MPB983106:MPE983106 MYX983106:MZA983106 NIT983106:NIW983106 NSP983106:NSS983106 OCL983106:OCO983106 OMH983106:OMK983106 OWD983106:OWG983106 PFZ983106:PGC983106 PPV983106:PPY983106 PZR983106:PZU983106 QJN983106:QJQ983106 QTJ983106:QTM983106 RDF983106:RDI983106 RNB983106:RNE983106 RWX983106:RXA983106 SGT983106:SGW983106 SQP983106:SQS983106 TAL983106:TAO983106 TKH983106:TKK983106 TUD983106:TUG983106 UDZ983106:UEC983106 UNV983106:UNY983106 UXR983106:UXU983106 VHN983106:VHQ983106 VRJ983106:VRM983106 WBF983106:WBI983106 WLB983106:WLE983106 WUX983106:WVA983106 IL72:IO72 SH72:SK72 ACD72:ACG72 ALZ72:AMC72 AVV72:AVY72 BFR72:BFU72 BPN72:BPQ72 BZJ72:BZM72 CJF72:CJI72 CTB72:CTE72 DCX72:DDA72 DMT72:DMW72 DWP72:DWS72 EGL72:EGO72 EQH72:EQK72 FAD72:FAG72 FJZ72:FKC72 FTV72:FTY72 GDR72:GDU72 GNN72:GNQ72 GXJ72:GXM72 HHF72:HHI72 HRB72:HRE72 IAX72:IBA72 IKT72:IKW72 IUP72:IUS72 JEL72:JEO72 JOH72:JOK72 JYD72:JYG72 KHZ72:KIC72 KRV72:KRY72 LBR72:LBU72 LLN72:LLQ72 LVJ72:LVM72 MFF72:MFI72 MPB72:MPE72 MYX72:MZA72 NIT72:NIW72 NSP72:NSS72 OCL72:OCO72 OMH72:OMK72 OWD72:OWG72 PFZ72:PGC72 PPV72:PPY72 PZR72:PZU72 QJN72:QJQ72 QTJ72:QTM72 RDF72:RDI72 RNB72:RNE72 RWX72:RXA72 SGT72:SGW72 SQP72:SQS72 TAL72:TAO72 TKH72:TKK72 TUD72:TUG72 UDZ72:UEC72 UNV72:UNY72 UXR72:UXU72 VHN72:VHQ72 VRJ72:VRM72 WBF72:WBI72 WLB72:WLE72 WUX72:WVA72 E65511:I65511 IL65608:IO65608 SH65608:SK65608 ACD65608:ACG65608 ALZ65608:AMC65608 AVV65608:AVY65608 BFR65608:BFU65608 BPN65608:BPQ65608 BZJ65608:BZM65608 CJF65608:CJI65608 CTB65608:CTE65608 DCX65608:DDA65608 DMT65608:DMW65608 DWP65608:DWS65608 EGL65608:EGO65608 EQH65608:EQK65608 FAD65608:FAG65608 FJZ65608:FKC65608 FTV65608:FTY65608 GDR65608:GDU65608 GNN65608:GNQ65608 GXJ65608:GXM65608 HHF65608:HHI65608 HRB65608:HRE65608 IAX65608:IBA65608 IKT65608:IKW65608 IUP65608:IUS65608 JEL65608:JEO65608 JOH65608:JOK65608 JYD65608:JYG65608 KHZ65608:KIC65608 KRV65608:KRY65608 LBR65608:LBU65608 LLN65608:LLQ65608 LVJ65608:LVM65608 MFF65608:MFI65608 MPB65608:MPE65608 MYX65608:MZA65608 NIT65608:NIW65608 NSP65608:NSS65608 OCL65608:OCO65608 OMH65608:OMK65608 OWD65608:OWG65608 PFZ65608:PGC65608 PPV65608:PPY65608 PZR65608:PZU65608 QJN65608:QJQ65608 QTJ65608:QTM65608 RDF65608:RDI65608 RNB65608:RNE65608 RWX65608:RXA65608 SGT65608:SGW65608 SQP65608:SQS65608 TAL65608:TAO65608 TKH65608:TKK65608 TUD65608:TUG65608 UDZ65608:UEC65608 UNV65608:UNY65608 UXR65608:UXU65608 VHN65608:VHQ65608 VRJ65608:VRM65608 WBF65608:WBI65608 WLB65608:WLE65608 WUX65608:WVA65608 E131047:I131047 IL131144:IO131144 SH131144:SK131144 ACD131144:ACG131144 ALZ131144:AMC131144 AVV131144:AVY131144 BFR131144:BFU131144 BPN131144:BPQ131144 BZJ131144:BZM131144 CJF131144:CJI131144 CTB131144:CTE131144 DCX131144:DDA131144 DMT131144:DMW131144 DWP131144:DWS131144 EGL131144:EGO131144 EQH131144:EQK131144 FAD131144:FAG131144 FJZ131144:FKC131144 FTV131144:FTY131144 GDR131144:GDU131144 GNN131144:GNQ131144 GXJ131144:GXM131144 HHF131144:HHI131144 HRB131144:HRE131144 IAX131144:IBA131144 IKT131144:IKW131144 IUP131144:IUS131144 JEL131144:JEO131144 JOH131144:JOK131144 JYD131144:JYG131144 KHZ131144:KIC131144 KRV131144:KRY131144 LBR131144:LBU131144 LLN131144:LLQ131144 LVJ131144:LVM131144 MFF131144:MFI131144 MPB131144:MPE131144 MYX131144:MZA131144 NIT131144:NIW131144 NSP131144:NSS131144 OCL131144:OCO131144 OMH131144:OMK131144 OWD131144:OWG131144 PFZ131144:PGC131144 PPV131144:PPY131144 PZR131144:PZU131144 QJN131144:QJQ131144 QTJ131144:QTM131144 RDF131144:RDI131144 RNB131144:RNE131144 RWX131144:RXA131144 SGT131144:SGW131144 SQP131144:SQS131144 TAL131144:TAO131144 TKH131144:TKK131144 TUD131144:TUG131144 UDZ131144:UEC131144 UNV131144:UNY131144 UXR131144:UXU131144 VHN131144:VHQ131144 VRJ131144:VRM131144 WBF131144:WBI131144 WLB131144:WLE131144 WUX131144:WVA131144 E196583:I196583 IL196680:IO196680 SH196680:SK196680 ACD196680:ACG196680 ALZ196680:AMC196680 AVV196680:AVY196680 BFR196680:BFU196680 BPN196680:BPQ196680 BZJ196680:BZM196680 CJF196680:CJI196680 CTB196680:CTE196680 DCX196680:DDA196680 DMT196680:DMW196680 DWP196680:DWS196680 EGL196680:EGO196680 EQH196680:EQK196680 FAD196680:FAG196680 FJZ196680:FKC196680 FTV196680:FTY196680 GDR196680:GDU196680 GNN196680:GNQ196680 GXJ196680:GXM196680 HHF196680:HHI196680 HRB196680:HRE196680 IAX196680:IBA196680 IKT196680:IKW196680 IUP196680:IUS196680 JEL196680:JEO196680 JOH196680:JOK196680 JYD196680:JYG196680 KHZ196680:KIC196680 KRV196680:KRY196680 LBR196680:LBU196680 LLN196680:LLQ196680 LVJ196680:LVM196680 MFF196680:MFI196680 MPB196680:MPE196680 MYX196680:MZA196680 NIT196680:NIW196680 NSP196680:NSS196680 OCL196680:OCO196680 OMH196680:OMK196680 OWD196680:OWG196680 PFZ196680:PGC196680 PPV196680:PPY196680 PZR196680:PZU196680 QJN196680:QJQ196680 QTJ196680:QTM196680 RDF196680:RDI196680 RNB196680:RNE196680 RWX196680:RXA196680 SGT196680:SGW196680 SQP196680:SQS196680 TAL196680:TAO196680 TKH196680:TKK196680 TUD196680:TUG196680 UDZ196680:UEC196680 UNV196680:UNY196680 UXR196680:UXU196680 VHN196680:VHQ196680 VRJ196680:VRM196680 WBF196680:WBI196680 WLB196680:WLE196680 WUX196680:WVA196680 E262119:I262119 IL262216:IO262216 SH262216:SK262216 ACD262216:ACG262216 ALZ262216:AMC262216 AVV262216:AVY262216 BFR262216:BFU262216 BPN262216:BPQ262216 BZJ262216:BZM262216 CJF262216:CJI262216 CTB262216:CTE262216 DCX262216:DDA262216 DMT262216:DMW262216 DWP262216:DWS262216 EGL262216:EGO262216 EQH262216:EQK262216 FAD262216:FAG262216 FJZ262216:FKC262216 FTV262216:FTY262216 GDR262216:GDU262216 GNN262216:GNQ262216 GXJ262216:GXM262216 HHF262216:HHI262216 HRB262216:HRE262216 IAX262216:IBA262216 IKT262216:IKW262216 IUP262216:IUS262216 JEL262216:JEO262216 JOH262216:JOK262216 JYD262216:JYG262216 KHZ262216:KIC262216 KRV262216:KRY262216 LBR262216:LBU262216 LLN262216:LLQ262216 LVJ262216:LVM262216 MFF262216:MFI262216 MPB262216:MPE262216 MYX262216:MZA262216 NIT262216:NIW262216 NSP262216:NSS262216 OCL262216:OCO262216 OMH262216:OMK262216 OWD262216:OWG262216 PFZ262216:PGC262216 PPV262216:PPY262216 PZR262216:PZU262216 QJN262216:QJQ262216 QTJ262216:QTM262216 RDF262216:RDI262216 RNB262216:RNE262216 RWX262216:RXA262216 SGT262216:SGW262216 SQP262216:SQS262216 TAL262216:TAO262216 TKH262216:TKK262216 TUD262216:TUG262216 UDZ262216:UEC262216 UNV262216:UNY262216 UXR262216:UXU262216 VHN262216:VHQ262216 VRJ262216:VRM262216 WBF262216:WBI262216 WLB262216:WLE262216 WUX262216:WVA262216 E327655:I327655 IL327752:IO327752 SH327752:SK327752 ACD327752:ACG327752 ALZ327752:AMC327752 AVV327752:AVY327752 BFR327752:BFU327752 BPN327752:BPQ327752 BZJ327752:BZM327752 CJF327752:CJI327752 CTB327752:CTE327752 DCX327752:DDA327752 DMT327752:DMW327752 DWP327752:DWS327752 EGL327752:EGO327752 EQH327752:EQK327752 FAD327752:FAG327752 FJZ327752:FKC327752 FTV327752:FTY327752 GDR327752:GDU327752 GNN327752:GNQ327752 GXJ327752:GXM327752 HHF327752:HHI327752 HRB327752:HRE327752 IAX327752:IBA327752 IKT327752:IKW327752 IUP327752:IUS327752 JEL327752:JEO327752 JOH327752:JOK327752 JYD327752:JYG327752 KHZ327752:KIC327752 KRV327752:KRY327752 LBR327752:LBU327752 LLN327752:LLQ327752 LVJ327752:LVM327752 MFF327752:MFI327752 MPB327752:MPE327752 MYX327752:MZA327752 NIT327752:NIW327752 NSP327752:NSS327752 OCL327752:OCO327752 OMH327752:OMK327752 OWD327752:OWG327752 PFZ327752:PGC327752 PPV327752:PPY327752 PZR327752:PZU327752 QJN327752:QJQ327752 QTJ327752:QTM327752 RDF327752:RDI327752 RNB327752:RNE327752 RWX327752:RXA327752 SGT327752:SGW327752 SQP327752:SQS327752 TAL327752:TAO327752 TKH327752:TKK327752 TUD327752:TUG327752 UDZ327752:UEC327752 UNV327752:UNY327752 UXR327752:UXU327752 VHN327752:VHQ327752 VRJ327752:VRM327752 WBF327752:WBI327752 WLB327752:WLE327752 WUX327752:WVA327752 E393191:I393191 IL393288:IO393288 SH393288:SK393288 ACD393288:ACG393288 ALZ393288:AMC393288 AVV393288:AVY393288 BFR393288:BFU393288 BPN393288:BPQ393288 BZJ393288:BZM393288 CJF393288:CJI393288 CTB393288:CTE393288 DCX393288:DDA393288 DMT393288:DMW393288 DWP393288:DWS393288 EGL393288:EGO393288 EQH393288:EQK393288 FAD393288:FAG393288 FJZ393288:FKC393288 FTV393288:FTY393288 GDR393288:GDU393288 GNN393288:GNQ393288 GXJ393288:GXM393288 HHF393288:HHI393288 HRB393288:HRE393288 IAX393288:IBA393288 IKT393288:IKW393288 IUP393288:IUS393288 JEL393288:JEO393288 JOH393288:JOK393288 JYD393288:JYG393288 KHZ393288:KIC393288 KRV393288:KRY393288 LBR393288:LBU393288 LLN393288:LLQ393288 LVJ393288:LVM393288 MFF393288:MFI393288 MPB393288:MPE393288 MYX393288:MZA393288 NIT393288:NIW393288 NSP393288:NSS393288 OCL393288:OCO393288 OMH393288:OMK393288 OWD393288:OWG393288 PFZ393288:PGC393288 PPV393288:PPY393288 PZR393288:PZU393288 QJN393288:QJQ393288 QTJ393288:QTM393288 RDF393288:RDI393288 RNB393288:RNE393288 RWX393288:RXA393288 SGT393288:SGW393288 SQP393288:SQS393288 TAL393288:TAO393288 TKH393288:TKK393288 TUD393288:TUG393288 UDZ393288:UEC393288 UNV393288:UNY393288 UXR393288:UXU393288 VHN393288:VHQ393288 VRJ393288:VRM393288 WBF393288:WBI393288 WLB393288:WLE393288 WUX393288:WVA393288 E458727:I458727 IL458824:IO458824 SH458824:SK458824 ACD458824:ACG458824 ALZ458824:AMC458824 AVV458824:AVY458824 BFR458824:BFU458824 BPN458824:BPQ458824 BZJ458824:BZM458824 CJF458824:CJI458824 CTB458824:CTE458824 DCX458824:DDA458824 DMT458824:DMW458824 DWP458824:DWS458824 EGL458824:EGO458824 EQH458824:EQK458824 FAD458824:FAG458824 FJZ458824:FKC458824 FTV458824:FTY458824 GDR458824:GDU458824 GNN458824:GNQ458824 GXJ458824:GXM458824 HHF458824:HHI458824 HRB458824:HRE458824 IAX458824:IBA458824 IKT458824:IKW458824 IUP458824:IUS458824 JEL458824:JEO458824 JOH458824:JOK458824 JYD458824:JYG458824 KHZ458824:KIC458824 KRV458824:KRY458824 LBR458824:LBU458824 LLN458824:LLQ458824 LVJ458824:LVM458824 MFF458824:MFI458824 MPB458824:MPE458824 MYX458824:MZA458824 NIT458824:NIW458824 NSP458824:NSS458824 OCL458824:OCO458824 OMH458824:OMK458824 OWD458824:OWG458824 PFZ458824:PGC458824 PPV458824:PPY458824 PZR458824:PZU458824 QJN458824:QJQ458824 QTJ458824:QTM458824 RDF458824:RDI458824 RNB458824:RNE458824 RWX458824:RXA458824 SGT458824:SGW458824 SQP458824:SQS458824 TAL458824:TAO458824 TKH458824:TKK458824 TUD458824:TUG458824 UDZ458824:UEC458824 UNV458824:UNY458824 UXR458824:UXU458824 VHN458824:VHQ458824 VRJ458824:VRM458824 WBF458824:WBI458824 WLB458824:WLE458824 WUX458824:WVA458824 E524263:I524263 IL524360:IO524360 SH524360:SK524360 ACD524360:ACG524360 ALZ524360:AMC524360 AVV524360:AVY524360 BFR524360:BFU524360 BPN524360:BPQ524360 BZJ524360:BZM524360 CJF524360:CJI524360 CTB524360:CTE524360 DCX524360:DDA524360 DMT524360:DMW524360 DWP524360:DWS524360 EGL524360:EGO524360 EQH524360:EQK524360 FAD524360:FAG524360 FJZ524360:FKC524360 FTV524360:FTY524360 GDR524360:GDU524360 GNN524360:GNQ524360 GXJ524360:GXM524360 HHF524360:HHI524360 HRB524360:HRE524360 IAX524360:IBA524360 IKT524360:IKW524360 IUP524360:IUS524360 JEL524360:JEO524360 JOH524360:JOK524360 JYD524360:JYG524360 KHZ524360:KIC524360 KRV524360:KRY524360 LBR524360:LBU524360 LLN524360:LLQ524360 LVJ524360:LVM524360 MFF524360:MFI524360 MPB524360:MPE524360 MYX524360:MZA524360 NIT524360:NIW524360 NSP524360:NSS524360 OCL524360:OCO524360 OMH524360:OMK524360 OWD524360:OWG524360 PFZ524360:PGC524360 PPV524360:PPY524360 PZR524360:PZU524360 QJN524360:QJQ524360 QTJ524360:QTM524360 RDF524360:RDI524360 RNB524360:RNE524360 RWX524360:RXA524360 SGT524360:SGW524360 SQP524360:SQS524360 TAL524360:TAO524360 TKH524360:TKK524360 TUD524360:TUG524360 UDZ524360:UEC524360 UNV524360:UNY524360 UXR524360:UXU524360 VHN524360:VHQ524360 VRJ524360:VRM524360 WBF524360:WBI524360 WLB524360:WLE524360 WUX524360:WVA524360 E589799:I589799 IL589896:IO589896 SH589896:SK589896 ACD589896:ACG589896 ALZ589896:AMC589896 AVV589896:AVY589896 BFR589896:BFU589896 BPN589896:BPQ589896 BZJ589896:BZM589896 CJF589896:CJI589896 CTB589896:CTE589896 DCX589896:DDA589896 DMT589896:DMW589896 DWP589896:DWS589896 EGL589896:EGO589896 EQH589896:EQK589896 FAD589896:FAG589896 FJZ589896:FKC589896 FTV589896:FTY589896 GDR589896:GDU589896 GNN589896:GNQ589896 GXJ589896:GXM589896 HHF589896:HHI589896 HRB589896:HRE589896 IAX589896:IBA589896 IKT589896:IKW589896 IUP589896:IUS589896 JEL589896:JEO589896 JOH589896:JOK589896 JYD589896:JYG589896 KHZ589896:KIC589896 KRV589896:KRY589896 LBR589896:LBU589896 LLN589896:LLQ589896 LVJ589896:LVM589896 MFF589896:MFI589896 MPB589896:MPE589896 MYX589896:MZA589896 NIT589896:NIW589896 NSP589896:NSS589896 OCL589896:OCO589896 OMH589896:OMK589896 OWD589896:OWG589896 PFZ589896:PGC589896 PPV589896:PPY589896 PZR589896:PZU589896 QJN589896:QJQ589896 QTJ589896:QTM589896 RDF589896:RDI589896 RNB589896:RNE589896 RWX589896:RXA589896 SGT589896:SGW589896 SQP589896:SQS589896 TAL589896:TAO589896 TKH589896:TKK589896 TUD589896:TUG589896 UDZ589896:UEC589896 UNV589896:UNY589896 UXR589896:UXU589896 VHN589896:VHQ589896 VRJ589896:VRM589896 WBF589896:WBI589896 WLB589896:WLE589896 WUX589896:WVA589896 E655335:I655335 IL655432:IO655432 SH655432:SK655432 ACD655432:ACG655432 ALZ655432:AMC655432 AVV655432:AVY655432 BFR655432:BFU655432 BPN655432:BPQ655432 BZJ655432:BZM655432 CJF655432:CJI655432 CTB655432:CTE655432 DCX655432:DDA655432 DMT655432:DMW655432 DWP655432:DWS655432 EGL655432:EGO655432 EQH655432:EQK655432 FAD655432:FAG655432 FJZ655432:FKC655432 FTV655432:FTY655432 GDR655432:GDU655432 GNN655432:GNQ655432 GXJ655432:GXM655432 HHF655432:HHI655432 HRB655432:HRE655432 IAX655432:IBA655432 IKT655432:IKW655432 IUP655432:IUS655432 JEL655432:JEO655432 JOH655432:JOK655432 JYD655432:JYG655432 KHZ655432:KIC655432 KRV655432:KRY655432 LBR655432:LBU655432 LLN655432:LLQ655432 LVJ655432:LVM655432 MFF655432:MFI655432 MPB655432:MPE655432 MYX655432:MZA655432 NIT655432:NIW655432 NSP655432:NSS655432 OCL655432:OCO655432 OMH655432:OMK655432 OWD655432:OWG655432 PFZ655432:PGC655432 PPV655432:PPY655432 PZR655432:PZU655432 QJN655432:QJQ655432 QTJ655432:QTM655432 RDF655432:RDI655432 RNB655432:RNE655432 RWX655432:RXA655432 SGT655432:SGW655432 SQP655432:SQS655432 TAL655432:TAO655432 TKH655432:TKK655432 TUD655432:TUG655432 UDZ655432:UEC655432 UNV655432:UNY655432 UXR655432:UXU655432 VHN655432:VHQ655432 VRJ655432:VRM655432 WBF655432:WBI655432 WLB655432:WLE655432 WUX655432:WVA655432 E720871:I720871 IL720968:IO720968 SH720968:SK720968 ACD720968:ACG720968 ALZ720968:AMC720968 AVV720968:AVY720968 BFR720968:BFU720968 BPN720968:BPQ720968 BZJ720968:BZM720968 CJF720968:CJI720968 CTB720968:CTE720968 DCX720968:DDA720968 DMT720968:DMW720968 DWP720968:DWS720968 EGL720968:EGO720968 EQH720968:EQK720968 FAD720968:FAG720968 FJZ720968:FKC720968 FTV720968:FTY720968 GDR720968:GDU720968 GNN720968:GNQ720968 GXJ720968:GXM720968 HHF720968:HHI720968 HRB720968:HRE720968 IAX720968:IBA720968 IKT720968:IKW720968 IUP720968:IUS720968 JEL720968:JEO720968 JOH720968:JOK720968 JYD720968:JYG720968 KHZ720968:KIC720968 KRV720968:KRY720968 LBR720968:LBU720968 LLN720968:LLQ720968 LVJ720968:LVM720968 MFF720968:MFI720968 MPB720968:MPE720968 MYX720968:MZA720968 NIT720968:NIW720968 NSP720968:NSS720968 OCL720968:OCO720968 OMH720968:OMK720968 OWD720968:OWG720968 PFZ720968:PGC720968 PPV720968:PPY720968 PZR720968:PZU720968 QJN720968:QJQ720968 QTJ720968:QTM720968 RDF720968:RDI720968 RNB720968:RNE720968 RWX720968:RXA720968 SGT720968:SGW720968 SQP720968:SQS720968 TAL720968:TAO720968 TKH720968:TKK720968 TUD720968:TUG720968 UDZ720968:UEC720968 UNV720968:UNY720968 UXR720968:UXU720968 VHN720968:VHQ720968 VRJ720968:VRM720968 WBF720968:WBI720968 WLB720968:WLE720968 WUX720968:WVA720968 E786407:I786407 IL786504:IO786504 SH786504:SK786504 ACD786504:ACG786504 ALZ786504:AMC786504 AVV786504:AVY786504 BFR786504:BFU786504 BPN786504:BPQ786504 BZJ786504:BZM786504 CJF786504:CJI786504 CTB786504:CTE786504 DCX786504:DDA786504 DMT786504:DMW786504 DWP786504:DWS786504 EGL786504:EGO786504 EQH786504:EQK786504 FAD786504:FAG786504 FJZ786504:FKC786504 FTV786504:FTY786504 GDR786504:GDU786504 GNN786504:GNQ786504 GXJ786504:GXM786504 HHF786504:HHI786504 HRB786504:HRE786504 IAX786504:IBA786504 IKT786504:IKW786504 IUP786504:IUS786504 JEL786504:JEO786504 JOH786504:JOK786504 JYD786504:JYG786504 KHZ786504:KIC786504 KRV786504:KRY786504 LBR786504:LBU786504 LLN786504:LLQ786504 LVJ786504:LVM786504 MFF786504:MFI786504 MPB786504:MPE786504 MYX786504:MZA786504 NIT786504:NIW786504 NSP786504:NSS786504 OCL786504:OCO786504 OMH786504:OMK786504 OWD786504:OWG786504 PFZ786504:PGC786504 PPV786504:PPY786504 PZR786504:PZU786504 QJN786504:QJQ786504 QTJ786504:QTM786504 RDF786504:RDI786504 RNB786504:RNE786504 RWX786504:RXA786504 SGT786504:SGW786504 SQP786504:SQS786504 TAL786504:TAO786504 TKH786504:TKK786504 TUD786504:TUG786504 UDZ786504:UEC786504 UNV786504:UNY786504 UXR786504:UXU786504 VHN786504:VHQ786504 VRJ786504:VRM786504 WBF786504:WBI786504 WLB786504:WLE786504 WUX786504:WVA786504 E851943:I851943 IL852040:IO852040 SH852040:SK852040 ACD852040:ACG852040 ALZ852040:AMC852040 AVV852040:AVY852040 BFR852040:BFU852040 BPN852040:BPQ852040 BZJ852040:BZM852040 CJF852040:CJI852040 CTB852040:CTE852040 DCX852040:DDA852040 DMT852040:DMW852040 DWP852040:DWS852040 EGL852040:EGO852040 EQH852040:EQK852040 FAD852040:FAG852040 FJZ852040:FKC852040 FTV852040:FTY852040 GDR852040:GDU852040 GNN852040:GNQ852040 GXJ852040:GXM852040 HHF852040:HHI852040 HRB852040:HRE852040 IAX852040:IBA852040 IKT852040:IKW852040 IUP852040:IUS852040 JEL852040:JEO852040 JOH852040:JOK852040 JYD852040:JYG852040 KHZ852040:KIC852040 KRV852040:KRY852040 LBR852040:LBU852040 LLN852040:LLQ852040 LVJ852040:LVM852040 MFF852040:MFI852040 MPB852040:MPE852040 MYX852040:MZA852040 NIT852040:NIW852040 NSP852040:NSS852040 OCL852040:OCO852040 OMH852040:OMK852040 OWD852040:OWG852040 PFZ852040:PGC852040 PPV852040:PPY852040 PZR852040:PZU852040 QJN852040:QJQ852040 QTJ852040:QTM852040 RDF852040:RDI852040 RNB852040:RNE852040 RWX852040:RXA852040 SGT852040:SGW852040 SQP852040:SQS852040 TAL852040:TAO852040 TKH852040:TKK852040 TUD852040:TUG852040 UDZ852040:UEC852040 UNV852040:UNY852040 UXR852040:UXU852040 VHN852040:VHQ852040 VRJ852040:VRM852040 WBF852040:WBI852040 WLB852040:WLE852040 WUX852040:WVA852040 E917479:I917479 IL917576:IO917576 SH917576:SK917576 ACD917576:ACG917576 ALZ917576:AMC917576 AVV917576:AVY917576 BFR917576:BFU917576 BPN917576:BPQ917576 BZJ917576:BZM917576 CJF917576:CJI917576 CTB917576:CTE917576 DCX917576:DDA917576 DMT917576:DMW917576 DWP917576:DWS917576 EGL917576:EGO917576 EQH917576:EQK917576 FAD917576:FAG917576 FJZ917576:FKC917576 FTV917576:FTY917576 GDR917576:GDU917576 GNN917576:GNQ917576 GXJ917576:GXM917576 HHF917576:HHI917576 HRB917576:HRE917576 IAX917576:IBA917576 IKT917576:IKW917576 IUP917576:IUS917576 JEL917576:JEO917576 JOH917576:JOK917576 JYD917576:JYG917576 KHZ917576:KIC917576 KRV917576:KRY917576 LBR917576:LBU917576 LLN917576:LLQ917576 LVJ917576:LVM917576 MFF917576:MFI917576 MPB917576:MPE917576 MYX917576:MZA917576 NIT917576:NIW917576 NSP917576:NSS917576 OCL917576:OCO917576 OMH917576:OMK917576 OWD917576:OWG917576 PFZ917576:PGC917576 PPV917576:PPY917576 PZR917576:PZU917576 QJN917576:QJQ917576 QTJ917576:QTM917576 RDF917576:RDI917576 RNB917576:RNE917576 RWX917576:RXA917576 SGT917576:SGW917576 SQP917576:SQS917576 TAL917576:TAO917576 TKH917576:TKK917576 TUD917576:TUG917576 UDZ917576:UEC917576 UNV917576:UNY917576 UXR917576:UXU917576 VHN917576:VHQ917576 VRJ917576:VRM917576 WBF917576:WBI917576 WLB917576:WLE917576 WUX917576:WVA917576 E983015:I983015 IL983112:IO983112 SH983112:SK983112 ACD983112:ACG983112 ALZ983112:AMC983112 AVV983112:AVY983112 BFR983112:BFU983112 BPN983112:BPQ983112 BZJ983112:BZM983112 CJF983112:CJI983112 CTB983112:CTE983112 DCX983112:DDA983112 DMT983112:DMW983112 DWP983112:DWS983112 EGL983112:EGO983112 EQH983112:EQK983112 FAD983112:FAG983112 FJZ983112:FKC983112 FTV983112:FTY983112 GDR983112:GDU983112 GNN983112:GNQ983112 GXJ983112:GXM983112 HHF983112:HHI983112 HRB983112:HRE983112 IAX983112:IBA983112 IKT983112:IKW983112 IUP983112:IUS983112 JEL983112:JEO983112 JOH983112:JOK983112 JYD983112:JYG983112 KHZ983112:KIC983112 KRV983112:KRY983112 LBR983112:LBU983112 LLN983112:LLQ983112 LVJ983112:LVM983112 MFF983112:MFI983112 MPB983112:MPE983112 MYX983112:MZA983112 NIT983112:NIW983112 NSP983112:NSS983112 OCL983112:OCO983112 OMH983112:OMK983112 OWD983112:OWG983112 PFZ983112:PGC983112 PPV983112:PPY983112 PZR983112:PZU983112 QJN983112:QJQ983112 QTJ983112:QTM983112 RDF983112:RDI983112 RNB983112:RNE983112 RWX983112:RXA983112 SGT983112:SGW983112 SQP983112:SQS983112 TAL983112:TAO983112 TKH983112:TKK983112 TUD983112:TUG983112 UDZ983112:UEC983112 UNV983112:UNY983112 UXR983112:UXU983112 VHN983112:VHQ983112 VRJ983112:VRM983112 WBF983112:WBI983112 WLB983112:WLE983112 WUX983112:WVA983112 WVF983112:WVI983112 IO37:IR37 SK37:SN37 ACG37:ACJ37 AMC37:AMF37 AVY37:AWB37 BFU37:BFX37 BPQ37:BPT37 BZM37:BZP37 CJI37:CJL37 CTE37:CTH37 DDA37:DDD37 DMW37:DMZ37 DWS37:DWV37 EGO37:EGR37 EQK37:EQN37 FAG37:FAJ37 FKC37:FKF37 FTY37:FUB37 GDU37:GDX37 GNQ37:GNT37 GXM37:GXP37 HHI37:HHL37 HRE37:HRH37 IBA37:IBD37 IKW37:IKZ37 IUS37:IUV37 JEO37:JER37 JOK37:JON37 JYG37:JYJ37 KIC37:KIF37 KRY37:KSB37 LBU37:LBX37 LLQ37:LLT37 LVM37:LVP37 MFI37:MFL37 MPE37:MPH37 MZA37:MZD37 NIW37:NIZ37 NSS37:NSV37 OCO37:OCR37 OMK37:OMN37 OWG37:OWJ37 PGC37:PGF37 PPY37:PQB37 PZU37:PZX37 QJQ37:QJT37 QTM37:QTP37 RDI37:RDL37 RNE37:RNH37 RXA37:RXD37 SGW37:SGZ37 SQS37:SQV37 TAO37:TAR37 TKK37:TKN37 TUG37:TUJ37 UEC37:UEF37 UNY37:UOB37 UXU37:UXX37 VHQ37:VHT37 VRM37:VRP37 WBI37:WBL37 WLE37:WLH37 WVA37:WVD37 M65475:P65475 IT65572:IW65572 SP65572:SS65572 ACL65572:ACO65572 AMH65572:AMK65572 AWD65572:AWG65572 BFZ65572:BGC65572 BPV65572:BPY65572 BZR65572:BZU65572 CJN65572:CJQ65572 CTJ65572:CTM65572 DDF65572:DDI65572 DNB65572:DNE65572 DWX65572:DXA65572 EGT65572:EGW65572 EQP65572:EQS65572 FAL65572:FAO65572 FKH65572:FKK65572 FUD65572:FUG65572 GDZ65572:GEC65572 GNV65572:GNY65572 GXR65572:GXU65572 HHN65572:HHQ65572 HRJ65572:HRM65572 IBF65572:IBI65572 ILB65572:ILE65572 IUX65572:IVA65572 JET65572:JEW65572 JOP65572:JOS65572 JYL65572:JYO65572 KIH65572:KIK65572 KSD65572:KSG65572 LBZ65572:LCC65572 LLV65572:LLY65572 LVR65572:LVU65572 MFN65572:MFQ65572 MPJ65572:MPM65572 MZF65572:MZI65572 NJB65572:NJE65572 NSX65572:NTA65572 OCT65572:OCW65572 OMP65572:OMS65572 OWL65572:OWO65572 PGH65572:PGK65572 PQD65572:PQG65572 PZZ65572:QAC65572 QJV65572:QJY65572 QTR65572:QTU65572 RDN65572:RDQ65572 RNJ65572:RNM65572 RXF65572:RXI65572 SHB65572:SHE65572 SQX65572:SRA65572 TAT65572:TAW65572 TKP65572:TKS65572 TUL65572:TUO65572 UEH65572:UEK65572 UOD65572:UOG65572 UXZ65572:UYC65572 VHV65572:VHY65572 VRR65572:VRU65572 WBN65572:WBQ65572 WLJ65572:WLM65572 WVF65572:WVI65572 M131011:P131011 IT131108:IW131108 SP131108:SS131108 ACL131108:ACO131108 AMH131108:AMK131108 AWD131108:AWG131108 BFZ131108:BGC131108 BPV131108:BPY131108 BZR131108:BZU131108 CJN131108:CJQ131108 CTJ131108:CTM131108 DDF131108:DDI131108 DNB131108:DNE131108 DWX131108:DXA131108 EGT131108:EGW131108 EQP131108:EQS131108 FAL131108:FAO131108 FKH131108:FKK131108 FUD131108:FUG131108 GDZ131108:GEC131108 GNV131108:GNY131108 GXR131108:GXU131108 HHN131108:HHQ131108 HRJ131108:HRM131108 IBF131108:IBI131108 ILB131108:ILE131108 IUX131108:IVA131108 JET131108:JEW131108 JOP131108:JOS131108 JYL131108:JYO131108 KIH131108:KIK131108 KSD131108:KSG131108 LBZ131108:LCC131108 LLV131108:LLY131108 LVR131108:LVU131108 MFN131108:MFQ131108 MPJ131108:MPM131108 MZF131108:MZI131108 NJB131108:NJE131108 NSX131108:NTA131108 OCT131108:OCW131108 OMP131108:OMS131108 OWL131108:OWO131108 PGH131108:PGK131108 PQD131108:PQG131108 PZZ131108:QAC131108 QJV131108:QJY131108 QTR131108:QTU131108 RDN131108:RDQ131108 RNJ131108:RNM131108 RXF131108:RXI131108 SHB131108:SHE131108 SQX131108:SRA131108 TAT131108:TAW131108 TKP131108:TKS131108 TUL131108:TUO131108 UEH131108:UEK131108 UOD131108:UOG131108 UXZ131108:UYC131108 VHV131108:VHY131108 VRR131108:VRU131108 WBN131108:WBQ131108 WLJ131108:WLM131108 WVF131108:WVI131108 M196547:P196547 IT196644:IW196644 SP196644:SS196644 ACL196644:ACO196644 AMH196644:AMK196644 AWD196644:AWG196644 BFZ196644:BGC196644 BPV196644:BPY196644 BZR196644:BZU196644 CJN196644:CJQ196644 CTJ196644:CTM196644 DDF196644:DDI196644 DNB196644:DNE196644 DWX196644:DXA196644 EGT196644:EGW196644 EQP196644:EQS196644 FAL196644:FAO196644 FKH196644:FKK196644 FUD196644:FUG196644 GDZ196644:GEC196644 GNV196644:GNY196644 GXR196644:GXU196644 HHN196644:HHQ196644 HRJ196644:HRM196644 IBF196644:IBI196644 ILB196644:ILE196644 IUX196644:IVA196644 JET196644:JEW196644 JOP196644:JOS196644 JYL196644:JYO196644 KIH196644:KIK196644 KSD196644:KSG196644 LBZ196644:LCC196644 LLV196644:LLY196644 LVR196644:LVU196644 MFN196644:MFQ196644 MPJ196644:MPM196644 MZF196644:MZI196644 NJB196644:NJE196644 NSX196644:NTA196644 OCT196644:OCW196644 OMP196644:OMS196644 OWL196644:OWO196644 PGH196644:PGK196644 PQD196644:PQG196644 PZZ196644:QAC196644 QJV196644:QJY196644 QTR196644:QTU196644 RDN196644:RDQ196644 RNJ196644:RNM196644 RXF196644:RXI196644 SHB196644:SHE196644 SQX196644:SRA196644 TAT196644:TAW196644 TKP196644:TKS196644 TUL196644:TUO196644 UEH196644:UEK196644 UOD196644:UOG196644 UXZ196644:UYC196644 VHV196644:VHY196644 VRR196644:VRU196644 WBN196644:WBQ196644 WLJ196644:WLM196644 WVF196644:WVI196644 M262083:P262083 IT262180:IW262180 SP262180:SS262180 ACL262180:ACO262180 AMH262180:AMK262180 AWD262180:AWG262180 BFZ262180:BGC262180 BPV262180:BPY262180 BZR262180:BZU262180 CJN262180:CJQ262180 CTJ262180:CTM262180 DDF262180:DDI262180 DNB262180:DNE262180 DWX262180:DXA262180 EGT262180:EGW262180 EQP262180:EQS262180 FAL262180:FAO262180 FKH262180:FKK262180 FUD262180:FUG262180 GDZ262180:GEC262180 GNV262180:GNY262180 GXR262180:GXU262180 HHN262180:HHQ262180 HRJ262180:HRM262180 IBF262180:IBI262180 ILB262180:ILE262180 IUX262180:IVA262180 JET262180:JEW262180 JOP262180:JOS262180 JYL262180:JYO262180 KIH262180:KIK262180 KSD262180:KSG262180 LBZ262180:LCC262180 LLV262180:LLY262180 LVR262180:LVU262180 MFN262180:MFQ262180 MPJ262180:MPM262180 MZF262180:MZI262180 NJB262180:NJE262180 NSX262180:NTA262180 OCT262180:OCW262180 OMP262180:OMS262180 OWL262180:OWO262180 PGH262180:PGK262180 PQD262180:PQG262180 PZZ262180:QAC262180 QJV262180:QJY262180 QTR262180:QTU262180 RDN262180:RDQ262180 RNJ262180:RNM262180 RXF262180:RXI262180 SHB262180:SHE262180 SQX262180:SRA262180 TAT262180:TAW262180 TKP262180:TKS262180 TUL262180:TUO262180 UEH262180:UEK262180 UOD262180:UOG262180 UXZ262180:UYC262180 VHV262180:VHY262180 VRR262180:VRU262180 WBN262180:WBQ262180 WLJ262180:WLM262180 WVF262180:WVI262180 M327619:P327619 IT327716:IW327716 SP327716:SS327716 ACL327716:ACO327716 AMH327716:AMK327716 AWD327716:AWG327716 BFZ327716:BGC327716 BPV327716:BPY327716 BZR327716:BZU327716 CJN327716:CJQ327716 CTJ327716:CTM327716 DDF327716:DDI327716 DNB327716:DNE327716 DWX327716:DXA327716 EGT327716:EGW327716 EQP327716:EQS327716 FAL327716:FAO327716 FKH327716:FKK327716 FUD327716:FUG327716 GDZ327716:GEC327716 GNV327716:GNY327716 GXR327716:GXU327716 HHN327716:HHQ327716 HRJ327716:HRM327716 IBF327716:IBI327716 ILB327716:ILE327716 IUX327716:IVA327716 JET327716:JEW327716 JOP327716:JOS327716 JYL327716:JYO327716 KIH327716:KIK327716 KSD327716:KSG327716 LBZ327716:LCC327716 LLV327716:LLY327716 LVR327716:LVU327716 MFN327716:MFQ327716 MPJ327716:MPM327716 MZF327716:MZI327716 NJB327716:NJE327716 NSX327716:NTA327716 OCT327716:OCW327716 OMP327716:OMS327716 OWL327716:OWO327716 PGH327716:PGK327716 PQD327716:PQG327716 PZZ327716:QAC327716 QJV327716:QJY327716 QTR327716:QTU327716 RDN327716:RDQ327716 RNJ327716:RNM327716 RXF327716:RXI327716 SHB327716:SHE327716 SQX327716:SRA327716 TAT327716:TAW327716 TKP327716:TKS327716 TUL327716:TUO327716 UEH327716:UEK327716 UOD327716:UOG327716 UXZ327716:UYC327716 VHV327716:VHY327716 VRR327716:VRU327716 WBN327716:WBQ327716 WLJ327716:WLM327716 WVF327716:WVI327716 M393155:P393155 IT393252:IW393252 SP393252:SS393252 ACL393252:ACO393252 AMH393252:AMK393252 AWD393252:AWG393252 BFZ393252:BGC393252 BPV393252:BPY393252 BZR393252:BZU393252 CJN393252:CJQ393252 CTJ393252:CTM393252 DDF393252:DDI393252 DNB393252:DNE393252 DWX393252:DXA393252 EGT393252:EGW393252 EQP393252:EQS393252 FAL393252:FAO393252 FKH393252:FKK393252 FUD393252:FUG393252 GDZ393252:GEC393252 GNV393252:GNY393252 GXR393252:GXU393252 HHN393252:HHQ393252 HRJ393252:HRM393252 IBF393252:IBI393252 ILB393252:ILE393252 IUX393252:IVA393252 JET393252:JEW393252 JOP393252:JOS393252 JYL393252:JYO393252 KIH393252:KIK393252 KSD393252:KSG393252 LBZ393252:LCC393252 LLV393252:LLY393252 LVR393252:LVU393252 MFN393252:MFQ393252 MPJ393252:MPM393252 MZF393252:MZI393252 NJB393252:NJE393252 NSX393252:NTA393252 OCT393252:OCW393252 OMP393252:OMS393252 OWL393252:OWO393252 PGH393252:PGK393252 PQD393252:PQG393252 PZZ393252:QAC393252 QJV393252:QJY393252 QTR393252:QTU393252 RDN393252:RDQ393252 RNJ393252:RNM393252 RXF393252:RXI393252 SHB393252:SHE393252 SQX393252:SRA393252 TAT393252:TAW393252 TKP393252:TKS393252 TUL393252:TUO393252 UEH393252:UEK393252 UOD393252:UOG393252 UXZ393252:UYC393252 VHV393252:VHY393252 VRR393252:VRU393252 WBN393252:WBQ393252 WLJ393252:WLM393252 WVF393252:WVI393252 M458691:P458691 IT458788:IW458788 SP458788:SS458788 ACL458788:ACO458788 AMH458788:AMK458788 AWD458788:AWG458788 BFZ458788:BGC458788 BPV458788:BPY458788 BZR458788:BZU458788 CJN458788:CJQ458788 CTJ458788:CTM458788 DDF458788:DDI458788 DNB458788:DNE458788 DWX458788:DXA458788 EGT458788:EGW458788 EQP458788:EQS458788 FAL458788:FAO458788 FKH458788:FKK458788 FUD458788:FUG458788 GDZ458788:GEC458788 GNV458788:GNY458788 GXR458788:GXU458788 HHN458788:HHQ458788 HRJ458788:HRM458788 IBF458788:IBI458788 ILB458788:ILE458788 IUX458788:IVA458788 JET458788:JEW458788 JOP458788:JOS458788 JYL458788:JYO458788 KIH458788:KIK458788 KSD458788:KSG458788 LBZ458788:LCC458788 LLV458788:LLY458788 LVR458788:LVU458788 MFN458788:MFQ458788 MPJ458788:MPM458788 MZF458788:MZI458788 NJB458788:NJE458788 NSX458788:NTA458788 OCT458788:OCW458788 OMP458788:OMS458788 OWL458788:OWO458788 PGH458788:PGK458788 PQD458788:PQG458788 PZZ458788:QAC458788 QJV458788:QJY458788 QTR458788:QTU458788 RDN458788:RDQ458788 RNJ458788:RNM458788 RXF458788:RXI458788 SHB458788:SHE458788 SQX458788:SRA458788 TAT458788:TAW458788 TKP458788:TKS458788 TUL458788:TUO458788 UEH458788:UEK458788 UOD458788:UOG458788 UXZ458788:UYC458788 VHV458788:VHY458788 VRR458788:VRU458788 WBN458788:WBQ458788 WLJ458788:WLM458788 WVF458788:WVI458788 M524227:P524227 IT524324:IW524324 SP524324:SS524324 ACL524324:ACO524324 AMH524324:AMK524324 AWD524324:AWG524324 BFZ524324:BGC524324 BPV524324:BPY524324 BZR524324:BZU524324 CJN524324:CJQ524324 CTJ524324:CTM524324 DDF524324:DDI524324 DNB524324:DNE524324 DWX524324:DXA524324 EGT524324:EGW524324 EQP524324:EQS524324 FAL524324:FAO524324 FKH524324:FKK524324 FUD524324:FUG524324 GDZ524324:GEC524324 GNV524324:GNY524324 GXR524324:GXU524324 HHN524324:HHQ524324 HRJ524324:HRM524324 IBF524324:IBI524324 ILB524324:ILE524324 IUX524324:IVA524324 JET524324:JEW524324 JOP524324:JOS524324 JYL524324:JYO524324 KIH524324:KIK524324 KSD524324:KSG524324 LBZ524324:LCC524324 LLV524324:LLY524324 LVR524324:LVU524324 MFN524324:MFQ524324 MPJ524324:MPM524324 MZF524324:MZI524324 NJB524324:NJE524324 NSX524324:NTA524324 OCT524324:OCW524324 OMP524324:OMS524324 OWL524324:OWO524324 PGH524324:PGK524324 PQD524324:PQG524324 PZZ524324:QAC524324 QJV524324:QJY524324 QTR524324:QTU524324 RDN524324:RDQ524324 RNJ524324:RNM524324 RXF524324:RXI524324 SHB524324:SHE524324 SQX524324:SRA524324 TAT524324:TAW524324 TKP524324:TKS524324 TUL524324:TUO524324 UEH524324:UEK524324 UOD524324:UOG524324 UXZ524324:UYC524324 VHV524324:VHY524324 VRR524324:VRU524324 WBN524324:WBQ524324 WLJ524324:WLM524324 WVF524324:WVI524324 M589763:P589763 IT589860:IW589860 SP589860:SS589860 ACL589860:ACO589860 AMH589860:AMK589860 AWD589860:AWG589860 BFZ589860:BGC589860 BPV589860:BPY589860 BZR589860:BZU589860 CJN589860:CJQ589860 CTJ589860:CTM589860 DDF589860:DDI589860 DNB589860:DNE589860 DWX589860:DXA589860 EGT589860:EGW589860 EQP589860:EQS589860 FAL589860:FAO589860 FKH589860:FKK589860 FUD589860:FUG589860 GDZ589860:GEC589860 GNV589860:GNY589860 GXR589860:GXU589860 HHN589860:HHQ589860 HRJ589860:HRM589860 IBF589860:IBI589860 ILB589860:ILE589860 IUX589860:IVA589860 JET589860:JEW589860 JOP589860:JOS589860 JYL589860:JYO589860 KIH589860:KIK589860 KSD589860:KSG589860 LBZ589860:LCC589860 LLV589860:LLY589860 LVR589860:LVU589860 MFN589860:MFQ589860 MPJ589860:MPM589860 MZF589860:MZI589860 NJB589860:NJE589860 NSX589860:NTA589860 OCT589860:OCW589860 OMP589860:OMS589860 OWL589860:OWO589860 PGH589860:PGK589860 PQD589860:PQG589860 PZZ589860:QAC589860 QJV589860:QJY589860 QTR589860:QTU589860 RDN589860:RDQ589860 RNJ589860:RNM589860 RXF589860:RXI589860 SHB589860:SHE589860 SQX589860:SRA589860 TAT589860:TAW589860 TKP589860:TKS589860 TUL589860:TUO589860 UEH589860:UEK589860 UOD589860:UOG589860 UXZ589860:UYC589860 VHV589860:VHY589860 VRR589860:VRU589860 WBN589860:WBQ589860 WLJ589860:WLM589860 WVF589860:WVI589860 M655299:P655299 IT655396:IW655396 SP655396:SS655396 ACL655396:ACO655396 AMH655396:AMK655396 AWD655396:AWG655396 BFZ655396:BGC655396 BPV655396:BPY655396 BZR655396:BZU655396 CJN655396:CJQ655396 CTJ655396:CTM655396 DDF655396:DDI655396 DNB655396:DNE655396 DWX655396:DXA655396 EGT655396:EGW655396 EQP655396:EQS655396 FAL655396:FAO655396 FKH655396:FKK655396 FUD655396:FUG655396 GDZ655396:GEC655396 GNV655396:GNY655396 GXR655396:GXU655396 HHN655396:HHQ655396 HRJ655396:HRM655396 IBF655396:IBI655396 ILB655396:ILE655396 IUX655396:IVA655396 JET655396:JEW655396 JOP655396:JOS655396 JYL655396:JYO655396 KIH655396:KIK655396 KSD655396:KSG655396 LBZ655396:LCC655396 LLV655396:LLY655396 LVR655396:LVU655396 MFN655396:MFQ655396 MPJ655396:MPM655396 MZF655396:MZI655396 NJB655396:NJE655396 NSX655396:NTA655396 OCT655396:OCW655396 OMP655396:OMS655396 OWL655396:OWO655396 PGH655396:PGK655396 PQD655396:PQG655396 PZZ655396:QAC655396 QJV655396:QJY655396 QTR655396:QTU655396 RDN655396:RDQ655396 RNJ655396:RNM655396 RXF655396:RXI655396 SHB655396:SHE655396 SQX655396:SRA655396 TAT655396:TAW655396 TKP655396:TKS655396 TUL655396:TUO655396 UEH655396:UEK655396 UOD655396:UOG655396 UXZ655396:UYC655396 VHV655396:VHY655396 VRR655396:VRU655396 WBN655396:WBQ655396 WLJ655396:WLM655396 WVF655396:WVI655396 M720835:P720835 IT720932:IW720932 SP720932:SS720932 ACL720932:ACO720932 AMH720932:AMK720932 AWD720932:AWG720932 BFZ720932:BGC720932 BPV720932:BPY720932 BZR720932:BZU720932 CJN720932:CJQ720932 CTJ720932:CTM720932 DDF720932:DDI720932 DNB720932:DNE720932 DWX720932:DXA720932 EGT720932:EGW720932 EQP720932:EQS720932 FAL720932:FAO720932 FKH720932:FKK720932 FUD720932:FUG720932 GDZ720932:GEC720932 GNV720932:GNY720932 GXR720932:GXU720932 HHN720932:HHQ720932 HRJ720932:HRM720932 IBF720932:IBI720932 ILB720932:ILE720932 IUX720932:IVA720932 JET720932:JEW720932 JOP720932:JOS720932 JYL720932:JYO720932 KIH720932:KIK720932 KSD720932:KSG720932 LBZ720932:LCC720932 LLV720932:LLY720932 LVR720932:LVU720932 MFN720932:MFQ720932 MPJ720932:MPM720932 MZF720932:MZI720932 NJB720932:NJE720932 NSX720932:NTA720932 OCT720932:OCW720932 OMP720932:OMS720932 OWL720932:OWO720932 PGH720932:PGK720932 PQD720932:PQG720932 PZZ720932:QAC720932 QJV720932:QJY720932 QTR720932:QTU720932 RDN720932:RDQ720932 RNJ720932:RNM720932 RXF720932:RXI720932 SHB720932:SHE720932 SQX720932:SRA720932 TAT720932:TAW720932 TKP720932:TKS720932 TUL720932:TUO720932 UEH720932:UEK720932 UOD720932:UOG720932 UXZ720932:UYC720932 VHV720932:VHY720932 VRR720932:VRU720932 WBN720932:WBQ720932 WLJ720932:WLM720932 WVF720932:WVI720932 M786371:P786371 IT786468:IW786468 SP786468:SS786468 ACL786468:ACO786468 AMH786468:AMK786468 AWD786468:AWG786468 BFZ786468:BGC786468 BPV786468:BPY786468 BZR786468:BZU786468 CJN786468:CJQ786468 CTJ786468:CTM786468 DDF786468:DDI786468 DNB786468:DNE786468 DWX786468:DXA786468 EGT786468:EGW786468 EQP786468:EQS786468 FAL786468:FAO786468 FKH786468:FKK786468 FUD786468:FUG786468 GDZ786468:GEC786468 GNV786468:GNY786468 GXR786468:GXU786468 HHN786468:HHQ786468 HRJ786468:HRM786468 IBF786468:IBI786468 ILB786468:ILE786468 IUX786468:IVA786468 JET786468:JEW786468 JOP786468:JOS786468 JYL786468:JYO786468 KIH786468:KIK786468 KSD786468:KSG786468 LBZ786468:LCC786468 LLV786468:LLY786468 LVR786468:LVU786468 MFN786468:MFQ786468 MPJ786468:MPM786468 MZF786468:MZI786468 NJB786468:NJE786468 NSX786468:NTA786468 OCT786468:OCW786468 OMP786468:OMS786468 OWL786468:OWO786468 PGH786468:PGK786468 PQD786468:PQG786468 PZZ786468:QAC786468 QJV786468:QJY786468 QTR786468:QTU786468 RDN786468:RDQ786468 RNJ786468:RNM786468 RXF786468:RXI786468 SHB786468:SHE786468 SQX786468:SRA786468 TAT786468:TAW786468 TKP786468:TKS786468 TUL786468:TUO786468 UEH786468:UEK786468 UOD786468:UOG786468 UXZ786468:UYC786468 VHV786468:VHY786468 VRR786468:VRU786468 WBN786468:WBQ786468 WLJ786468:WLM786468 WVF786468:WVI786468 M851907:P851907 IT852004:IW852004 SP852004:SS852004 ACL852004:ACO852004 AMH852004:AMK852004 AWD852004:AWG852004 BFZ852004:BGC852004 BPV852004:BPY852004 BZR852004:BZU852004 CJN852004:CJQ852004 CTJ852004:CTM852004 DDF852004:DDI852004 DNB852004:DNE852004 DWX852004:DXA852004 EGT852004:EGW852004 EQP852004:EQS852004 FAL852004:FAO852004 FKH852004:FKK852004 FUD852004:FUG852004 GDZ852004:GEC852004 GNV852004:GNY852004 GXR852004:GXU852004 HHN852004:HHQ852004 HRJ852004:HRM852004 IBF852004:IBI852004 ILB852004:ILE852004 IUX852004:IVA852004 JET852004:JEW852004 JOP852004:JOS852004 JYL852004:JYO852004 KIH852004:KIK852004 KSD852004:KSG852004 LBZ852004:LCC852004 LLV852004:LLY852004 LVR852004:LVU852004 MFN852004:MFQ852004 MPJ852004:MPM852004 MZF852004:MZI852004 NJB852004:NJE852004 NSX852004:NTA852004 OCT852004:OCW852004 OMP852004:OMS852004 OWL852004:OWO852004 PGH852004:PGK852004 PQD852004:PQG852004 PZZ852004:QAC852004 QJV852004:QJY852004 QTR852004:QTU852004 RDN852004:RDQ852004 RNJ852004:RNM852004 RXF852004:RXI852004 SHB852004:SHE852004 SQX852004:SRA852004 TAT852004:TAW852004 TKP852004:TKS852004 TUL852004:TUO852004 UEH852004:UEK852004 UOD852004:UOG852004 UXZ852004:UYC852004 VHV852004:VHY852004 VRR852004:VRU852004 WBN852004:WBQ852004 WLJ852004:WLM852004 WVF852004:WVI852004 M917443:P917443 IT917540:IW917540 SP917540:SS917540 ACL917540:ACO917540 AMH917540:AMK917540 AWD917540:AWG917540 BFZ917540:BGC917540 BPV917540:BPY917540 BZR917540:BZU917540 CJN917540:CJQ917540 CTJ917540:CTM917540 DDF917540:DDI917540 DNB917540:DNE917540 DWX917540:DXA917540 EGT917540:EGW917540 EQP917540:EQS917540 FAL917540:FAO917540 FKH917540:FKK917540 FUD917540:FUG917540 GDZ917540:GEC917540 GNV917540:GNY917540 GXR917540:GXU917540 HHN917540:HHQ917540 HRJ917540:HRM917540 IBF917540:IBI917540 ILB917540:ILE917540 IUX917540:IVA917540 JET917540:JEW917540 JOP917540:JOS917540 JYL917540:JYO917540 KIH917540:KIK917540 KSD917540:KSG917540 LBZ917540:LCC917540 LLV917540:LLY917540 LVR917540:LVU917540 MFN917540:MFQ917540 MPJ917540:MPM917540 MZF917540:MZI917540 NJB917540:NJE917540 NSX917540:NTA917540 OCT917540:OCW917540 OMP917540:OMS917540 OWL917540:OWO917540 PGH917540:PGK917540 PQD917540:PQG917540 PZZ917540:QAC917540 QJV917540:QJY917540 QTR917540:QTU917540 RDN917540:RDQ917540 RNJ917540:RNM917540 RXF917540:RXI917540 SHB917540:SHE917540 SQX917540:SRA917540 TAT917540:TAW917540 TKP917540:TKS917540 TUL917540:TUO917540 UEH917540:UEK917540 UOD917540:UOG917540 UXZ917540:UYC917540 VHV917540:VHY917540 VRR917540:VRU917540 WBN917540:WBQ917540 WLJ917540:WLM917540 WVF917540:WVI917540 M982979:P982979 IT983076:IW983076 SP983076:SS983076 ACL983076:ACO983076 AMH983076:AMK983076 AWD983076:AWG983076 BFZ983076:BGC983076 BPV983076:BPY983076 BZR983076:BZU983076 CJN983076:CJQ983076 CTJ983076:CTM983076 DDF983076:DDI983076 DNB983076:DNE983076 DWX983076:DXA983076 EGT983076:EGW983076 EQP983076:EQS983076 FAL983076:FAO983076 FKH983076:FKK983076 FUD983076:FUG983076 GDZ983076:GEC983076 GNV983076:GNY983076 GXR983076:GXU983076 HHN983076:HHQ983076 HRJ983076:HRM983076 IBF983076:IBI983076 ILB983076:ILE983076 IUX983076:IVA983076 JET983076:JEW983076 JOP983076:JOS983076 JYL983076:JYO983076 KIH983076:KIK983076 KSD983076:KSG983076 LBZ983076:LCC983076 LLV983076:LLY983076 LVR983076:LVU983076 MFN983076:MFQ983076 MPJ983076:MPM983076 MZF983076:MZI983076 NJB983076:NJE983076 NSX983076:NTA983076 OCT983076:OCW983076 OMP983076:OMS983076 OWL983076:OWO983076 PGH983076:PGK983076 PQD983076:PQG983076 PZZ983076:QAC983076 QJV983076:QJY983076 QTR983076:QTU983076 RDN983076:RDQ983076 RNJ983076:RNM983076 RXF983076:RXI983076 SHB983076:SHE983076 SQX983076:SRA983076 TAT983076:TAW983076 TKP983076:TKS983076 TUL983076:TUO983076 UEH983076:UEK983076 UOD983076:UOG983076 UXZ983076:UYC983076 VHV983076:VHY983076 VRR983076:VRU983076 WBN983076:WBQ983076 WLJ983076:WLM983076 WVF983076:WVI983076 GG43:GJ43 QC43:QF43 ZY43:AAB43 AJU43:AJX43 ATQ43:ATT43 BDM43:BDP43 BNI43:BNL43 BXE43:BXH43 CHA43:CHD43 CQW43:CQZ43 DAS43:DAV43 DKO43:DKR43 DUK43:DUN43 EEG43:EEJ43 EOC43:EOF43 EXY43:EYB43 FHU43:FHX43 FRQ43:FRT43 GBM43:GBP43 GLI43:GLL43 GVE43:GVH43 HFA43:HFD43 HOW43:HOZ43 HYS43:HYV43 IIO43:IIR43 ISK43:ISN43 JCG43:JCJ43 JMC43:JMF43 JVY43:JWB43 KFU43:KFX43 KPQ43:KPT43 KZM43:KZP43 LJI43:LJL43 LTE43:LTH43 MDA43:MDD43 MMW43:MMZ43 MWS43:MWV43 NGO43:NGR43 NQK43:NQN43 OAG43:OAJ43 OKC43:OKF43 OTY43:OUB43 PDU43:PDX43 PNQ43:PNT43 PXM43:PXP43 QHI43:QHL43 QRE43:QRH43 RBA43:RBD43 RKW43:RKZ43 RUS43:RUV43 SEO43:SER43 SOK43:SON43 SYG43:SYJ43 TIC43:TIF43 TRY43:TSB43 UBU43:UBX43 ULQ43:ULT43 UVM43:UVP43 VFI43:VFL43 VPE43:VPH43 VZA43:VZD43 WIW43:WIZ43 WSS43:WSV43 M65481:P65481 IT65578:IW65578 SP65578:SS65578 ACL65578:ACO65578 AMH65578:AMK65578 AWD65578:AWG65578 BFZ65578:BGC65578 BPV65578:BPY65578 BZR65578:BZU65578 CJN65578:CJQ65578 CTJ65578:CTM65578 DDF65578:DDI65578 DNB65578:DNE65578 DWX65578:DXA65578 EGT65578:EGW65578 EQP65578:EQS65578 FAL65578:FAO65578 FKH65578:FKK65578 FUD65578:FUG65578 GDZ65578:GEC65578 GNV65578:GNY65578 GXR65578:GXU65578 HHN65578:HHQ65578 HRJ65578:HRM65578 IBF65578:IBI65578 ILB65578:ILE65578 IUX65578:IVA65578 JET65578:JEW65578 JOP65578:JOS65578 JYL65578:JYO65578 KIH65578:KIK65578 KSD65578:KSG65578 LBZ65578:LCC65578 LLV65578:LLY65578 LVR65578:LVU65578 MFN65578:MFQ65578 MPJ65578:MPM65578 MZF65578:MZI65578 NJB65578:NJE65578 NSX65578:NTA65578 OCT65578:OCW65578 OMP65578:OMS65578 OWL65578:OWO65578 PGH65578:PGK65578 PQD65578:PQG65578 PZZ65578:QAC65578 QJV65578:QJY65578 QTR65578:QTU65578 RDN65578:RDQ65578 RNJ65578:RNM65578 RXF65578:RXI65578 SHB65578:SHE65578 SQX65578:SRA65578 TAT65578:TAW65578 TKP65578:TKS65578 TUL65578:TUO65578 UEH65578:UEK65578 UOD65578:UOG65578 UXZ65578:UYC65578 VHV65578:VHY65578 VRR65578:VRU65578 WBN65578:WBQ65578 WLJ65578:WLM65578 WVF65578:WVI65578 M131017:P131017 IT131114:IW131114 SP131114:SS131114 ACL131114:ACO131114 AMH131114:AMK131114 AWD131114:AWG131114 BFZ131114:BGC131114 BPV131114:BPY131114 BZR131114:BZU131114 CJN131114:CJQ131114 CTJ131114:CTM131114 DDF131114:DDI131114 DNB131114:DNE131114 DWX131114:DXA131114 EGT131114:EGW131114 EQP131114:EQS131114 FAL131114:FAO131114 FKH131114:FKK131114 FUD131114:FUG131114 GDZ131114:GEC131114 GNV131114:GNY131114 GXR131114:GXU131114 HHN131114:HHQ131114 HRJ131114:HRM131114 IBF131114:IBI131114 ILB131114:ILE131114 IUX131114:IVA131114 JET131114:JEW131114 JOP131114:JOS131114 JYL131114:JYO131114 KIH131114:KIK131114 KSD131114:KSG131114 LBZ131114:LCC131114 LLV131114:LLY131114 LVR131114:LVU131114 MFN131114:MFQ131114 MPJ131114:MPM131114 MZF131114:MZI131114 NJB131114:NJE131114 NSX131114:NTA131114 OCT131114:OCW131114 OMP131114:OMS131114 OWL131114:OWO131114 PGH131114:PGK131114 PQD131114:PQG131114 PZZ131114:QAC131114 QJV131114:QJY131114 QTR131114:QTU131114 RDN131114:RDQ131114 RNJ131114:RNM131114 RXF131114:RXI131114 SHB131114:SHE131114 SQX131114:SRA131114 TAT131114:TAW131114 TKP131114:TKS131114 TUL131114:TUO131114 UEH131114:UEK131114 UOD131114:UOG131114 UXZ131114:UYC131114 VHV131114:VHY131114 VRR131114:VRU131114 WBN131114:WBQ131114 WLJ131114:WLM131114 WVF131114:WVI131114 M196553:P196553 IT196650:IW196650 SP196650:SS196650 ACL196650:ACO196650 AMH196650:AMK196650 AWD196650:AWG196650 BFZ196650:BGC196650 BPV196650:BPY196650 BZR196650:BZU196650 CJN196650:CJQ196650 CTJ196650:CTM196650 DDF196650:DDI196650 DNB196650:DNE196650 DWX196650:DXA196650 EGT196650:EGW196650 EQP196650:EQS196650 FAL196650:FAO196650 FKH196650:FKK196650 FUD196650:FUG196650 GDZ196650:GEC196650 GNV196650:GNY196650 GXR196650:GXU196650 HHN196650:HHQ196650 HRJ196650:HRM196650 IBF196650:IBI196650 ILB196650:ILE196650 IUX196650:IVA196650 JET196650:JEW196650 JOP196650:JOS196650 JYL196650:JYO196650 KIH196650:KIK196650 KSD196650:KSG196650 LBZ196650:LCC196650 LLV196650:LLY196650 LVR196650:LVU196650 MFN196650:MFQ196650 MPJ196650:MPM196650 MZF196650:MZI196650 NJB196650:NJE196650 NSX196650:NTA196650 OCT196650:OCW196650 OMP196650:OMS196650 OWL196650:OWO196650 PGH196650:PGK196650 PQD196650:PQG196650 PZZ196650:QAC196650 QJV196650:QJY196650 QTR196650:QTU196650 RDN196650:RDQ196650 RNJ196650:RNM196650 RXF196650:RXI196650 SHB196650:SHE196650 SQX196650:SRA196650 TAT196650:TAW196650 TKP196650:TKS196650 TUL196650:TUO196650 UEH196650:UEK196650 UOD196650:UOG196650 UXZ196650:UYC196650 VHV196650:VHY196650 VRR196650:VRU196650 WBN196650:WBQ196650 WLJ196650:WLM196650 WVF196650:WVI196650 M262089:P262089 IT262186:IW262186 SP262186:SS262186 ACL262186:ACO262186 AMH262186:AMK262186 AWD262186:AWG262186 BFZ262186:BGC262186 BPV262186:BPY262186 BZR262186:BZU262186 CJN262186:CJQ262186 CTJ262186:CTM262186 DDF262186:DDI262186 DNB262186:DNE262186 DWX262186:DXA262186 EGT262186:EGW262186 EQP262186:EQS262186 FAL262186:FAO262186 FKH262186:FKK262186 FUD262186:FUG262186 GDZ262186:GEC262186 GNV262186:GNY262186 GXR262186:GXU262186 HHN262186:HHQ262186 HRJ262186:HRM262186 IBF262186:IBI262186 ILB262186:ILE262186 IUX262186:IVA262186 JET262186:JEW262186 JOP262186:JOS262186 JYL262186:JYO262186 KIH262186:KIK262186 KSD262186:KSG262186 LBZ262186:LCC262186 LLV262186:LLY262186 LVR262186:LVU262186 MFN262186:MFQ262186 MPJ262186:MPM262186 MZF262186:MZI262186 NJB262186:NJE262186 NSX262186:NTA262186 OCT262186:OCW262186 OMP262186:OMS262186 OWL262186:OWO262186 PGH262186:PGK262186 PQD262186:PQG262186 PZZ262186:QAC262186 QJV262186:QJY262186 QTR262186:QTU262186 RDN262186:RDQ262186 RNJ262186:RNM262186 RXF262186:RXI262186 SHB262186:SHE262186 SQX262186:SRA262186 TAT262186:TAW262186 TKP262186:TKS262186 TUL262186:TUO262186 UEH262186:UEK262186 UOD262186:UOG262186 UXZ262186:UYC262186 VHV262186:VHY262186 VRR262186:VRU262186 WBN262186:WBQ262186 WLJ262186:WLM262186 WVF262186:WVI262186 M327625:P327625 IT327722:IW327722 SP327722:SS327722 ACL327722:ACO327722 AMH327722:AMK327722 AWD327722:AWG327722 BFZ327722:BGC327722 BPV327722:BPY327722 BZR327722:BZU327722 CJN327722:CJQ327722 CTJ327722:CTM327722 DDF327722:DDI327722 DNB327722:DNE327722 DWX327722:DXA327722 EGT327722:EGW327722 EQP327722:EQS327722 FAL327722:FAO327722 FKH327722:FKK327722 FUD327722:FUG327722 GDZ327722:GEC327722 GNV327722:GNY327722 GXR327722:GXU327722 HHN327722:HHQ327722 HRJ327722:HRM327722 IBF327722:IBI327722 ILB327722:ILE327722 IUX327722:IVA327722 JET327722:JEW327722 JOP327722:JOS327722 JYL327722:JYO327722 KIH327722:KIK327722 KSD327722:KSG327722 LBZ327722:LCC327722 LLV327722:LLY327722 LVR327722:LVU327722 MFN327722:MFQ327722 MPJ327722:MPM327722 MZF327722:MZI327722 NJB327722:NJE327722 NSX327722:NTA327722 OCT327722:OCW327722 OMP327722:OMS327722 OWL327722:OWO327722 PGH327722:PGK327722 PQD327722:PQG327722 PZZ327722:QAC327722 QJV327722:QJY327722 QTR327722:QTU327722 RDN327722:RDQ327722 RNJ327722:RNM327722 RXF327722:RXI327722 SHB327722:SHE327722 SQX327722:SRA327722 TAT327722:TAW327722 TKP327722:TKS327722 TUL327722:TUO327722 UEH327722:UEK327722 UOD327722:UOG327722 UXZ327722:UYC327722 VHV327722:VHY327722 VRR327722:VRU327722 WBN327722:WBQ327722 WLJ327722:WLM327722 WVF327722:WVI327722 M393161:P393161 IT393258:IW393258 SP393258:SS393258 ACL393258:ACO393258 AMH393258:AMK393258 AWD393258:AWG393258 BFZ393258:BGC393258 BPV393258:BPY393258 BZR393258:BZU393258 CJN393258:CJQ393258 CTJ393258:CTM393258 DDF393258:DDI393258 DNB393258:DNE393258 DWX393258:DXA393258 EGT393258:EGW393258 EQP393258:EQS393258 FAL393258:FAO393258 FKH393258:FKK393258 FUD393258:FUG393258 GDZ393258:GEC393258 GNV393258:GNY393258 GXR393258:GXU393258 HHN393258:HHQ393258 HRJ393258:HRM393258 IBF393258:IBI393258 ILB393258:ILE393258 IUX393258:IVA393258 JET393258:JEW393258 JOP393258:JOS393258 JYL393258:JYO393258 KIH393258:KIK393258 KSD393258:KSG393258 LBZ393258:LCC393258 LLV393258:LLY393258 LVR393258:LVU393258 MFN393258:MFQ393258 MPJ393258:MPM393258 MZF393258:MZI393258 NJB393258:NJE393258 NSX393258:NTA393258 OCT393258:OCW393258 OMP393258:OMS393258 OWL393258:OWO393258 PGH393258:PGK393258 PQD393258:PQG393258 PZZ393258:QAC393258 QJV393258:QJY393258 QTR393258:QTU393258 RDN393258:RDQ393258 RNJ393258:RNM393258 RXF393258:RXI393258 SHB393258:SHE393258 SQX393258:SRA393258 TAT393258:TAW393258 TKP393258:TKS393258 TUL393258:TUO393258 UEH393258:UEK393258 UOD393258:UOG393258 UXZ393258:UYC393258 VHV393258:VHY393258 VRR393258:VRU393258 WBN393258:WBQ393258 WLJ393258:WLM393258 WVF393258:WVI393258 M458697:P458697 IT458794:IW458794 SP458794:SS458794 ACL458794:ACO458794 AMH458794:AMK458794 AWD458794:AWG458794 BFZ458794:BGC458794 BPV458794:BPY458794 BZR458794:BZU458794 CJN458794:CJQ458794 CTJ458794:CTM458794 DDF458794:DDI458794 DNB458794:DNE458794 DWX458794:DXA458794 EGT458794:EGW458794 EQP458794:EQS458794 FAL458794:FAO458794 FKH458794:FKK458794 FUD458794:FUG458794 GDZ458794:GEC458794 GNV458794:GNY458794 GXR458794:GXU458794 HHN458794:HHQ458794 HRJ458794:HRM458794 IBF458794:IBI458794 ILB458794:ILE458794 IUX458794:IVA458794 JET458794:JEW458794 JOP458794:JOS458794 JYL458794:JYO458794 KIH458794:KIK458794 KSD458794:KSG458794 LBZ458794:LCC458794 LLV458794:LLY458794 LVR458794:LVU458794 MFN458794:MFQ458794 MPJ458794:MPM458794 MZF458794:MZI458794 NJB458794:NJE458794 NSX458794:NTA458794 OCT458794:OCW458794 OMP458794:OMS458794 OWL458794:OWO458794 PGH458794:PGK458794 PQD458794:PQG458794 PZZ458794:QAC458794 QJV458794:QJY458794 QTR458794:QTU458794 RDN458794:RDQ458794 RNJ458794:RNM458794 RXF458794:RXI458794 SHB458794:SHE458794 SQX458794:SRA458794 TAT458794:TAW458794 TKP458794:TKS458794 TUL458794:TUO458794 UEH458794:UEK458794 UOD458794:UOG458794 UXZ458794:UYC458794 VHV458794:VHY458794 VRR458794:VRU458794 WBN458794:WBQ458794 WLJ458794:WLM458794 WVF458794:WVI458794 M524233:P524233 IT524330:IW524330 SP524330:SS524330 ACL524330:ACO524330 AMH524330:AMK524330 AWD524330:AWG524330 BFZ524330:BGC524330 BPV524330:BPY524330 BZR524330:BZU524330 CJN524330:CJQ524330 CTJ524330:CTM524330 DDF524330:DDI524330 DNB524330:DNE524330 DWX524330:DXA524330 EGT524330:EGW524330 EQP524330:EQS524330 FAL524330:FAO524330 FKH524330:FKK524330 FUD524330:FUG524330 GDZ524330:GEC524330 GNV524330:GNY524330 GXR524330:GXU524330 HHN524330:HHQ524330 HRJ524330:HRM524330 IBF524330:IBI524330 ILB524330:ILE524330 IUX524330:IVA524330 JET524330:JEW524330 JOP524330:JOS524330 JYL524330:JYO524330 KIH524330:KIK524330 KSD524330:KSG524330 LBZ524330:LCC524330 LLV524330:LLY524330 LVR524330:LVU524330 MFN524330:MFQ524330 MPJ524330:MPM524330 MZF524330:MZI524330 NJB524330:NJE524330 NSX524330:NTA524330 OCT524330:OCW524330 OMP524330:OMS524330 OWL524330:OWO524330 PGH524330:PGK524330 PQD524330:PQG524330 PZZ524330:QAC524330 QJV524330:QJY524330 QTR524330:QTU524330 RDN524330:RDQ524330 RNJ524330:RNM524330 RXF524330:RXI524330 SHB524330:SHE524330 SQX524330:SRA524330 TAT524330:TAW524330 TKP524330:TKS524330 TUL524330:TUO524330 UEH524330:UEK524330 UOD524330:UOG524330 UXZ524330:UYC524330 VHV524330:VHY524330 VRR524330:VRU524330 WBN524330:WBQ524330 WLJ524330:WLM524330 WVF524330:WVI524330 M589769:P589769 IT589866:IW589866 SP589866:SS589866 ACL589866:ACO589866 AMH589866:AMK589866 AWD589866:AWG589866 BFZ589866:BGC589866 BPV589866:BPY589866 BZR589866:BZU589866 CJN589866:CJQ589866 CTJ589866:CTM589866 DDF589866:DDI589866 DNB589866:DNE589866 DWX589866:DXA589866 EGT589866:EGW589866 EQP589866:EQS589866 FAL589866:FAO589866 FKH589866:FKK589866 FUD589866:FUG589866 GDZ589866:GEC589866 GNV589866:GNY589866 GXR589866:GXU589866 HHN589866:HHQ589866 HRJ589866:HRM589866 IBF589866:IBI589866 ILB589866:ILE589866 IUX589866:IVA589866 JET589866:JEW589866 JOP589866:JOS589866 JYL589866:JYO589866 KIH589866:KIK589866 KSD589866:KSG589866 LBZ589866:LCC589866 LLV589866:LLY589866 LVR589866:LVU589866 MFN589866:MFQ589866 MPJ589866:MPM589866 MZF589866:MZI589866 NJB589866:NJE589866 NSX589866:NTA589866 OCT589866:OCW589866 OMP589866:OMS589866 OWL589866:OWO589866 PGH589866:PGK589866 PQD589866:PQG589866 PZZ589866:QAC589866 QJV589866:QJY589866 QTR589866:QTU589866 RDN589866:RDQ589866 RNJ589866:RNM589866 RXF589866:RXI589866 SHB589866:SHE589866 SQX589866:SRA589866 TAT589866:TAW589866 TKP589866:TKS589866 TUL589866:TUO589866 UEH589866:UEK589866 UOD589866:UOG589866 UXZ589866:UYC589866 VHV589866:VHY589866 VRR589866:VRU589866 WBN589866:WBQ589866 WLJ589866:WLM589866 WVF589866:WVI589866 M655305:P655305 IT655402:IW655402 SP655402:SS655402 ACL655402:ACO655402 AMH655402:AMK655402 AWD655402:AWG655402 BFZ655402:BGC655402 BPV655402:BPY655402 BZR655402:BZU655402 CJN655402:CJQ655402 CTJ655402:CTM655402 DDF655402:DDI655402 DNB655402:DNE655402 DWX655402:DXA655402 EGT655402:EGW655402 EQP655402:EQS655402 FAL655402:FAO655402 FKH655402:FKK655402 FUD655402:FUG655402 GDZ655402:GEC655402 GNV655402:GNY655402 GXR655402:GXU655402 HHN655402:HHQ655402 HRJ655402:HRM655402 IBF655402:IBI655402 ILB655402:ILE655402 IUX655402:IVA655402 JET655402:JEW655402 JOP655402:JOS655402 JYL655402:JYO655402 KIH655402:KIK655402 KSD655402:KSG655402 LBZ655402:LCC655402 LLV655402:LLY655402 LVR655402:LVU655402 MFN655402:MFQ655402 MPJ655402:MPM655402 MZF655402:MZI655402 NJB655402:NJE655402 NSX655402:NTA655402 OCT655402:OCW655402 OMP655402:OMS655402 OWL655402:OWO655402 PGH655402:PGK655402 PQD655402:PQG655402 PZZ655402:QAC655402 QJV655402:QJY655402 QTR655402:QTU655402 RDN655402:RDQ655402 RNJ655402:RNM655402 RXF655402:RXI655402 SHB655402:SHE655402 SQX655402:SRA655402 TAT655402:TAW655402 TKP655402:TKS655402 TUL655402:TUO655402 UEH655402:UEK655402 UOD655402:UOG655402 UXZ655402:UYC655402 VHV655402:VHY655402 VRR655402:VRU655402 WBN655402:WBQ655402 WLJ655402:WLM655402 WVF655402:WVI655402 M720841:P720841 IT720938:IW720938 SP720938:SS720938 ACL720938:ACO720938 AMH720938:AMK720938 AWD720938:AWG720938 BFZ720938:BGC720938 BPV720938:BPY720938 BZR720938:BZU720938 CJN720938:CJQ720938 CTJ720938:CTM720938 DDF720938:DDI720938 DNB720938:DNE720938 DWX720938:DXA720938 EGT720938:EGW720938 EQP720938:EQS720938 FAL720938:FAO720938 FKH720938:FKK720938 FUD720938:FUG720938 GDZ720938:GEC720938 GNV720938:GNY720938 GXR720938:GXU720938 HHN720938:HHQ720938 HRJ720938:HRM720938 IBF720938:IBI720938 ILB720938:ILE720938 IUX720938:IVA720938 JET720938:JEW720938 JOP720938:JOS720938 JYL720938:JYO720938 KIH720938:KIK720938 KSD720938:KSG720938 LBZ720938:LCC720938 LLV720938:LLY720938 LVR720938:LVU720938 MFN720938:MFQ720938 MPJ720938:MPM720938 MZF720938:MZI720938 NJB720938:NJE720938 NSX720938:NTA720938 OCT720938:OCW720938 OMP720938:OMS720938 OWL720938:OWO720938 PGH720938:PGK720938 PQD720938:PQG720938 PZZ720938:QAC720938 QJV720938:QJY720938 QTR720938:QTU720938 RDN720938:RDQ720938 RNJ720938:RNM720938 RXF720938:RXI720938 SHB720938:SHE720938 SQX720938:SRA720938 TAT720938:TAW720938 TKP720938:TKS720938 TUL720938:TUO720938 UEH720938:UEK720938 UOD720938:UOG720938 UXZ720938:UYC720938 VHV720938:VHY720938 VRR720938:VRU720938 WBN720938:WBQ720938 WLJ720938:WLM720938 WVF720938:WVI720938 M786377:P786377 IT786474:IW786474 SP786474:SS786474 ACL786474:ACO786474 AMH786474:AMK786474 AWD786474:AWG786474 BFZ786474:BGC786474 BPV786474:BPY786474 BZR786474:BZU786474 CJN786474:CJQ786474 CTJ786474:CTM786474 DDF786474:DDI786474 DNB786474:DNE786474 DWX786474:DXA786474 EGT786474:EGW786474 EQP786474:EQS786474 FAL786474:FAO786474 FKH786474:FKK786474 FUD786474:FUG786474 GDZ786474:GEC786474 GNV786474:GNY786474 GXR786474:GXU786474 HHN786474:HHQ786474 HRJ786474:HRM786474 IBF786474:IBI786474 ILB786474:ILE786474 IUX786474:IVA786474 JET786474:JEW786474 JOP786474:JOS786474 JYL786474:JYO786474 KIH786474:KIK786474 KSD786474:KSG786474 LBZ786474:LCC786474 LLV786474:LLY786474 LVR786474:LVU786474 MFN786474:MFQ786474 MPJ786474:MPM786474 MZF786474:MZI786474 NJB786474:NJE786474 NSX786474:NTA786474 OCT786474:OCW786474 OMP786474:OMS786474 OWL786474:OWO786474 PGH786474:PGK786474 PQD786474:PQG786474 PZZ786474:QAC786474 QJV786474:QJY786474 QTR786474:QTU786474 RDN786474:RDQ786474 RNJ786474:RNM786474 RXF786474:RXI786474 SHB786474:SHE786474 SQX786474:SRA786474 TAT786474:TAW786474 TKP786474:TKS786474 TUL786474:TUO786474 UEH786474:UEK786474 UOD786474:UOG786474 UXZ786474:UYC786474 VHV786474:VHY786474 VRR786474:VRU786474 WBN786474:WBQ786474 WLJ786474:WLM786474 WVF786474:WVI786474 M851913:P851913 IT852010:IW852010 SP852010:SS852010 ACL852010:ACO852010 AMH852010:AMK852010 AWD852010:AWG852010 BFZ852010:BGC852010 BPV852010:BPY852010 BZR852010:BZU852010 CJN852010:CJQ852010 CTJ852010:CTM852010 DDF852010:DDI852010 DNB852010:DNE852010 DWX852010:DXA852010 EGT852010:EGW852010 EQP852010:EQS852010 FAL852010:FAO852010 FKH852010:FKK852010 FUD852010:FUG852010 GDZ852010:GEC852010 GNV852010:GNY852010 GXR852010:GXU852010 HHN852010:HHQ852010 HRJ852010:HRM852010 IBF852010:IBI852010 ILB852010:ILE852010 IUX852010:IVA852010 JET852010:JEW852010 JOP852010:JOS852010 JYL852010:JYO852010 KIH852010:KIK852010 KSD852010:KSG852010 LBZ852010:LCC852010 LLV852010:LLY852010 LVR852010:LVU852010 MFN852010:MFQ852010 MPJ852010:MPM852010 MZF852010:MZI852010 NJB852010:NJE852010 NSX852010:NTA852010 OCT852010:OCW852010 OMP852010:OMS852010 OWL852010:OWO852010 PGH852010:PGK852010 PQD852010:PQG852010 PZZ852010:QAC852010 QJV852010:QJY852010 QTR852010:QTU852010 RDN852010:RDQ852010 RNJ852010:RNM852010 RXF852010:RXI852010 SHB852010:SHE852010 SQX852010:SRA852010 TAT852010:TAW852010 TKP852010:TKS852010 TUL852010:TUO852010 UEH852010:UEK852010 UOD852010:UOG852010 UXZ852010:UYC852010 VHV852010:VHY852010 VRR852010:VRU852010 WBN852010:WBQ852010 WLJ852010:WLM852010 WVF852010:WVI852010 M917449:P917449 IT917546:IW917546 SP917546:SS917546 ACL917546:ACO917546 AMH917546:AMK917546 AWD917546:AWG917546 BFZ917546:BGC917546 BPV917546:BPY917546 BZR917546:BZU917546 CJN917546:CJQ917546 CTJ917546:CTM917546 DDF917546:DDI917546 DNB917546:DNE917546 DWX917546:DXA917546 EGT917546:EGW917546 EQP917546:EQS917546 FAL917546:FAO917546 FKH917546:FKK917546 FUD917546:FUG917546 GDZ917546:GEC917546 GNV917546:GNY917546 GXR917546:GXU917546 HHN917546:HHQ917546 HRJ917546:HRM917546 IBF917546:IBI917546 ILB917546:ILE917546 IUX917546:IVA917546 JET917546:JEW917546 JOP917546:JOS917546 JYL917546:JYO917546 KIH917546:KIK917546 KSD917546:KSG917546 LBZ917546:LCC917546 LLV917546:LLY917546 LVR917546:LVU917546 MFN917546:MFQ917546 MPJ917546:MPM917546 MZF917546:MZI917546 NJB917546:NJE917546 NSX917546:NTA917546 OCT917546:OCW917546 OMP917546:OMS917546 OWL917546:OWO917546 PGH917546:PGK917546 PQD917546:PQG917546 PZZ917546:QAC917546 QJV917546:QJY917546 QTR917546:QTU917546 RDN917546:RDQ917546 RNJ917546:RNM917546 RXF917546:RXI917546 SHB917546:SHE917546 SQX917546:SRA917546 TAT917546:TAW917546 TKP917546:TKS917546 TUL917546:TUO917546 UEH917546:UEK917546 UOD917546:UOG917546 UXZ917546:UYC917546 VHV917546:VHY917546 VRR917546:VRU917546 WBN917546:WBQ917546 WLJ917546:WLM917546 WVF917546:WVI917546 M982985:P982985 IT983082:IW983082 SP983082:SS983082 ACL983082:ACO983082 AMH983082:AMK983082 AWD983082:AWG983082 BFZ983082:BGC983082 BPV983082:BPY983082 BZR983082:BZU983082 CJN983082:CJQ983082 CTJ983082:CTM983082 DDF983082:DDI983082 DNB983082:DNE983082 DWX983082:DXA983082 EGT983082:EGW983082 EQP983082:EQS983082 FAL983082:FAO983082 FKH983082:FKK983082 FUD983082:FUG983082 GDZ983082:GEC983082 GNV983082:GNY983082 GXR983082:GXU983082 HHN983082:HHQ983082 HRJ983082:HRM983082 IBF983082:IBI983082 ILB983082:ILE983082 IUX983082:IVA983082 JET983082:JEW983082 JOP983082:JOS983082 JYL983082:JYO983082 KIH983082:KIK983082 KSD983082:KSG983082 LBZ983082:LCC983082 LLV983082:LLY983082 LVR983082:LVU983082 MFN983082:MFQ983082 MPJ983082:MPM983082 MZF983082:MZI983082 NJB983082:NJE983082 NSX983082:NTA983082 OCT983082:OCW983082 OMP983082:OMS983082 OWL983082:OWO983082 PGH983082:PGK983082 PQD983082:PQG983082 PZZ983082:QAC983082 QJV983082:QJY983082 QTR983082:QTU983082 RDN983082:RDQ983082 RNJ983082:RNM983082 RXF983082:RXI983082 SHB983082:SHE983082 SQX983082:SRA983082 TAT983082:TAW983082 TKP983082:TKS983082 TUL983082:TUO983082 UEH983082:UEK983082 UOD983082:UOG983082 UXZ983082:UYC983082 VHV983082:VHY983082 VRR983082:VRU983082 WBN983082:WBQ983082 WLJ983082:WLM983082 WVF983082:WVI983082 IT48:IW48 SP48:SS48 ACL48:ACO48 AMH48:AMK48 AWD48:AWG48 BFZ48:BGC48 BPV48:BPY48 BZR48:BZU48 CJN48:CJQ48 CTJ48:CTM48 DDF48:DDI48 DNB48:DNE48 DWX48:DXA48 EGT48:EGW48 EQP48:EQS48 FAL48:FAO48 FKH48:FKK48 FUD48:FUG48 GDZ48:GEC48 GNV48:GNY48 GXR48:GXU48 HHN48:HHQ48 HRJ48:HRM48 IBF48:IBI48 ILB48:ILE48 IUX48:IVA48 JET48:JEW48 JOP48:JOS48 JYL48:JYO48 KIH48:KIK48 KSD48:KSG48 LBZ48:LCC48 LLV48:LLY48 LVR48:LVU48 MFN48:MFQ48 MPJ48:MPM48 MZF48:MZI48 NJB48:NJE48 NSX48:NTA48 OCT48:OCW48 OMP48:OMS48 OWL48:OWO48 PGH48:PGK48 PQD48:PQG48 PZZ48:QAC48 QJV48:QJY48 QTR48:QTU48 RDN48:RDQ48 RNJ48:RNM48 RXF48:RXI48 SHB48:SHE48 SQX48:SRA48 TAT48:TAW48 TKP48:TKS48 TUL48:TUO48 UEH48:UEK48 UOD48:UOG48 UXZ48:UYC48 VHV48:VHY48 VRR48:VRU48 WBN48:WBQ48 WLJ48:WLM48 WVF48:WVI48 M65487:P65487 IT65584:IW65584 SP65584:SS65584 ACL65584:ACO65584 AMH65584:AMK65584 AWD65584:AWG65584 BFZ65584:BGC65584 BPV65584:BPY65584 BZR65584:BZU65584 CJN65584:CJQ65584 CTJ65584:CTM65584 DDF65584:DDI65584 DNB65584:DNE65584 DWX65584:DXA65584 EGT65584:EGW65584 EQP65584:EQS65584 FAL65584:FAO65584 FKH65584:FKK65584 FUD65584:FUG65584 GDZ65584:GEC65584 GNV65584:GNY65584 GXR65584:GXU65584 HHN65584:HHQ65584 HRJ65584:HRM65584 IBF65584:IBI65584 ILB65584:ILE65584 IUX65584:IVA65584 JET65584:JEW65584 JOP65584:JOS65584 JYL65584:JYO65584 KIH65584:KIK65584 KSD65584:KSG65584 LBZ65584:LCC65584 LLV65584:LLY65584 LVR65584:LVU65584 MFN65584:MFQ65584 MPJ65584:MPM65584 MZF65584:MZI65584 NJB65584:NJE65584 NSX65584:NTA65584 OCT65584:OCW65584 OMP65584:OMS65584 OWL65584:OWO65584 PGH65584:PGK65584 PQD65584:PQG65584 PZZ65584:QAC65584 QJV65584:QJY65584 QTR65584:QTU65584 RDN65584:RDQ65584 RNJ65584:RNM65584 RXF65584:RXI65584 SHB65584:SHE65584 SQX65584:SRA65584 TAT65584:TAW65584 TKP65584:TKS65584 TUL65584:TUO65584 UEH65584:UEK65584 UOD65584:UOG65584 UXZ65584:UYC65584 VHV65584:VHY65584 VRR65584:VRU65584 WBN65584:WBQ65584 WLJ65584:WLM65584 WVF65584:WVI65584 M131023:P131023 IT131120:IW131120 SP131120:SS131120 ACL131120:ACO131120 AMH131120:AMK131120 AWD131120:AWG131120 BFZ131120:BGC131120 BPV131120:BPY131120 BZR131120:BZU131120 CJN131120:CJQ131120 CTJ131120:CTM131120 DDF131120:DDI131120 DNB131120:DNE131120 DWX131120:DXA131120 EGT131120:EGW131120 EQP131120:EQS131120 FAL131120:FAO131120 FKH131120:FKK131120 FUD131120:FUG131120 GDZ131120:GEC131120 GNV131120:GNY131120 GXR131120:GXU131120 HHN131120:HHQ131120 HRJ131120:HRM131120 IBF131120:IBI131120 ILB131120:ILE131120 IUX131120:IVA131120 JET131120:JEW131120 JOP131120:JOS131120 JYL131120:JYO131120 KIH131120:KIK131120 KSD131120:KSG131120 LBZ131120:LCC131120 LLV131120:LLY131120 LVR131120:LVU131120 MFN131120:MFQ131120 MPJ131120:MPM131120 MZF131120:MZI131120 NJB131120:NJE131120 NSX131120:NTA131120 OCT131120:OCW131120 OMP131120:OMS131120 OWL131120:OWO131120 PGH131120:PGK131120 PQD131120:PQG131120 PZZ131120:QAC131120 QJV131120:QJY131120 QTR131120:QTU131120 RDN131120:RDQ131120 RNJ131120:RNM131120 RXF131120:RXI131120 SHB131120:SHE131120 SQX131120:SRA131120 TAT131120:TAW131120 TKP131120:TKS131120 TUL131120:TUO131120 UEH131120:UEK131120 UOD131120:UOG131120 UXZ131120:UYC131120 VHV131120:VHY131120 VRR131120:VRU131120 WBN131120:WBQ131120 WLJ131120:WLM131120 WVF131120:WVI131120 M196559:P196559 IT196656:IW196656 SP196656:SS196656 ACL196656:ACO196656 AMH196656:AMK196656 AWD196656:AWG196656 BFZ196656:BGC196656 BPV196656:BPY196656 BZR196656:BZU196656 CJN196656:CJQ196656 CTJ196656:CTM196656 DDF196656:DDI196656 DNB196656:DNE196656 DWX196656:DXA196656 EGT196656:EGW196656 EQP196656:EQS196656 FAL196656:FAO196656 FKH196656:FKK196656 FUD196656:FUG196656 GDZ196656:GEC196656 GNV196656:GNY196656 GXR196656:GXU196656 HHN196656:HHQ196656 HRJ196656:HRM196656 IBF196656:IBI196656 ILB196656:ILE196656 IUX196656:IVA196656 JET196656:JEW196656 JOP196656:JOS196656 JYL196656:JYO196656 KIH196656:KIK196656 KSD196656:KSG196656 LBZ196656:LCC196656 LLV196656:LLY196656 LVR196656:LVU196656 MFN196656:MFQ196656 MPJ196656:MPM196656 MZF196656:MZI196656 NJB196656:NJE196656 NSX196656:NTA196656 OCT196656:OCW196656 OMP196656:OMS196656 OWL196656:OWO196656 PGH196656:PGK196656 PQD196656:PQG196656 PZZ196656:QAC196656 QJV196656:QJY196656 QTR196656:QTU196656 RDN196656:RDQ196656 RNJ196656:RNM196656 RXF196656:RXI196656 SHB196656:SHE196656 SQX196656:SRA196656 TAT196656:TAW196656 TKP196656:TKS196656 TUL196656:TUO196656 UEH196656:UEK196656 UOD196656:UOG196656 UXZ196656:UYC196656 VHV196656:VHY196656 VRR196656:VRU196656 WBN196656:WBQ196656 WLJ196656:WLM196656 WVF196656:WVI196656 M262095:P262095 IT262192:IW262192 SP262192:SS262192 ACL262192:ACO262192 AMH262192:AMK262192 AWD262192:AWG262192 BFZ262192:BGC262192 BPV262192:BPY262192 BZR262192:BZU262192 CJN262192:CJQ262192 CTJ262192:CTM262192 DDF262192:DDI262192 DNB262192:DNE262192 DWX262192:DXA262192 EGT262192:EGW262192 EQP262192:EQS262192 FAL262192:FAO262192 FKH262192:FKK262192 FUD262192:FUG262192 GDZ262192:GEC262192 GNV262192:GNY262192 GXR262192:GXU262192 HHN262192:HHQ262192 HRJ262192:HRM262192 IBF262192:IBI262192 ILB262192:ILE262192 IUX262192:IVA262192 JET262192:JEW262192 JOP262192:JOS262192 JYL262192:JYO262192 KIH262192:KIK262192 KSD262192:KSG262192 LBZ262192:LCC262192 LLV262192:LLY262192 LVR262192:LVU262192 MFN262192:MFQ262192 MPJ262192:MPM262192 MZF262192:MZI262192 NJB262192:NJE262192 NSX262192:NTA262192 OCT262192:OCW262192 OMP262192:OMS262192 OWL262192:OWO262192 PGH262192:PGK262192 PQD262192:PQG262192 PZZ262192:QAC262192 QJV262192:QJY262192 QTR262192:QTU262192 RDN262192:RDQ262192 RNJ262192:RNM262192 RXF262192:RXI262192 SHB262192:SHE262192 SQX262192:SRA262192 TAT262192:TAW262192 TKP262192:TKS262192 TUL262192:TUO262192 UEH262192:UEK262192 UOD262192:UOG262192 UXZ262192:UYC262192 VHV262192:VHY262192 VRR262192:VRU262192 WBN262192:WBQ262192 WLJ262192:WLM262192 WVF262192:WVI262192 M327631:P327631 IT327728:IW327728 SP327728:SS327728 ACL327728:ACO327728 AMH327728:AMK327728 AWD327728:AWG327728 BFZ327728:BGC327728 BPV327728:BPY327728 BZR327728:BZU327728 CJN327728:CJQ327728 CTJ327728:CTM327728 DDF327728:DDI327728 DNB327728:DNE327728 DWX327728:DXA327728 EGT327728:EGW327728 EQP327728:EQS327728 FAL327728:FAO327728 FKH327728:FKK327728 FUD327728:FUG327728 GDZ327728:GEC327728 GNV327728:GNY327728 GXR327728:GXU327728 HHN327728:HHQ327728 HRJ327728:HRM327728 IBF327728:IBI327728 ILB327728:ILE327728 IUX327728:IVA327728 JET327728:JEW327728 JOP327728:JOS327728 JYL327728:JYO327728 KIH327728:KIK327728 KSD327728:KSG327728 LBZ327728:LCC327728 LLV327728:LLY327728 LVR327728:LVU327728 MFN327728:MFQ327728 MPJ327728:MPM327728 MZF327728:MZI327728 NJB327728:NJE327728 NSX327728:NTA327728 OCT327728:OCW327728 OMP327728:OMS327728 OWL327728:OWO327728 PGH327728:PGK327728 PQD327728:PQG327728 PZZ327728:QAC327728 QJV327728:QJY327728 QTR327728:QTU327728 RDN327728:RDQ327728 RNJ327728:RNM327728 RXF327728:RXI327728 SHB327728:SHE327728 SQX327728:SRA327728 TAT327728:TAW327728 TKP327728:TKS327728 TUL327728:TUO327728 UEH327728:UEK327728 UOD327728:UOG327728 UXZ327728:UYC327728 VHV327728:VHY327728 VRR327728:VRU327728 WBN327728:WBQ327728 WLJ327728:WLM327728 WVF327728:WVI327728 M393167:P393167 IT393264:IW393264 SP393264:SS393264 ACL393264:ACO393264 AMH393264:AMK393264 AWD393264:AWG393264 BFZ393264:BGC393264 BPV393264:BPY393264 BZR393264:BZU393264 CJN393264:CJQ393264 CTJ393264:CTM393264 DDF393264:DDI393264 DNB393264:DNE393264 DWX393264:DXA393264 EGT393264:EGW393264 EQP393264:EQS393264 FAL393264:FAO393264 FKH393264:FKK393264 FUD393264:FUG393264 GDZ393264:GEC393264 GNV393264:GNY393264 GXR393264:GXU393264 HHN393264:HHQ393264 HRJ393264:HRM393264 IBF393264:IBI393264 ILB393264:ILE393264 IUX393264:IVA393264 JET393264:JEW393264 JOP393264:JOS393264 JYL393264:JYO393264 KIH393264:KIK393264 KSD393264:KSG393264 LBZ393264:LCC393264 LLV393264:LLY393264 LVR393264:LVU393264 MFN393264:MFQ393264 MPJ393264:MPM393264 MZF393264:MZI393264 NJB393264:NJE393264 NSX393264:NTA393264 OCT393264:OCW393264 OMP393264:OMS393264 OWL393264:OWO393264 PGH393264:PGK393264 PQD393264:PQG393264 PZZ393264:QAC393264 QJV393264:QJY393264 QTR393264:QTU393264 RDN393264:RDQ393264 RNJ393264:RNM393264 RXF393264:RXI393264 SHB393264:SHE393264 SQX393264:SRA393264 TAT393264:TAW393264 TKP393264:TKS393264 TUL393264:TUO393264 UEH393264:UEK393264 UOD393264:UOG393264 UXZ393264:UYC393264 VHV393264:VHY393264 VRR393264:VRU393264 WBN393264:WBQ393264 WLJ393264:WLM393264 WVF393264:WVI393264 M458703:P458703 IT458800:IW458800 SP458800:SS458800 ACL458800:ACO458800 AMH458800:AMK458800 AWD458800:AWG458800 BFZ458800:BGC458800 BPV458800:BPY458800 BZR458800:BZU458800 CJN458800:CJQ458800 CTJ458800:CTM458800 DDF458800:DDI458800 DNB458800:DNE458800 DWX458800:DXA458800 EGT458800:EGW458800 EQP458800:EQS458800 FAL458800:FAO458800 FKH458800:FKK458800 FUD458800:FUG458800 GDZ458800:GEC458800 GNV458800:GNY458800 GXR458800:GXU458800 HHN458800:HHQ458800 HRJ458800:HRM458800 IBF458800:IBI458800 ILB458800:ILE458800 IUX458800:IVA458800 JET458800:JEW458800 JOP458800:JOS458800 JYL458800:JYO458800 KIH458800:KIK458800 KSD458800:KSG458800 LBZ458800:LCC458800 LLV458800:LLY458800 LVR458800:LVU458800 MFN458800:MFQ458800 MPJ458800:MPM458800 MZF458800:MZI458800 NJB458800:NJE458800 NSX458800:NTA458800 OCT458800:OCW458800 OMP458800:OMS458800 OWL458800:OWO458800 PGH458800:PGK458800 PQD458800:PQG458800 PZZ458800:QAC458800 QJV458800:QJY458800 QTR458800:QTU458800 RDN458800:RDQ458800 RNJ458800:RNM458800 RXF458800:RXI458800 SHB458800:SHE458800 SQX458800:SRA458800 TAT458800:TAW458800 TKP458800:TKS458800 TUL458800:TUO458800 UEH458800:UEK458800 UOD458800:UOG458800 UXZ458800:UYC458800 VHV458800:VHY458800 VRR458800:VRU458800 WBN458800:WBQ458800 WLJ458800:WLM458800 WVF458800:WVI458800 M524239:P524239 IT524336:IW524336 SP524336:SS524336 ACL524336:ACO524336 AMH524336:AMK524336 AWD524336:AWG524336 BFZ524336:BGC524336 BPV524336:BPY524336 BZR524336:BZU524336 CJN524336:CJQ524336 CTJ524336:CTM524336 DDF524336:DDI524336 DNB524336:DNE524336 DWX524336:DXA524336 EGT524336:EGW524336 EQP524336:EQS524336 FAL524336:FAO524336 FKH524336:FKK524336 FUD524336:FUG524336 GDZ524336:GEC524336 GNV524336:GNY524336 GXR524336:GXU524336 HHN524336:HHQ524336 HRJ524336:HRM524336 IBF524336:IBI524336 ILB524336:ILE524336 IUX524336:IVA524336 JET524336:JEW524336 JOP524336:JOS524336 JYL524336:JYO524336 KIH524336:KIK524336 KSD524336:KSG524336 LBZ524336:LCC524336 LLV524336:LLY524336 LVR524336:LVU524336 MFN524336:MFQ524336 MPJ524336:MPM524336 MZF524336:MZI524336 NJB524336:NJE524336 NSX524336:NTA524336 OCT524336:OCW524336 OMP524336:OMS524336 OWL524336:OWO524336 PGH524336:PGK524336 PQD524336:PQG524336 PZZ524336:QAC524336 QJV524336:QJY524336 QTR524336:QTU524336 RDN524336:RDQ524336 RNJ524336:RNM524336 RXF524336:RXI524336 SHB524336:SHE524336 SQX524336:SRA524336 TAT524336:TAW524336 TKP524336:TKS524336 TUL524336:TUO524336 UEH524336:UEK524336 UOD524336:UOG524336 UXZ524336:UYC524336 VHV524336:VHY524336 VRR524336:VRU524336 WBN524336:WBQ524336 WLJ524336:WLM524336 WVF524336:WVI524336 M589775:P589775 IT589872:IW589872 SP589872:SS589872 ACL589872:ACO589872 AMH589872:AMK589872 AWD589872:AWG589872 BFZ589872:BGC589872 BPV589872:BPY589872 BZR589872:BZU589872 CJN589872:CJQ589872 CTJ589872:CTM589872 DDF589872:DDI589872 DNB589872:DNE589872 DWX589872:DXA589872 EGT589872:EGW589872 EQP589872:EQS589872 FAL589872:FAO589872 FKH589872:FKK589872 FUD589872:FUG589872 GDZ589872:GEC589872 GNV589872:GNY589872 GXR589872:GXU589872 HHN589872:HHQ589872 HRJ589872:HRM589872 IBF589872:IBI589872 ILB589872:ILE589872 IUX589872:IVA589872 JET589872:JEW589872 JOP589872:JOS589872 JYL589872:JYO589872 KIH589872:KIK589872 KSD589872:KSG589872 LBZ589872:LCC589872 LLV589872:LLY589872 LVR589872:LVU589872 MFN589872:MFQ589872 MPJ589872:MPM589872 MZF589872:MZI589872 NJB589872:NJE589872 NSX589872:NTA589872 OCT589872:OCW589872 OMP589872:OMS589872 OWL589872:OWO589872 PGH589872:PGK589872 PQD589872:PQG589872 PZZ589872:QAC589872 QJV589872:QJY589872 QTR589872:QTU589872 RDN589872:RDQ589872 RNJ589872:RNM589872 RXF589872:RXI589872 SHB589872:SHE589872 SQX589872:SRA589872 TAT589872:TAW589872 TKP589872:TKS589872 TUL589872:TUO589872 UEH589872:UEK589872 UOD589872:UOG589872 UXZ589872:UYC589872 VHV589872:VHY589872 VRR589872:VRU589872 WBN589872:WBQ589872 WLJ589872:WLM589872 WVF589872:WVI589872 M655311:P655311 IT655408:IW655408 SP655408:SS655408 ACL655408:ACO655408 AMH655408:AMK655408 AWD655408:AWG655408 BFZ655408:BGC655408 BPV655408:BPY655408 BZR655408:BZU655408 CJN655408:CJQ655408 CTJ655408:CTM655408 DDF655408:DDI655408 DNB655408:DNE655408 DWX655408:DXA655408 EGT655408:EGW655408 EQP655408:EQS655408 FAL655408:FAO655408 FKH655408:FKK655408 FUD655408:FUG655408 GDZ655408:GEC655408 GNV655408:GNY655408 GXR655408:GXU655408 HHN655408:HHQ655408 HRJ655408:HRM655408 IBF655408:IBI655408 ILB655408:ILE655408 IUX655408:IVA655408 JET655408:JEW655408 JOP655408:JOS655408 JYL655408:JYO655408 KIH655408:KIK655408 KSD655408:KSG655408 LBZ655408:LCC655408 LLV655408:LLY655408 LVR655408:LVU655408 MFN655408:MFQ655408 MPJ655408:MPM655408 MZF655408:MZI655408 NJB655408:NJE655408 NSX655408:NTA655408 OCT655408:OCW655408 OMP655408:OMS655408 OWL655408:OWO655408 PGH655408:PGK655408 PQD655408:PQG655408 PZZ655408:QAC655408 QJV655408:QJY655408 QTR655408:QTU655408 RDN655408:RDQ655408 RNJ655408:RNM655408 RXF655408:RXI655408 SHB655408:SHE655408 SQX655408:SRA655408 TAT655408:TAW655408 TKP655408:TKS655408 TUL655408:TUO655408 UEH655408:UEK655408 UOD655408:UOG655408 UXZ655408:UYC655408 VHV655408:VHY655408 VRR655408:VRU655408 WBN655408:WBQ655408 WLJ655408:WLM655408 WVF655408:WVI655408 M720847:P720847 IT720944:IW720944 SP720944:SS720944 ACL720944:ACO720944 AMH720944:AMK720944 AWD720944:AWG720944 BFZ720944:BGC720944 BPV720944:BPY720944 BZR720944:BZU720944 CJN720944:CJQ720944 CTJ720944:CTM720944 DDF720944:DDI720944 DNB720944:DNE720944 DWX720944:DXA720944 EGT720944:EGW720944 EQP720944:EQS720944 FAL720944:FAO720944 FKH720944:FKK720944 FUD720944:FUG720944 GDZ720944:GEC720944 GNV720944:GNY720944 GXR720944:GXU720944 HHN720944:HHQ720944 HRJ720944:HRM720944 IBF720944:IBI720944 ILB720944:ILE720944 IUX720944:IVA720944 JET720944:JEW720944 JOP720944:JOS720944 JYL720944:JYO720944 KIH720944:KIK720944 KSD720944:KSG720944 LBZ720944:LCC720944 LLV720944:LLY720944 LVR720944:LVU720944 MFN720944:MFQ720944 MPJ720944:MPM720944 MZF720944:MZI720944 NJB720944:NJE720944 NSX720944:NTA720944 OCT720944:OCW720944 OMP720944:OMS720944 OWL720944:OWO720944 PGH720944:PGK720944 PQD720944:PQG720944 PZZ720944:QAC720944 QJV720944:QJY720944 QTR720944:QTU720944 RDN720944:RDQ720944 RNJ720944:RNM720944 RXF720944:RXI720944 SHB720944:SHE720944 SQX720944:SRA720944 TAT720944:TAW720944 TKP720944:TKS720944 TUL720944:TUO720944 UEH720944:UEK720944 UOD720944:UOG720944 UXZ720944:UYC720944 VHV720944:VHY720944 VRR720944:VRU720944 WBN720944:WBQ720944 WLJ720944:WLM720944 WVF720944:WVI720944 M786383:P786383 IT786480:IW786480 SP786480:SS786480 ACL786480:ACO786480 AMH786480:AMK786480 AWD786480:AWG786480 BFZ786480:BGC786480 BPV786480:BPY786480 BZR786480:BZU786480 CJN786480:CJQ786480 CTJ786480:CTM786480 DDF786480:DDI786480 DNB786480:DNE786480 DWX786480:DXA786480 EGT786480:EGW786480 EQP786480:EQS786480 FAL786480:FAO786480 FKH786480:FKK786480 FUD786480:FUG786480 GDZ786480:GEC786480 GNV786480:GNY786480 GXR786480:GXU786480 HHN786480:HHQ786480 HRJ786480:HRM786480 IBF786480:IBI786480 ILB786480:ILE786480 IUX786480:IVA786480 JET786480:JEW786480 JOP786480:JOS786480 JYL786480:JYO786480 KIH786480:KIK786480 KSD786480:KSG786480 LBZ786480:LCC786480 LLV786480:LLY786480 LVR786480:LVU786480 MFN786480:MFQ786480 MPJ786480:MPM786480 MZF786480:MZI786480 NJB786480:NJE786480 NSX786480:NTA786480 OCT786480:OCW786480 OMP786480:OMS786480 OWL786480:OWO786480 PGH786480:PGK786480 PQD786480:PQG786480 PZZ786480:QAC786480 QJV786480:QJY786480 QTR786480:QTU786480 RDN786480:RDQ786480 RNJ786480:RNM786480 RXF786480:RXI786480 SHB786480:SHE786480 SQX786480:SRA786480 TAT786480:TAW786480 TKP786480:TKS786480 TUL786480:TUO786480 UEH786480:UEK786480 UOD786480:UOG786480 UXZ786480:UYC786480 VHV786480:VHY786480 VRR786480:VRU786480 WBN786480:WBQ786480 WLJ786480:WLM786480 WVF786480:WVI786480 M851919:P851919 IT852016:IW852016 SP852016:SS852016 ACL852016:ACO852016 AMH852016:AMK852016 AWD852016:AWG852016 BFZ852016:BGC852016 BPV852016:BPY852016 BZR852016:BZU852016 CJN852016:CJQ852016 CTJ852016:CTM852016 DDF852016:DDI852016 DNB852016:DNE852016 DWX852016:DXA852016 EGT852016:EGW852016 EQP852016:EQS852016 FAL852016:FAO852016 FKH852016:FKK852016 FUD852016:FUG852016 GDZ852016:GEC852016 GNV852016:GNY852016 GXR852016:GXU852016 HHN852016:HHQ852016 HRJ852016:HRM852016 IBF852016:IBI852016 ILB852016:ILE852016 IUX852016:IVA852016 JET852016:JEW852016 JOP852016:JOS852016 JYL852016:JYO852016 KIH852016:KIK852016 KSD852016:KSG852016 LBZ852016:LCC852016 LLV852016:LLY852016 LVR852016:LVU852016 MFN852016:MFQ852016 MPJ852016:MPM852016 MZF852016:MZI852016 NJB852016:NJE852016 NSX852016:NTA852016 OCT852016:OCW852016 OMP852016:OMS852016 OWL852016:OWO852016 PGH852016:PGK852016 PQD852016:PQG852016 PZZ852016:QAC852016 QJV852016:QJY852016 QTR852016:QTU852016 RDN852016:RDQ852016 RNJ852016:RNM852016 RXF852016:RXI852016 SHB852016:SHE852016 SQX852016:SRA852016 TAT852016:TAW852016 TKP852016:TKS852016 TUL852016:TUO852016 UEH852016:UEK852016 UOD852016:UOG852016 UXZ852016:UYC852016 VHV852016:VHY852016 VRR852016:VRU852016 WBN852016:WBQ852016 WLJ852016:WLM852016 WVF852016:WVI852016 M917455:P917455 IT917552:IW917552 SP917552:SS917552 ACL917552:ACO917552 AMH917552:AMK917552 AWD917552:AWG917552 BFZ917552:BGC917552 BPV917552:BPY917552 BZR917552:BZU917552 CJN917552:CJQ917552 CTJ917552:CTM917552 DDF917552:DDI917552 DNB917552:DNE917552 DWX917552:DXA917552 EGT917552:EGW917552 EQP917552:EQS917552 FAL917552:FAO917552 FKH917552:FKK917552 FUD917552:FUG917552 GDZ917552:GEC917552 GNV917552:GNY917552 GXR917552:GXU917552 HHN917552:HHQ917552 HRJ917552:HRM917552 IBF917552:IBI917552 ILB917552:ILE917552 IUX917552:IVA917552 JET917552:JEW917552 JOP917552:JOS917552 JYL917552:JYO917552 KIH917552:KIK917552 KSD917552:KSG917552 LBZ917552:LCC917552 LLV917552:LLY917552 LVR917552:LVU917552 MFN917552:MFQ917552 MPJ917552:MPM917552 MZF917552:MZI917552 NJB917552:NJE917552 NSX917552:NTA917552 OCT917552:OCW917552 OMP917552:OMS917552 OWL917552:OWO917552 PGH917552:PGK917552 PQD917552:PQG917552 PZZ917552:QAC917552 QJV917552:QJY917552 QTR917552:QTU917552 RDN917552:RDQ917552 RNJ917552:RNM917552 RXF917552:RXI917552 SHB917552:SHE917552 SQX917552:SRA917552 TAT917552:TAW917552 TKP917552:TKS917552 TUL917552:TUO917552 UEH917552:UEK917552 UOD917552:UOG917552 UXZ917552:UYC917552 VHV917552:VHY917552 VRR917552:VRU917552 WBN917552:WBQ917552 WLJ917552:WLM917552 WVF917552:WVI917552 M982991:P982991 IT983088:IW983088 SP983088:SS983088 ACL983088:ACO983088 AMH983088:AMK983088 AWD983088:AWG983088 BFZ983088:BGC983088 BPV983088:BPY983088 BZR983088:BZU983088 CJN983088:CJQ983088 CTJ983088:CTM983088 DDF983088:DDI983088 DNB983088:DNE983088 DWX983088:DXA983088 EGT983088:EGW983088 EQP983088:EQS983088 FAL983088:FAO983088 FKH983088:FKK983088 FUD983088:FUG983088 GDZ983088:GEC983088 GNV983088:GNY983088 GXR983088:GXU983088 HHN983088:HHQ983088 HRJ983088:HRM983088 IBF983088:IBI983088 ILB983088:ILE983088 IUX983088:IVA983088 JET983088:JEW983088 JOP983088:JOS983088 JYL983088:JYO983088 KIH983088:KIK983088 KSD983088:KSG983088 LBZ983088:LCC983088 LLV983088:LLY983088 LVR983088:LVU983088 MFN983088:MFQ983088 MPJ983088:MPM983088 MZF983088:MZI983088 NJB983088:NJE983088 NSX983088:NTA983088 OCT983088:OCW983088 OMP983088:OMS983088 OWL983088:OWO983088 PGH983088:PGK983088 PQD983088:PQG983088 PZZ983088:QAC983088 QJV983088:QJY983088 QTR983088:QTU983088 RDN983088:RDQ983088 RNJ983088:RNM983088 RXF983088:RXI983088 SHB983088:SHE983088 SQX983088:SRA983088 TAT983088:TAW983088 TKP983088:TKS983088 TUL983088:TUO983088 UEH983088:UEK983088 UOD983088:UOG983088 UXZ983088:UYC983088 VHV983088:VHY983088 VRR983088:VRU983088 WBN983088:WBQ983088 WLJ983088:WLM983088 WVF983088:WVI983088 IT54:IW54 SP54:SS54 ACL54:ACO54 AMH54:AMK54 AWD54:AWG54 BFZ54:BGC54 BPV54:BPY54 BZR54:BZU54 CJN54:CJQ54 CTJ54:CTM54 DDF54:DDI54 DNB54:DNE54 DWX54:DXA54 EGT54:EGW54 EQP54:EQS54 FAL54:FAO54 FKH54:FKK54 FUD54:FUG54 GDZ54:GEC54 GNV54:GNY54 GXR54:GXU54 HHN54:HHQ54 HRJ54:HRM54 IBF54:IBI54 ILB54:ILE54 IUX54:IVA54 JET54:JEW54 JOP54:JOS54 JYL54:JYO54 KIH54:KIK54 KSD54:KSG54 LBZ54:LCC54 LLV54:LLY54 LVR54:LVU54 MFN54:MFQ54 MPJ54:MPM54 MZF54:MZI54 NJB54:NJE54 NSX54:NTA54 OCT54:OCW54 OMP54:OMS54 OWL54:OWO54 PGH54:PGK54 PQD54:PQG54 PZZ54:QAC54 QJV54:QJY54 QTR54:QTU54 RDN54:RDQ54 RNJ54:RNM54 RXF54:RXI54 SHB54:SHE54 SQX54:SRA54 TAT54:TAW54 TKP54:TKS54 TUL54:TUO54 UEH54:UEK54 UOD54:UOG54 UXZ54:UYC54 VHV54:VHY54 VRR54:VRU54 WBN54:WBQ54 WLJ54:WLM54 WVF54:WVI54 M65493:P65493 IT65590:IW65590 SP65590:SS65590 ACL65590:ACO65590 AMH65590:AMK65590 AWD65590:AWG65590 BFZ65590:BGC65590 BPV65590:BPY65590 BZR65590:BZU65590 CJN65590:CJQ65590 CTJ65590:CTM65590 DDF65590:DDI65590 DNB65590:DNE65590 DWX65590:DXA65590 EGT65590:EGW65590 EQP65590:EQS65590 FAL65590:FAO65590 FKH65590:FKK65590 FUD65590:FUG65590 GDZ65590:GEC65590 GNV65590:GNY65590 GXR65590:GXU65590 HHN65590:HHQ65590 HRJ65590:HRM65590 IBF65590:IBI65590 ILB65590:ILE65590 IUX65590:IVA65590 JET65590:JEW65590 JOP65590:JOS65590 JYL65590:JYO65590 KIH65590:KIK65590 KSD65590:KSG65590 LBZ65590:LCC65590 LLV65590:LLY65590 LVR65590:LVU65590 MFN65590:MFQ65590 MPJ65590:MPM65590 MZF65590:MZI65590 NJB65590:NJE65590 NSX65590:NTA65590 OCT65590:OCW65590 OMP65590:OMS65590 OWL65590:OWO65590 PGH65590:PGK65590 PQD65590:PQG65590 PZZ65590:QAC65590 QJV65590:QJY65590 QTR65590:QTU65590 RDN65590:RDQ65590 RNJ65590:RNM65590 RXF65590:RXI65590 SHB65590:SHE65590 SQX65590:SRA65590 TAT65590:TAW65590 TKP65590:TKS65590 TUL65590:TUO65590 UEH65590:UEK65590 UOD65590:UOG65590 UXZ65590:UYC65590 VHV65590:VHY65590 VRR65590:VRU65590 WBN65590:WBQ65590 WLJ65590:WLM65590 WVF65590:WVI65590 M131029:P131029 IT131126:IW131126 SP131126:SS131126 ACL131126:ACO131126 AMH131126:AMK131126 AWD131126:AWG131126 BFZ131126:BGC131126 BPV131126:BPY131126 BZR131126:BZU131126 CJN131126:CJQ131126 CTJ131126:CTM131126 DDF131126:DDI131126 DNB131126:DNE131126 DWX131126:DXA131126 EGT131126:EGW131126 EQP131126:EQS131126 FAL131126:FAO131126 FKH131126:FKK131126 FUD131126:FUG131126 GDZ131126:GEC131126 GNV131126:GNY131126 GXR131126:GXU131126 HHN131126:HHQ131126 HRJ131126:HRM131126 IBF131126:IBI131126 ILB131126:ILE131126 IUX131126:IVA131126 JET131126:JEW131126 JOP131126:JOS131126 JYL131126:JYO131126 KIH131126:KIK131126 KSD131126:KSG131126 LBZ131126:LCC131126 LLV131126:LLY131126 LVR131126:LVU131126 MFN131126:MFQ131126 MPJ131126:MPM131126 MZF131126:MZI131126 NJB131126:NJE131126 NSX131126:NTA131126 OCT131126:OCW131126 OMP131126:OMS131126 OWL131126:OWO131126 PGH131126:PGK131126 PQD131126:PQG131126 PZZ131126:QAC131126 QJV131126:QJY131126 QTR131126:QTU131126 RDN131126:RDQ131126 RNJ131126:RNM131126 RXF131126:RXI131126 SHB131126:SHE131126 SQX131126:SRA131126 TAT131126:TAW131126 TKP131126:TKS131126 TUL131126:TUO131126 UEH131126:UEK131126 UOD131126:UOG131126 UXZ131126:UYC131126 VHV131126:VHY131126 VRR131126:VRU131126 WBN131126:WBQ131126 WLJ131126:WLM131126 WVF131126:WVI131126 M196565:P196565 IT196662:IW196662 SP196662:SS196662 ACL196662:ACO196662 AMH196662:AMK196662 AWD196662:AWG196662 BFZ196662:BGC196662 BPV196662:BPY196662 BZR196662:BZU196662 CJN196662:CJQ196662 CTJ196662:CTM196662 DDF196662:DDI196662 DNB196662:DNE196662 DWX196662:DXA196662 EGT196662:EGW196662 EQP196662:EQS196662 FAL196662:FAO196662 FKH196662:FKK196662 FUD196662:FUG196662 GDZ196662:GEC196662 GNV196662:GNY196662 GXR196662:GXU196662 HHN196662:HHQ196662 HRJ196662:HRM196662 IBF196662:IBI196662 ILB196662:ILE196662 IUX196662:IVA196662 JET196662:JEW196662 JOP196662:JOS196662 JYL196662:JYO196662 KIH196662:KIK196662 KSD196662:KSG196662 LBZ196662:LCC196662 LLV196662:LLY196662 LVR196662:LVU196662 MFN196662:MFQ196662 MPJ196662:MPM196662 MZF196662:MZI196662 NJB196662:NJE196662 NSX196662:NTA196662 OCT196662:OCW196662 OMP196662:OMS196662 OWL196662:OWO196662 PGH196662:PGK196662 PQD196662:PQG196662 PZZ196662:QAC196662 QJV196662:QJY196662 QTR196662:QTU196662 RDN196662:RDQ196662 RNJ196662:RNM196662 RXF196662:RXI196662 SHB196662:SHE196662 SQX196662:SRA196662 TAT196662:TAW196662 TKP196662:TKS196662 TUL196662:TUO196662 UEH196662:UEK196662 UOD196662:UOG196662 UXZ196662:UYC196662 VHV196662:VHY196662 VRR196662:VRU196662 WBN196662:WBQ196662 WLJ196662:WLM196662 WVF196662:WVI196662 M262101:P262101 IT262198:IW262198 SP262198:SS262198 ACL262198:ACO262198 AMH262198:AMK262198 AWD262198:AWG262198 BFZ262198:BGC262198 BPV262198:BPY262198 BZR262198:BZU262198 CJN262198:CJQ262198 CTJ262198:CTM262198 DDF262198:DDI262198 DNB262198:DNE262198 DWX262198:DXA262198 EGT262198:EGW262198 EQP262198:EQS262198 FAL262198:FAO262198 FKH262198:FKK262198 FUD262198:FUG262198 GDZ262198:GEC262198 GNV262198:GNY262198 GXR262198:GXU262198 HHN262198:HHQ262198 HRJ262198:HRM262198 IBF262198:IBI262198 ILB262198:ILE262198 IUX262198:IVA262198 JET262198:JEW262198 JOP262198:JOS262198 JYL262198:JYO262198 KIH262198:KIK262198 KSD262198:KSG262198 LBZ262198:LCC262198 LLV262198:LLY262198 LVR262198:LVU262198 MFN262198:MFQ262198 MPJ262198:MPM262198 MZF262198:MZI262198 NJB262198:NJE262198 NSX262198:NTA262198 OCT262198:OCW262198 OMP262198:OMS262198 OWL262198:OWO262198 PGH262198:PGK262198 PQD262198:PQG262198 PZZ262198:QAC262198 QJV262198:QJY262198 QTR262198:QTU262198 RDN262198:RDQ262198 RNJ262198:RNM262198 RXF262198:RXI262198 SHB262198:SHE262198 SQX262198:SRA262198 TAT262198:TAW262198 TKP262198:TKS262198 TUL262198:TUO262198 UEH262198:UEK262198 UOD262198:UOG262198 UXZ262198:UYC262198 VHV262198:VHY262198 VRR262198:VRU262198 WBN262198:WBQ262198 WLJ262198:WLM262198 WVF262198:WVI262198 M327637:P327637 IT327734:IW327734 SP327734:SS327734 ACL327734:ACO327734 AMH327734:AMK327734 AWD327734:AWG327734 BFZ327734:BGC327734 BPV327734:BPY327734 BZR327734:BZU327734 CJN327734:CJQ327734 CTJ327734:CTM327734 DDF327734:DDI327734 DNB327734:DNE327734 DWX327734:DXA327734 EGT327734:EGW327734 EQP327734:EQS327734 FAL327734:FAO327734 FKH327734:FKK327734 FUD327734:FUG327734 GDZ327734:GEC327734 GNV327734:GNY327734 GXR327734:GXU327734 HHN327734:HHQ327734 HRJ327734:HRM327734 IBF327734:IBI327734 ILB327734:ILE327734 IUX327734:IVA327734 JET327734:JEW327734 JOP327734:JOS327734 JYL327734:JYO327734 KIH327734:KIK327734 KSD327734:KSG327734 LBZ327734:LCC327734 LLV327734:LLY327734 LVR327734:LVU327734 MFN327734:MFQ327734 MPJ327734:MPM327734 MZF327734:MZI327734 NJB327734:NJE327734 NSX327734:NTA327734 OCT327734:OCW327734 OMP327734:OMS327734 OWL327734:OWO327734 PGH327734:PGK327734 PQD327734:PQG327734 PZZ327734:QAC327734 QJV327734:QJY327734 QTR327734:QTU327734 RDN327734:RDQ327734 RNJ327734:RNM327734 RXF327734:RXI327734 SHB327734:SHE327734 SQX327734:SRA327734 TAT327734:TAW327734 TKP327734:TKS327734 TUL327734:TUO327734 UEH327734:UEK327734 UOD327734:UOG327734 UXZ327734:UYC327734 VHV327734:VHY327734 VRR327734:VRU327734 WBN327734:WBQ327734 WLJ327734:WLM327734 WVF327734:WVI327734 M393173:P393173 IT393270:IW393270 SP393270:SS393270 ACL393270:ACO393270 AMH393270:AMK393270 AWD393270:AWG393270 BFZ393270:BGC393270 BPV393270:BPY393270 BZR393270:BZU393270 CJN393270:CJQ393270 CTJ393270:CTM393270 DDF393270:DDI393270 DNB393270:DNE393270 DWX393270:DXA393270 EGT393270:EGW393270 EQP393270:EQS393270 FAL393270:FAO393270 FKH393270:FKK393270 FUD393270:FUG393270 GDZ393270:GEC393270 GNV393270:GNY393270 GXR393270:GXU393270 HHN393270:HHQ393270 HRJ393270:HRM393270 IBF393270:IBI393270 ILB393270:ILE393270 IUX393270:IVA393270 JET393270:JEW393270 JOP393270:JOS393270 JYL393270:JYO393270 KIH393270:KIK393270 KSD393270:KSG393270 LBZ393270:LCC393270 LLV393270:LLY393270 LVR393270:LVU393270 MFN393270:MFQ393270 MPJ393270:MPM393270 MZF393270:MZI393270 NJB393270:NJE393270 NSX393270:NTA393270 OCT393270:OCW393270 OMP393270:OMS393270 OWL393270:OWO393270 PGH393270:PGK393270 PQD393270:PQG393270 PZZ393270:QAC393270 QJV393270:QJY393270 QTR393270:QTU393270 RDN393270:RDQ393270 RNJ393270:RNM393270 RXF393270:RXI393270 SHB393270:SHE393270 SQX393270:SRA393270 TAT393270:TAW393270 TKP393270:TKS393270 TUL393270:TUO393270 UEH393270:UEK393270 UOD393270:UOG393270 UXZ393270:UYC393270 VHV393270:VHY393270 VRR393270:VRU393270 WBN393270:WBQ393270 WLJ393270:WLM393270 WVF393270:WVI393270 M458709:P458709 IT458806:IW458806 SP458806:SS458806 ACL458806:ACO458806 AMH458806:AMK458806 AWD458806:AWG458806 BFZ458806:BGC458806 BPV458806:BPY458806 BZR458806:BZU458806 CJN458806:CJQ458806 CTJ458806:CTM458806 DDF458806:DDI458806 DNB458806:DNE458806 DWX458806:DXA458806 EGT458806:EGW458806 EQP458806:EQS458806 FAL458806:FAO458806 FKH458806:FKK458806 FUD458806:FUG458806 GDZ458806:GEC458806 GNV458806:GNY458806 GXR458806:GXU458806 HHN458806:HHQ458806 HRJ458806:HRM458806 IBF458806:IBI458806 ILB458806:ILE458806 IUX458806:IVA458806 JET458806:JEW458806 JOP458806:JOS458806 JYL458806:JYO458806 KIH458806:KIK458806 KSD458806:KSG458806 LBZ458806:LCC458806 LLV458806:LLY458806 LVR458806:LVU458806 MFN458806:MFQ458806 MPJ458806:MPM458806 MZF458806:MZI458806 NJB458806:NJE458806 NSX458806:NTA458806 OCT458806:OCW458806 OMP458806:OMS458806 OWL458806:OWO458806 PGH458806:PGK458806 PQD458806:PQG458806 PZZ458806:QAC458806 QJV458806:QJY458806 QTR458806:QTU458806 RDN458806:RDQ458806 RNJ458806:RNM458806 RXF458806:RXI458806 SHB458806:SHE458806 SQX458806:SRA458806 TAT458806:TAW458806 TKP458806:TKS458806 TUL458806:TUO458806 UEH458806:UEK458806 UOD458806:UOG458806 UXZ458806:UYC458806 VHV458806:VHY458806 VRR458806:VRU458806 WBN458806:WBQ458806 WLJ458806:WLM458806 WVF458806:WVI458806 M524245:P524245 IT524342:IW524342 SP524342:SS524342 ACL524342:ACO524342 AMH524342:AMK524342 AWD524342:AWG524342 BFZ524342:BGC524342 BPV524342:BPY524342 BZR524342:BZU524342 CJN524342:CJQ524342 CTJ524342:CTM524342 DDF524342:DDI524342 DNB524342:DNE524342 DWX524342:DXA524342 EGT524342:EGW524342 EQP524342:EQS524342 FAL524342:FAO524342 FKH524342:FKK524342 FUD524342:FUG524342 GDZ524342:GEC524342 GNV524342:GNY524342 GXR524342:GXU524342 HHN524342:HHQ524342 HRJ524342:HRM524342 IBF524342:IBI524342 ILB524342:ILE524342 IUX524342:IVA524342 JET524342:JEW524342 JOP524342:JOS524342 JYL524342:JYO524342 KIH524342:KIK524342 KSD524342:KSG524342 LBZ524342:LCC524342 LLV524342:LLY524342 LVR524342:LVU524342 MFN524342:MFQ524342 MPJ524342:MPM524342 MZF524342:MZI524342 NJB524342:NJE524342 NSX524342:NTA524342 OCT524342:OCW524342 OMP524342:OMS524342 OWL524342:OWO524342 PGH524342:PGK524342 PQD524342:PQG524342 PZZ524342:QAC524342 QJV524342:QJY524342 QTR524342:QTU524342 RDN524342:RDQ524342 RNJ524342:RNM524342 RXF524342:RXI524342 SHB524342:SHE524342 SQX524342:SRA524342 TAT524342:TAW524342 TKP524342:TKS524342 TUL524342:TUO524342 UEH524342:UEK524342 UOD524342:UOG524342 UXZ524342:UYC524342 VHV524342:VHY524342 VRR524342:VRU524342 WBN524342:WBQ524342 WLJ524342:WLM524342 WVF524342:WVI524342 M589781:P589781 IT589878:IW589878 SP589878:SS589878 ACL589878:ACO589878 AMH589878:AMK589878 AWD589878:AWG589878 BFZ589878:BGC589878 BPV589878:BPY589878 BZR589878:BZU589878 CJN589878:CJQ589878 CTJ589878:CTM589878 DDF589878:DDI589878 DNB589878:DNE589878 DWX589878:DXA589878 EGT589878:EGW589878 EQP589878:EQS589878 FAL589878:FAO589878 FKH589878:FKK589878 FUD589878:FUG589878 GDZ589878:GEC589878 GNV589878:GNY589878 GXR589878:GXU589878 HHN589878:HHQ589878 HRJ589878:HRM589878 IBF589878:IBI589878 ILB589878:ILE589878 IUX589878:IVA589878 JET589878:JEW589878 JOP589878:JOS589878 JYL589878:JYO589878 KIH589878:KIK589878 KSD589878:KSG589878 LBZ589878:LCC589878 LLV589878:LLY589878 LVR589878:LVU589878 MFN589878:MFQ589878 MPJ589878:MPM589878 MZF589878:MZI589878 NJB589878:NJE589878 NSX589878:NTA589878 OCT589878:OCW589878 OMP589878:OMS589878 OWL589878:OWO589878 PGH589878:PGK589878 PQD589878:PQG589878 PZZ589878:QAC589878 QJV589878:QJY589878 QTR589878:QTU589878 RDN589878:RDQ589878 RNJ589878:RNM589878 RXF589878:RXI589878 SHB589878:SHE589878 SQX589878:SRA589878 TAT589878:TAW589878 TKP589878:TKS589878 TUL589878:TUO589878 UEH589878:UEK589878 UOD589878:UOG589878 UXZ589878:UYC589878 VHV589878:VHY589878 VRR589878:VRU589878 WBN589878:WBQ589878 WLJ589878:WLM589878 WVF589878:WVI589878 M655317:P655317 IT655414:IW655414 SP655414:SS655414 ACL655414:ACO655414 AMH655414:AMK655414 AWD655414:AWG655414 BFZ655414:BGC655414 BPV655414:BPY655414 BZR655414:BZU655414 CJN655414:CJQ655414 CTJ655414:CTM655414 DDF655414:DDI655414 DNB655414:DNE655414 DWX655414:DXA655414 EGT655414:EGW655414 EQP655414:EQS655414 FAL655414:FAO655414 FKH655414:FKK655414 FUD655414:FUG655414 GDZ655414:GEC655414 GNV655414:GNY655414 GXR655414:GXU655414 HHN655414:HHQ655414 HRJ655414:HRM655414 IBF655414:IBI655414 ILB655414:ILE655414 IUX655414:IVA655414 JET655414:JEW655414 JOP655414:JOS655414 JYL655414:JYO655414 KIH655414:KIK655414 KSD655414:KSG655414 LBZ655414:LCC655414 LLV655414:LLY655414 LVR655414:LVU655414 MFN655414:MFQ655414 MPJ655414:MPM655414 MZF655414:MZI655414 NJB655414:NJE655414 NSX655414:NTA655414 OCT655414:OCW655414 OMP655414:OMS655414 OWL655414:OWO655414 PGH655414:PGK655414 PQD655414:PQG655414 PZZ655414:QAC655414 QJV655414:QJY655414 QTR655414:QTU655414 RDN655414:RDQ655414 RNJ655414:RNM655414 RXF655414:RXI655414 SHB655414:SHE655414 SQX655414:SRA655414 TAT655414:TAW655414 TKP655414:TKS655414 TUL655414:TUO655414 UEH655414:UEK655414 UOD655414:UOG655414 UXZ655414:UYC655414 VHV655414:VHY655414 VRR655414:VRU655414 WBN655414:WBQ655414 WLJ655414:WLM655414 WVF655414:WVI655414 M720853:P720853 IT720950:IW720950 SP720950:SS720950 ACL720950:ACO720950 AMH720950:AMK720950 AWD720950:AWG720950 BFZ720950:BGC720950 BPV720950:BPY720950 BZR720950:BZU720950 CJN720950:CJQ720950 CTJ720950:CTM720950 DDF720950:DDI720950 DNB720950:DNE720950 DWX720950:DXA720950 EGT720950:EGW720950 EQP720950:EQS720950 FAL720950:FAO720950 FKH720950:FKK720950 FUD720950:FUG720950 GDZ720950:GEC720950 GNV720950:GNY720950 GXR720950:GXU720950 HHN720950:HHQ720950 HRJ720950:HRM720950 IBF720950:IBI720950 ILB720950:ILE720950 IUX720950:IVA720950 JET720950:JEW720950 JOP720950:JOS720950 JYL720950:JYO720950 KIH720950:KIK720950 KSD720950:KSG720950 LBZ720950:LCC720950 LLV720950:LLY720950 LVR720950:LVU720950 MFN720950:MFQ720950 MPJ720950:MPM720950 MZF720950:MZI720950 NJB720950:NJE720950 NSX720950:NTA720950 OCT720950:OCW720950 OMP720950:OMS720950 OWL720950:OWO720950 PGH720950:PGK720950 PQD720950:PQG720950 PZZ720950:QAC720950 QJV720950:QJY720950 QTR720950:QTU720950 RDN720950:RDQ720950 RNJ720950:RNM720950 RXF720950:RXI720950 SHB720950:SHE720950 SQX720950:SRA720950 TAT720950:TAW720950 TKP720950:TKS720950 TUL720950:TUO720950 UEH720950:UEK720950 UOD720950:UOG720950 UXZ720950:UYC720950 VHV720950:VHY720950 VRR720950:VRU720950 WBN720950:WBQ720950 WLJ720950:WLM720950 WVF720950:WVI720950 M786389:P786389 IT786486:IW786486 SP786486:SS786486 ACL786486:ACO786486 AMH786486:AMK786486 AWD786486:AWG786486 BFZ786486:BGC786486 BPV786486:BPY786486 BZR786486:BZU786486 CJN786486:CJQ786486 CTJ786486:CTM786486 DDF786486:DDI786486 DNB786486:DNE786486 DWX786486:DXA786486 EGT786486:EGW786486 EQP786486:EQS786486 FAL786486:FAO786486 FKH786486:FKK786486 FUD786486:FUG786486 GDZ786486:GEC786486 GNV786486:GNY786486 GXR786486:GXU786486 HHN786486:HHQ786486 HRJ786486:HRM786486 IBF786486:IBI786486 ILB786486:ILE786486 IUX786486:IVA786486 JET786486:JEW786486 JOP786486:JOS786486 JYL786486:JYO786486 KIH786486:KIK786486 KSD786486:KSG786486 LBZ786486:LCC786486 LLV786486:LLY786486 LVR786486:LVU786486 MFN786486:MFQ786486 MPJ786486:MPM786486 MZF786486:MZI786486 NJB786486:NJE786486 NSX786486:NTA786486 OCT786486:OCW786486 OMP786486:OMS786486 OWL786486:OWO786486 PGH786486:PGK786486 PQD786486:PQG786486 PZZ786486:QAC786486 QJV786486:QJY786486 QTR786486:QTU786486 RDN786486:RDQ786486 RNJ786486:RNM786486 RXF786486:RXI786486 SHB786486:SHE786486 SQX786486:SRA786486 TAT786486:TAW786486 TKP786486:TKS786486 TUL786486:TUO786486 UEH786486:UEK786486 UOD786486:UOG786486 UXZ786486:UYC786486 VHV786486:VHY786486 VRR786486:VRU786486 WBN786486:WBQ786486 WLJ786486:WLM786486 WVF786486:WVI786486 M851925:P851925 IT852022:IW852022 SP852022:SS852022 ACL852022:ACO852022 AMH852022:AMK852022 AWD852022:AWG852022 BFZ852022:BGC852022 BPV852022:BPY852022 BZR852022:BZU852022 CJN852022:CJQ852022 CTJ852022:CTM852022 DDF852022:DDI852022 DNB852022:DNE852022 DWX852022:DXA852022 EGT852022:EGW852022 EQP852022:EQS852022 FAL852022:FAO852022 FKH852022:FKK852022 FUD852022:FUG852022 GDZ852022:GEC852022 GNV852022:GNY852022 GXR852022:GXU852022 HHN852022:HHQ852022 HRJ852022:HRM852022 IBF852022:IBI852022 ILB852022:ILE852022 IUX852022:IVA852022 JET852022:JEW852022 JOP852022:JOS852022 JYL852022:JYO852022 KIH852022:KIK852022 KSD852022:KSG852022 LBZ852022:LCC852022 LLV852022:LLY852022 LVR852022:LVU852022 MFN852022:MFQ852022 MPJ852022:MPM852022 MZF852022:MZI852022 NJB852022:NJE852022 NSX852022:NTA852022 OCT852022:OCW852022 OMP852022:OMS852022 OWL852022:OWO852022 PGH852022:PGK852022 PQD852022:PQG852022 PZZ852022:QAC852022 QJV852022:QJY852022 QTR852022:QTU852022 RDN852022:RDQ852022 RNJ852022:RNM852022 RXF852022:RXI852022 SHB852022:SHE852022 SQX852022:SRA852022 TAT852022:TAW852022 TKP852022:TKS852022 TUL852022:TUO852022 UEH852022:UEK852022 UOD852022:UOG852022 UXZ852022:UYC852022 VHV852022:VHY852022 VRR852022:VRU852022 WBN852022:WBQ852022 WLJ852022:WLM852022 WVF852022:WVI852022 M917461:P917461 IT917558:IW917558 SP917558:SS917558 ACL917558:ACO917558 AMH917558:AMK917558 AWD917558:AWG917558 BFZ917558:BGC917558 BPV917558:BPY917558 BZR917558:BZU917558 CJN917558:CJQ917558 CTJ917558:CTM917558 DDF917558:DDI917558 DNB917558:DNE917558 DWX917558:DXA917558 EGT917558:EGW917558 EQP917558:EQS917558 FAL917558:FAO917558 FKH917558:FKK917558 FUD917558:FUG917558 GDZ917558:GEC917558 GNV917558:GNY917558 GXR917558:GXU917558 HHN917558:HHQ917558 HRJ917558:HRM917558 IBF917558:IBI917558 ILB917558:ILE917558 IUX917558:IVA917558 JET917558:JEW917558 JOP917558:JOS917558 JYL917558:JYO917558 KIH917558:KIK917558 KSD917558:KSG917558 LBZ917558:LCC917558 LLV917558:LLY917558 LVR917558:LVU917558 MFN917558:MFQ917558 MPJ917558:MPM917558 MZF917558:MZI917558 NJB917558:NJE917558 NSX917558:NTA917558 OCT917558:OCW917558 OMP917558:OMS917558 OWL917558:OWO917558 PGH917558:PGK917558 PQD917558:PQG917558 PZZ917558:QAC917558 QJV917558:QJY917558 QTR917558:QTU917558 RDN917558:RDQ917558 RNJ917558:RNM917558 RXF917558:RXI917558 SHB917558:SHE917558 SQX917558:SRA917558 TAT917558:TAW917558 TKP917558:TKS917558 TUL917558:TUO917558 UEH917558:UEK917558 UOD917558:UOG917558 UXZ917558:UYC917558 VHV917558:VHY917558 VRR917558:VRU917558 WBN917558:WBQ917558 WLJ917558:WLM917558 WVF917558:WVI917558 M982997:P982997 IT983094:IW983094 SP983094:SS983094 ACL983094:ACO983094 AMH983094:AMK983094 AWD983094:AWG983094 BFZ983094:BGC983094 BPV983094:BPY983094 BZR983094:BZU983094 CJN983094:CJQ983094 CTJ983094:CTM983094 DDF983094:DDI983094 DNB983094:DNE983094 DWX983094:DXA983094 EGT983094:EGW983094 EQP983094:EQS983094 FAL983094:FAO983094 FKH983094:FKK983094 FUD983094:FUG983094 GDZ983094:GEC983094 GNV983094:GNY983094 GXR983094:GXU983094 HHN983094:HHQ983094 HRJ983094:HRM983094 IBF983094:IBI983094 ILB983094:ILE983094 IUX983094:IVA983094 JET983094:JEW983094 JOP983094:JOS983094 JYL983094:JYO983094 KIH983094:KIK983094 KSD983094:KSG983094 LBZ983094:LCC983094 LLV983094:LLY983094 LVR983094:LVU983094 MFN983094:MFQ983094 MPJ983094:MPM983094 MZF983094:MZI983094 NJB983094:NJE983094 NSX983094:NTA983094 OCT983094:OCW983094 OMP983094:OMS983094 OWL983094:OWO983094 PGH983094:PGK983094 PQD983094:PQG983094 PZZ983094:QAC983094 QJV983094:QJY983094 QTR983094:QTU983094 RDN983094:RDQ983094 RNJ983094:RNM983094 RXF983094:RXI983094 SHB983094:SHE983094 SQX983094:SRA983094 TAT983094:TAW983094 TKP983094:TKS983094 TUL983094:TUO983094 UEH983094:UEK983094 UOD983094:UOG983094 UXZ983094:UYC983094 VHV983094:VHY983094 VRR983094:VRU983094 WBN983094:WBQ983094 WLJ983094:WLM983094 WVF983094:WVI983094 IT60:IW60 SP60:SS60 ACL60:ACO60 AMH60:AMK60 AWD60:AWG60 BFZ60:BGC60 BPV60:BPY60 BZR60:BZU60 CJN60:CJQ60 CTJ60:CTM60 DDF60:DDI60 DNB60:DNE60 DWX60:DXA60 EGT60:EGW60 EQP60:EQS60 FAL60:FAO60 FKH60:FKK60 FUD60:FUG60 GDZ60:GEC60 GNV60:GNY60 GXR60:GXU60 HHN60:HHQ60 HRJ60:HRM60 IBF60:IBI60 ILB60:ILE60 IUX60:IVA60 JET60:JEW60 JOP60:JOS60 JYL60:JYO60 KIH60:KIK60 KSD60:KSG60 LBZ60:LCC60 LLV60:LLY60 LVR60:LVU60 MFN60:MFQ60 MPJ60:MPM60 MZF60:MZI60 NJB60:NJE60 NSX60:NTA60 OCT60:OCW60 OMP60:OMS60 OWL60:OWO60 PGH60:PGK60 PQD60:PQG60 PZZ60:QAC60 QJV60:QJY60 QTR60:QTU60 RDN60:RDQ60 RNJ60:RNM60 RXF60:RXI60 SHB60:SHE60 SQX60:SRA60 TAT60:TAW60 TKP60:TKS60 TUL60:TUO60 UEH60:UEK60 UOD60:UOG60 UXZ60:UYC60 VHV60:VHY60 VRR60:VRU60 WBN60:WBQ60 WLJ60:WLM60 WVF60:WVI60 M65499:P65499 IT65596:IW65596 SP65596:SS65596 ACL65596:ACO65596 AMH65596:AMK65596 AWD65596:AWG65596 BFZ65596:BGC65596 BPV65596:BPY65596 BZR65596:BZU65596 CJN65596:CJQ65596 CTJ65596:CTM65596 DDF65596:DDI65596 DNB65596:DNE65596 DWX65596:DXA65596 EGT65596:EGW65596 EQP65596:EQS65596 FAL65596:FAO65596 FKH65596:FKK65596 FUD65596:FUG65596 GDZ65596:GEC65596 GNV65596:GNY65596 GXR65596:GXU65596 HHN65596:HHQ65596 HRJ65596:HRM65596 IBF65596:IBI65596 ILB65596:ILE65596 IUX65596:IVA65596 JET65596:JEW65596 JOP65596:JOS65596 JYL65596:JYO65596 KIH65596:KIK65596 KSD65596:KSG65596 LBZ65596:LCC65596 LLV65596:LLY65596 LVR65596:LVU65596 MFN65596:MFQ65596 MPJ65596:MPM65596 MZF65596:MZI65596 NJB65596:NJE65596 NSX65596:NTA65596 OCT65596:OCW65596 OMP65596:OMS65596 OWL65596:OWO65596 PGH65596:PGK65596 PQD65596:PQG65596 PZZ65596:QAC65596 QJV65596:QJY65596 QTR65596:QTU65596 RDN65596:RDQ65596 RNJ65596:RNM65596 RXF65596:RXI65596 SHB65596:SHE65596 SQX65596:SRA65596 TAT65596:TAW65596 TKP65596:TKS65596 TUL65596:TUO65596 UEH65596:UEK65596 UOD65596:UOG65596 UXZ65596:UYC65596 VHV65596:VHY65596 VRR65596:VRU65596 WBN65596:WBQ65596 WLJ65596:WLM65596 WVF65596:WVI65596 M131035:P131035 IT131132:IW131132 SP131132:SS131132 ACL131132:ACO131132 AMH131132:AMK131132 AWD131132:AWG131132 BFZ131132:BGC131132 BPV131132:BPY131132 BZR131132:BZU131132 CJN131132:CJQ131132 CTJ131132:CTM131132 DDF131132:DDI131132 DNB131132:DNE131132 DWX131132:DXA131132 EGT131132:EGW131132 EQP131132:EQS131132 FAL131132:FAO131132 FKH131132:FKK131132 FUD131132:FUG131132 GDZ131132:GEC131132 GNV131132:GNY131132 GXR131132:GXU131132 HHN131132:HHQ131132 HRJ131132:HRM131132 IBF131132:IBI131132 ILB131132:ILE131132 IUX131132:IVA131132 JET131132:JEW131132 JOP131132:JOS131132 JYL131132:JYO131132 KIH131132:KIK131132 KSD131132:KSG131132 LBZ131132:LCC131132 LLV131132:LLY131132 LVR131132:LVU131132 MFN131132:MFQ131132 MPJ131132:MPM131132 MZF131132:MZI131132 NJB131132:NJE131132 NSX131132:NTA131132 OCT131132:OCW131132 OMP131132:OMS131132 OWL131132:OWO131132 PGH131132:PGK131132 PQD131132:PQG131132 PZZ131132:QAC131132 QJV131132:QJY131132 QTR131132:QTU131132 RDN131132:RDQ131132 RNJ131132:RNM131132 RXF131132:RXI131132 SHB131132:SHE131132 SQX131132:SRA131132 TAT131132:TAW131132 TKP131132:TKS131132 TUL131132:TUO131132 UEH131132:UEK131132 UOD131132:UOG131132 UXZ131132:UYC131132 VHV131132:VHY131132 VRR131132:VRU131132 WBN131132:WBQ131132 WLJ131132:WLM131132 WVF131132:WVI131132 M196571:P196571 IT196668:IW196668 SP196668:SS196668 ACL196668:ACO196668 AMH196668:AMK196668 AWD196668:AWG196668 BFZ196668:BGC196668 BPV196668:BPY196668 BZR196668:BZU196668 CJN196668:CJQ196668 CTJ196668:CTM196668 DDF196668:DDI196668 DNB196668:DNE196668 DWX196668:DXA196668 EGT196668:EGW196668 EQP196668:EQS196668 FAL196668:FAO196668 FKH196668:FKK196668 FUD196668:FUG196668 GDZ196668:GEC196668 GNV196668:GNY196668 GXR196668:GXU196668 HHN196668:HHQ196668 HRJ196668:HRM196668 IBF196668:IBI196668 ILB196668:ILE196668 IUX196668:IVA196668 JET196668:JEW196668 JOP196668:JOS196668 JYL196668:JYO196668 KIH196668:KIK196668 KSD196668:KSG196668 LBZ196668:LCC196668 LLV196668:LLY196668 LVR196668:LVU196668 MFN196668:MFQ196668 MPJ196668:MPM196668 MZF196668:MZI196668 NJB196668:NJE196668 NSX196668:NTA196668 OCT196668:OCW196668 OMP196668:OMS196668 OWL196668:OWO196668 PGH196668:PGK196668 PQD196668:PQG196668 PZZ196668:QAC196668 QJV196668:QJY196668 QTR196668:QTU196668 RDN196668:RDQ196668 RNJ196668:RNM196668 RXF196668:RXI196668 SHB196668:SHE196668 SQX196668:SRA196668 TAT196668:TAW196668 TKP196668:TKS196668 TUL196668:TUO196668 UEH196668:UEK196668 UOD196668:UOG196668 UXZ196668:UYC196668 VHV196668:VHY196668 VRR196668:VRU196668 WBN196668:WBQ196668 WLJ196668:WLM196668 WVF196668:WVI196668 M262107:P262107 IT262204:IW262204 SP262204:SS262204 ACL262204:ACO262204 AMH262204:AMK262204 AWD262204:AWG262204 BFZ262204:BGC262204 BPV262204:BPY262204 BZR262204:BZU262204 CJN262204:CJQ262204 CTJ262204:CTM262204 DDF262204:DDI262204 DNB262204:DNE262204 DWX262204:DXA262204 EGT262204:EGW262204 EQP262204:EQS262204 FAL262204:FAO262204 FKH262204:FKK262204 FUD262204:FUG262204 GDZ262204:GEC262204 GNV262204:GNY262204 GXR262204:GXU262204 HHN262204:HHQ262204 HRJ262204:HRM262204 IBF262204:IBI262204 ILB262204:ILE262204 IUX262204:IVA262204 JET262204:JEW262204 JOP262204:JOS262204 JYL262204:JYO262204 KIH262204:KIK262204 KSD262204:KSG262204 LBZ262204:LCC262204 LLV262204:LLY262204 LVR262204:LVU262204 MFN262204:MFQ262204 MPJ262204:MPM262204 MZF262204:MZI262204 NJB262204:NJE262204 NSX262204:NTA262204 OCT262204:OCW262204 OMP262204:OMS262204 OWL262204:OWO262204 PGH262204:PGK262204 PQD262204:PQG262204 PZZ262204:QAC262204 QJV262204:QJY262204 QTR262204:QTU262204 RDN262204:RDQ262204 RNJ262204:RNM262204 RXF262204:RXI262204 SHB262204:SHE262204 SQX262204:SRA262204 TAT262204:TAW262204 TKP262204:TKS262204 TUL262204:TUO262204 UEH262204:UEK262204 UOD262204:UOG262204 UXZ262204:UYC262204 VHV262204:VHY262204 VRR262204:VRU262204 WBN262204:WBQ262204 WLJ262204:WLM262204 WVF262204:WVI262204 M327643:P327643 IT327740:IW327740 SP327740:SS327740 ACL327740:ACO327740 AMH327740:AMK327740 AWD327740:AWG327740 BFZ327740:BGC327740 BPV327740:BPY327740 BZR327740:BZU327740 CJN327740:CJQ327740 CTJ327740:CTM327740 DDF327740:DDI327740 DNB327740:DNE327740 DWX327740:DXA327740 EGT327740:EGW327740 EQP327740:EQS327740 FAL327740:FAO327740 FKH327740:FKK327740 FUD327740:FUG327740 GDZ327740:GEC327740 GNV327740:GNY327740 GXR327740:GXU327740 HHN327740:HHQ327740 HRJ327740:HRM327740 IBF327740:IBI327740 ILB327740:ILE327740 IUX327740:IVA327740 JET327740:JEW327740 JOP327740:JOS327740 JYL327740:JYO327740 KIH327740:KIK327740 KSD327740:KSG327740 LBZ327740:LCC327740 LLV327740:LLY327740 LVR327740:LVU327740 MFN327740:MFQ327740 MPJ327740:MPM327740 MZF327740:MZI327740 NJB327740:NJE327740 NSX327740:NTA327740 OCT327740:OCW327740 OMP327740:OMS327740 OWL327740:OWO327740 PGH327740:PGK327740 PQD327740:PQG327740 PZZ327740:QAC327740 QJV327740:QJY327740 QTR327740:QTU327740 RDN327740:RDQ327740 RNJ327740:RNM327740 RXF327740:RXI327740 SHB327740:SHE327740 SQX327740:SRA327740 TAT327740:TAW327740 TKP327740:TKS327740 TUL327740:TUO327740 UEH327740:UEK327740 UOD327740:UOG327740 UXZ327740:UYC327740 VHV327740:VHY327740 VRR327740:VRU327740 WBN327740:WBQ327740 WLJ327740:WLM327740 WVF327740:WVI327740 M393179:P393179 IT393276:IW393276 SP393276:SS393276 ACL393276:ACO393276 AMH393276:AMK393276 AWD393276:AWG393276 BFZ393276:BGC393276 BPV393276:BPY393276 BZR393276:BZU393276 CJN393276:CJQ393276 CTJ393276:CTM393276 DDF393276:DDI393276 DNB393276:DNE393276 DWX393276:DXA393276 EGT393276:EGW393276 EQP393276:EQS393276 FAL393276:FAO393276 FKH393276:FKK393276 FUD393276:FUG393276 GDZ393276:GEC393276 GNV393276:GNY393276 GXR393276:GXU393276 HHN393276:HHQ393276 HRJ393276:HRM393276 IBF393276:IBI393276 ILB393276:ILE393276 IUX393276:IVA393276 JET393276:JEW393276 JOP393276:JOS393276 JYL393276:JYO393276 KIH393276:KIK393276 KSD393276:KSG393276 LBZ393276:LCC393276 LLV393276:LLY393276 LVR393276:LVU393276 MFN393276:MFQ393276 MPJ393276:MPM393276 MZF393276:MZI393276 NJB393276:NJE393276 NSX393276:NTA393276 OCT393276:OCW393276 OMP393276:OMS393276 OWL393276:OWO393276 PGH393276:PGK393276 PQD393276:PQG393276 PZZ393276:QAC393276 QJV393276:QJY393276 QTR393276:QTU393276 RDN393276:RDQ393276 RNJ393276:RNM393276 RXF393276:RXI393276 SHB393276:SHE393276 SQX393276:SRA393276 TAT393276:TAW393276 TKP393276:TKS393276 TUL393276:TUO393276 UEH393276:UEK393276 UOD393276:UOG393276 UXZ393276:UYC393276 VHV393276:VHY393276 VRR393276:VRU393276 WBN393276:WBQ393276 WLJ393276:WLM393276 WVF393276:WVI393276 M458715:P458715 IT458812:IW458812 SP458812:SS458812 ACL458812:ACO458812 AMH458812:AMK458812 AWD458812:AWG458812 BFZ458812:BGC458812 BPV458812:BPY458812 BZR458812:BZU458812 CJN458812:CJQ458812 CTJ458812:CTM458812 DDF458812:DDI458812 DNB458812:DNE458812 DWX458812:DXA458812 EGT458812:EGW458812 EQP458812:EQS458812 FAL458812:FAO458812 FKH458812:FKK458812 FUD458812:FUG458812 GDZ458812:GEC458812 GNV458812:GNY458812 GXR458812:GXU458812 HHN458812:HHQ458812 HRJ458812:HRM458812 IBF458812:IBI458812 ILB458812:ILE458812 IUX458812:IVA458812 JET458812:JEW458812 JOP458812:JOS458812 JYL458812:JYO458812 KIH458812:KIK458812 KSD458812:KSG458812 LBZ458812:LCC458812 LLV458812:LLY458812 LVR458812:LVU458812 MFN458812:MFQ458812 MPJ458812:MPM458812 MZF458812:MZI458812 NJB458812:NJE458812 NSX458812:NTA458812 OCT458812:OCW458812 OMP458812:OMS458812 OWL458812:OWO458812 PGH458812:PGK458812 PQD458812:PQG458812 PZZ458812:QAC458812 QJV458812:QJY458812 QTR458812:QTU458812 RDN458812:RDQ458812 RNJ458812:RNM458812 RXF458812:RXI458812 SHB458812:SHE458812 SQX458812:SRA458812 TAT458812:TAW458812 TKP458812:TKS458812 TUL458812:TUO458812 UEH458812:UEK458812 UOD458812:UOG458812 UXZ458812:UYC458812 VHV458812:VHY458812 VRR458812:VRU458812 WBN458812:WBQ458812 WLJ458812:WLM458812 WVF458812:WVI458812 M524251:P524251 IT524348:IW524348 SP524348:SS524348 ACL524348:ACO524348 AMH524348:AMK524348 AWD524348:AWG524348 BFZ524348:BGC524348 BPV524348:BPY524348 BZR524348:BZU524348 CJN524348:CJQ524348 CTJ524348:CTM524348 DDF524348:DDI524348 DNB524348:DNE524348 DWX524348:DXA524348 EGT524348:EGW524348 EQP524348:EQS524348 FAL524348:FAO524348 FKH524348:FKK524348 FUD524348:FUG524348 GDZ524348:GEC524348 GNV524348:GNY524348 GXR524348:GXU524348 HHN524348:HHQ524348 HRJ524348:HRM524348 IBF524348:IBI524348 ILB524348:ILE524348 IUX524348:IVA524348 JET524348:JEW524348 JOP524348:JOS524348 JYL524348:JYO524348 KIH524348:KIK524348 KSD524348:KSG524348 LBZ524348:LCC524348 LLV524348:LLY524348 LVR524348:LVU524348 MFN524348:MFQ524348 MPJ524348:MPM524348 MZF524348:MZI524348 NJB524348:NJE524348 NSX524348:NTA524348 OCT524348:OCW524348 OMP524348:OMS524348 OWL524348:OWO524348 PGH524348:PGK524348 PQD524348:PQG524348 PZZ524348:QAC524348 QJV524348:QJY524348 QTR524348:QTU524348 RDN524348:RDQ524348 RNJ524348:RNM524348 RXF524348:RXI524348 SHB524348:SHE524348 SQX524348:SRA524348 TAT524348:TAW524348 TKP524348:TKS524348 TUL524348:TUO524348 UEH524348:UEK524348 UOD524348:UOG524348 UXZ524348:UYC524348 VHV524348:VHY524348 VRR524348:VRU524348 WBN524348:WBQ524348 WLJ524348:WLM524348 WVF524348:WVI524348 M589787:P589787 IT589884:IW589884 SP589884:SS589884 ACL589884:ACO589884 AMH589884:AMK589884 AWD589884:AWG589884 BFZ589884:BGC589884 BPV589884:BPY589884 BZR589884:BZU589884 CJN589884:CJQ589884 CTJ589884:CTM589884 DDF589884:DDI589884 DNB589884:DNE589884 DWX589884:DXA589884 EGT589884:EGW589884 EQP589884:EQS589884 FAL589884:FAO589884 FKH589884:FKK589884 FUD589884:FUG589884 GDZ589884:GEC589884 GNV589884:GNY589884 GXR589884:GXU589884 HHN589884:HHQ589884 HRJ589884:HRM589884 IBF589884:IBI589884 ILB589884:ILE589884 IUX589884:IVA589884 JET589884:JEW589884 JOP589884:JOS589884 JYL589884:JYO589884 KIH589884:KIK589884 KSD589884:KSG589884 LBZ589884:LCC589884 LLV589884:LLY589884 LVR589884:LVU589884 MFN589884:MFQ589884 MPJ589884:MPM589884 MZF589884:MZI589884 NJB589884:NJE589884 NSX589884:NTA589884 OCT589884:OCW589884 OMP589884:OMS589884 OWL589884:OWO589884 PGH589884:PGK589884 PQD589884:PQG589884 PZZ589884:QAC589884 QJV589884:QJY589884 QTR589884:QTU589884 RDN589884:RDQ589884 RNJ589884:RNM589884 RXF589884:RXI589884 SHB589884:SHE589884 SQX589884:SRA589884 TAT589884:TAW589884 TKP589884:TKS589884 TUL589884:TUO589884 UEH589884:UEK589884 UOD589884:UOG589884 UXZ589884:UYC589884 VHV589884:VHY589884 VRR589884:VRU589884 WBN589884:WBQ589884 WLJ589884:WLM589884 WVF589884:WVI589884 M655323:P655323 IT655420:IW655420 SP655420:SS655420 ACL655420:ACO655420 AMH655420:AMK655420 AWD655420:AWG655420 BFZ655420:BGC655420 BPV655420:BPY655420 BZR655420:BZU655420 CJN655420:CJQ655420 CTJ655420:CTM655420 DDF655420:DDI655420 DNB655420:DNE655420 DWX655420:DXA655420 EGT655420:EGW655420 EQP655420:EQS655420 FAL655420:FAO655420 FKH655420:FKK655420 FUD655420:FUG655420 GDZ655420:GEC655420 GNV655420:GNY655420 GXR655420:GXU655420 HHN655420:HHQ655420 HRJ655420:HRM655420 IBF655420:IBI655420 ILB655420:ILE655420 IUX655420:IVA655420 JET655420:JEW655420 JOP655420:JOS655420 JYL655420:JYO655420 KIH655420:KIK655420 KSD655420:KSG655420 LBZ655420:LCC655420 LLV655420:LLY655420 LVR655420:LVU655420 MFN655420:MFQ655420 MPJ655420:MPM655420 MZF655420:MZI655420 NJB655420:NJE655420 NSX655420:NTA655420 OCT655420:OCW655420 OMP655420:OMS655420 OWL655420:OWO655420 PGH655420:PGK655420 PQD655420:PQG655420 PZZ655420:QAC655420 QJV655420:QJY655420 QTR655420:QTU655420 RDN655420:RDQ655420 RNJ655420:RNM655420 RXF655420:RXI655420 SHB655420:SHE655420 SQX655420:SRA655420 TAT655420:TAW655420 TKP655420:TKS655420 TUL655420:TUO655420 UEH655420:UEK655420 UOD655420:UOG655420 UXZ655420:UYC655420 VHV655420:VHY655420 VRR655420:VRU655420 WBN655420:WBQ655420 WLJ655420:WLM655420 WVF655420:WVI655420 M720859:P720859 IT720956:IW720956 SP720956:SS720956 ACL720956:ACO720956 AMH720956:AMK720956 AWD720956:AWG720956 BFZ720956:BGC720956 BPV720956:BPY720956 BZR720956:BZU720956 CJN720956:CJQ720956 CTJ720956:CTM720956 DDF720956:DDI720956 DNB720956:DNE720956 DWX720956:DXA720956 EGT720956:EGW720956 EQP720956:EQS720956 FAL720956:FAO720956 FKH720956:FKK720956 FUD720956:FUG720956 GDZ720956:GEC720956 GNV720956:GNY720956 GXR720956:GXU720956 HHN720956:HHQ720956 HRJ720956:HRM720956 IBF720956:IBI720956 ILB720956:ILE720956 IUX720956:IVA720956 JET720956:JEW720956 JOP720956:JOS720956 JYL720956:JYO720956 KIH720956:KIK720956 KSD720956:KSG720956 LBZ720956:LCC720956 LLV720956:LLY720956 LVR720956:LVU720956 MFN720956:MFQ720956 MPJ720956:MPM720956 MZF720956:MZI720956 NJB720956:NJE720956 NSX720956:NTA720956 OCT720956:OCW720956 OMP720956:OMS720956 OWL720956:OWO720956 PGH720956:PGK720956 PQD720956:PQG720956 PZZ720956:QAC720956 QJV720956:QJY720956 QTR720956:QTU720956 RDN720956:RDQ720956 RNJ720956:RNM720956 RXF720956:RXI720956 SHB720956:SHE720956 SQX720956:SRA720956 TAT720956:TAW720956 TKP720956:TKS720956 TUL720956:TUO720956 UEH720956:UEK720956 UOD720956:UOG720956 UXZ720956:UYC720956 VHV720956:VHY720956 VRR720956:VRU720956 WBN720956:WBQ720956 WLJ720956:WLM720956 WVF720956:WVI720956 M786395:P786395 IT786492:IW786492 SP786492:SS786492 ACL786492:ACO786492 AMH786492:AMK786492 AWD786492:AWG786492 BFZ786492:BGC786492 BPV786492:BPY786492 BZR786492:BZU786492 CJN786492:CJQ786492 CTJ786492:CTM786492 DDF786492:DDI786492 DNB786492:DNE786492 DWX786492:DXA786492 EGT786492:EGW786492 EQP786492:EQS786492 FAL786492:FAO786492 FKH786492:FKK786492 FUD786492:FUG786492 GDZ786492:GEC786492 GNV786492:GNY786492 GXR786492:GXU786492 HHN786492:HHQ786492 HRJ786492:HRM786492 IBF786492:IBI786492 ILB786492:ILE786492 IUX786492:IVA786492 JET786492:JEW786492 JOP786492:JOS786492 JYL786492:JYO786492 KIH786492:KIK786492 KSD786492:KSG786492 LBZ786492:LCC786492 LLV786492:LLY786492 LVR786492:LVU786492 MFN786492:MFQ786492 MPJ786492:MPM786492 MZF786492:MZI786492 NJB786492:NJE786492 NSX786492:NTA786492 OCT786492:OCW786492 OMP786492:OMS786492 OWL786492:OWO786492 PGH786492:PGK786492 PQD786492:PQG786492 PZZ786492:QAC786492 QJV786492:QJY786492 QTR786492:QTU786492 RDN786492:RDQ786492 RNJ786492:RNM786492 RXF786492:RXI786492 SHB786492:SHE786492 SQX786492:SRA786492 TAT786492:TAW786492 TKP786492:TKS786492 TUL786492:TUO786492 UEH786492:UEK786492 UOD786492:UOG786492 UXZ786492:UYC786492 VHV786492:VHY786492 VRR786492:VRU786492 WBN786492:WBQ786492 WLJ786492:WLM786492 WVF786492:WVI786492 M851931:P851931 IT852028:IW852028 SP852028:SS852028 ACL852028:ACO852028 AMH852028:AMK852028 AWD852028:AWG852028 BFZ852028:BGC852028 BPV852028:BPY852028 BZR852028:BZU852028 CJN852028:CJQ852028 CTJ852028:CTM852028 DDF852028:DDI852028 DNB852028:DNE852028 DWX852028:DXA852028 EGT852028:EGW852028 EQP852028:EQS852028 FAL852028:FAO852028 FKH852028:FKK852028 FUD852028:FUG852028 GDZ852028:GEC852028 GNV852028:GNY852028 GXR852028:GXU852028 HHN852028:HHQ852028 HRJ852028:HRM852028 IBF852028:IBI852028 ILB852028:ILE852028 IUX852028:IVA852028 JET852028:JEW852028 JOP852028:JOS852028 JYL852028:JYO852028 KIH852028:KIK852028 KSD852028:KSG852028 LBZ852028:LCC852028 LLV852028:LLY852028 LVR852028:LVU852028 MFN852028:MFQ852028 MPJ852028:MPM852028 MZF852028:MZI852028 NJB852028:NJE852028 NSX852028:NTA852028 OCT852028:OCW852028 OMP852028:OMS852028 OWL852028:OWO852028 PGH852028:PGK852028 PQD852028:PQG852028 PZZ852028:QAC852028 QJV852028:QJY852028 QTR852028:QTU852028 RDN852028:RDQ852028 RNJ852028:RNM852028 RXF852028:RXI852028 SHB852028:SHE852028 SQX852028:SRA852028 TAT852028:TAW852028 TKP852028:TKS852028 TUL852028:TUO852028 UEH852028:UEK852028 UOD852028:UOG852028 UXZ852028:UYC852028 VHV852028:VHY852028 VRR852028:VRU852028 WBN852028:WBQ852028 WLJ852028:WLM852028 WVF852028:WVI852028 M917467:P917467 IT917564:IW917564 SP917564:SS917564 ACL917564:ACO917564 AMH917564:AMK917564 AWD917564:AWG917564 BFZ917564:BGC917564 BPV917564:BPY917564 BZR917564:BZU917564 CJN917564:CJQ917564 CTJ917564:CTM917564 DDF917564:DDI917564 DNB917564:DNE917564 DWX917564:DXA917564 EGT917564:EGW917564 EQP917564:EQS917564 FAL917564:FAO917564 FKH917564:FKK917564 FUD917564:FUG917564 GDZ917564:GEC917564 GNV917564:GNY917564 GXR917564:GXU917564 HHN917564:HHQ917564 HRJ917564:HRM917564 IBF917564:IBI917564 ILB917564:ILE917564 IUX917564:IVA917564 JET917564:JEW917564 JOP917564:JOS917564 JYL917564:JYO917564 KIH917564:KIK917564 KSD917564:KSG917564 LBZ917564:LCC917564 LLV917564:LLY917564 LVR917564:LVU917564 MFN917564:MFQ917564 MPJ917564:MPM917564 MZF917564:MZI917564 NJB917564:NJE917564 NSX917564:NTA917564 OCT917564:OCW917564 OMP917564:OMS917564 OWL917564:OWO917564 PGH917564:PGK917564 PQD917564:PQG917564 PZZ917564:QAC917564 QJV917564:QJY917564 QTR917564:QTU917564 RDN917564:RDQ917564 RNJ917564:RNM917564 RXF917564:RXI917564 SHB917564:SHE917564 SQX917564:SRA917564 TAT917564:TAW917564 TKP917564:TKS917564 TUL917564:TUO917564 UEH917564:UEK917564 UOD917564:UOG917564 UXZ917564:UYC917564 VHV917564:VHY917564 VRR917564:VRU917564 WBN917564:WBQ917564 WLJ917564:WLM917564 WVF917564:WVI917564 M983003:P983003 IT983100:IW983100 SP983100:SS983100 ACL983100:ACO983100 AMH983100:AMK983100 AWD983100:AWG983100 BFZ983100:BGC983100 BPV983100:BPY983100 BZR983100:BZU983100 CJN983100:CJQ983100 CTJ983100:CTM983100 DDF983100:DDI983100 DNB983100:DNE983100 DWX983100:DXA983100 EGT983100:EGW983100 EQP983100:EQS983100 FAL983100:FAO983100 FKH983100:FKK983100 FUD983100:FUG983100 GDZ983100:GEC983100 GNV983100:GNY983100 GXR983100:GXU983100 HHN983100:HHQ983100 HRJ983100:HRM983100 IBF983100:IBI983100 ILB983100:ILE983100 IUX983100:IVA983100 JET983100:JEW983100 JOP983100:JOS983100 JYL983100:JYO983100 KIH983100:KIK983100 KSD983100:KSG983100 LBZ983100:LCC983100 LLV983100:LLY983100 LVR983100:LVU983100 MFN983100:MFQ983100 MPJ983100:MPM983100 MZF983100:MZI983100 NJB983100:NJE983100 NSX983100:NTA983100 OCT983100:OCW983100 OMP983100:OMS983100 OWL983100:OWO983100 PGH983100:PGK983100 PQD983100:PQG983100 PZZ983100:QAC983100 QJV983100:QJY983100 QTR983100:QTU983100 RDN983100:RDQ983100 RNJ983100:RNM983100 RXF983100:RXI983100 SHB983100:SHE983100 SQX983100:SRA983100 TAT983100:TAW983100 TKP983100:TKS983100 TUL983100:TUO983100 UEH983100:UEK983100 UOD983100:UOG983100 UXZ983100:UYC983100 VHV983100:VHY983100 VRR983100:VRU983100 WBN983100:WBQ983100 WLJ983100:WLM983100 WVF983100:WVI983100 IV67 SR67 ACN67 AMJ67 AWF67 BGB67 BPX67 BZT67 CJP67 CTL67 DDH67 DND67 DWZ67 EGV67 EQR67 FAN67 FKJ67 FUF67 GEB67 GNX67 GXT67 HHP67 HRL67 IBH67 ILD67 IUZ67 JEV67 JOR67 JYN67 KIJ67 KSF67 LCB67 LLX67 LVT67 MFP67 MPL67 MZH67 NJD67 NSZ67 OCV67 OMR67 OWN67 PGJ67 PQF67 QAB67 QJX67 QTT67 RDP67 RNL67 RXH67 SHD67 SQZ67 TAV67 TKR67 TUN67 UEJ67 UOF67 UYB67 VHX67 VRT67 WBP67 WLL67 WVH67 O65506 IV65603 SR65603 ACN65603 AMJ65603 AWF65603 BGB65603 BPX65603 BZT65603 CJP65603 CTL65603 DDH65603 DND65603 DWZ65603 EGV65603 EQR65603 FAN65603 FKJ65603 FUF65603 GEB65603 GNX65603 GXT65603 HHP65603 HRL65603 IBH65603 ILD65603 IUZ65603 JEV65603 JOR65603 JYN65603 KIJ65603 KSF65603 LCB65603 LLX65603 LVT65603 MFP65603 MPL65603 MZH65603 NJD65603 NSZ65603 OCV65603 OMR65603 OWN65603 PGJ65603 PQF65603 QAB65603 QJX65603 QTT65603 RDP65603 RNL65603 RXH65603 SHD65603 SQZ65603 TAV65603 TKR65603 TUN65603 UEJ65603 UOF65603 UYB65603 VHX65603 VRT65603 WBP65603 WLL65603 WVH65603 O131042 IV131139 SR131139 ACN131139 AMJ131139 AWF131139 BGB131139 BPX131139 BZT131139 CJP131139 CTL131139 DDH131139 DND131139 DWZ131139 EGV131139 EQR131139 FAN131139 FKJ131139 FUF131139 GEB131139 GNX131139 GXT131139 HHP131139 HRL131139 IBH131139 ILD131139 IUZ131139 JEV131139 JOR131139 JYN131139 KIJ131139 KSF131139 LCB131139 LLX131139 LVT131139 MFP131139 MPL131139 MZH131139 NJD131139 NSZ131139 OCV131139 OMR131139 OWN131139 PGJ131139 PQF131139 QAB131139 QJX131139 QTT131139 RDP131139 RNL131139 RXH131139 SHD131139 SQZ131139 TAV131139 TKR131139 TUN131139 UEJ131139 UOF131139 UYB131139 VHX131139 VRT131139 WBP131139 WLL131139 WVH131139 O196578 IV196675 SR196675 ACN196675 AMJ196675 AWF196675 BGB196675 BPX196675 BZT196675 CJP196675 CTL196675 DDH196675 DND196675 DWZ196675 EGV196675 EQR196675 FAN196675 FKJ196675 FUF196675 GEB196675 GNX196675 GXT196675 HHP196675 HRL196675 IBH196675 ILD196675 IUZ196675 JEV196675 JOR196675 JYN196675 KIJ196675 KSF196675 LCB196675 LLX196675 LVT196675 MFP196675 MPL196675 MZH196675 NJD196675 NSZ196675 OCV196675 OMR196675 OWN196675 PGJ196675 PQF196675 QAB196675 QJX196675 QTT196675 RDP196675 RNL196675 RXH196675 SHD196675 SQZ196675 TAV196675 TKR196675 TUN196675 UEJ196675 UOF196675 UYB196675 VHX196675 VRT196675 WBP196675 WLL196675 WVH196675 O262114 IV262211 SR262211 ACN262211 AMJ262211 AWF262211 BGB262211 BPX262211 BZT262211 CJP262211 CTL262211 DDH262211 DND262211 DWZ262211 EGV262211 EQR262211 FAN262211 FKJ262211 FUF262211 GEB262211 GNX262211 GXT262211 HHP262211 HRL262211 IBH262211 ILD262211 IUZ262211 JEV262211 JOR262211 JYN262211 KIJ262211 KSF262211 LCB262211 LLX262211 LVT262211 MFP262211 MPL262211 MZH262211 NJD262211 NSZ262211 OCV262211 OMR262211 OWN262211 PGJ262211 PQF262211 QAB262211 QJX262211 QTT262211 RDP262211 RNL262211 RXH262211 SHD262211 SQZ262211 TAV262211 TKR262211 TUN262211 UEJ262211 UOF262211 UYB262211 VHX262211 VRT262211 WBP262211 WLL262211 WVH262211 O327650 IV327747 SR327747 ACN327747 AMJ327747 AWF327747 BGB327747 BPX327747 BZT327747 CJP327747 CTL327747 DDH327747 DND327747 DWZ327747 EGV327747 EQR327747 FAN327747 FKJ327747 FUF327747 GEB327747 GNX327747 GXT327747 HHP327747 HRL327747 IBH327747 ILD327747 IUZ327747 JEV327747 JOR327747 JYN327747 KIJ327747 KSF327747 LCB327747 LLX327747 LVT327747 MFP327747 MPL327747 MZH327747 NJD327747 NSZ327747 OCV327747 OMR327747 OWN327747 PGJ327747 PQF327747 QAB327747 QJX327747 QTT327747 RDP327747 RNL327747 RXH327747 SHD327747 SQZ327747 TAV327747 TKR327747 TUN327747 UEJ327747 UOF327747 UYB327747 VHX327747 VRT327747 WBP327747 WLL327747 WVH327747 O393186 IV393283 SR393283 ACN393283 AMJ393283 AWF393283 BGB393283 BPX393283 BZT393283 CJP393283 CTL393283 DDH393283 DND393283 DWZ393283 EGV393283 EQR393283 FAN393283 FKJ393283 FUF393283 GEB393283 GNX393283 GXT393283 HHP393283 HRL393283 IBH393283 ILD393283 IUZ393283 JEV393283 JOR393283 JYN393283 KIJ393283 KSF393283 LCB393283 LLX393283 LVT393283 MFP393283 MPL393283 MZH393283 NJD393283 NSZ393283 OCV393283 OMR393283 OWN393283 PGJ393283 PQF393283 QAB393283 QJX393283 QTT393283 RDP393283 RNL393283 RXH393283 SHD393283 SQZ393283 TAV393283 TKR393283 TUN393283 UEJ393283 UOF393283 UYB393283 VHX393283 VRT393283 WBP393283 WLL393283 WVH393283 O458722 IV458819 SR458819 ACN458819 AMJ458819 AWF458819 BGB458819 BPX458819 BZT458819 CJP458819 CTL458819 DDH458819 DND458819 DWZ458819 EGV458819 EQR458819 FAN458819 FKJ458819 FUF458819 GEB458819 GNX458819 GXT458819 HHP458819 HRL458819 IBH458819 ILD458819 IUZ458819 JEV458819 JOR458819 JYN458819 KIJ458819 KSF458819 LCB458819 LLX458819 LVT458819 MFP458819 MPL458819 MZH458819 NJD458819 NSZ458819 OCV458819 OMR458819 OWN458819 PGJ458819 PQF458819 QAB458819 QJX458819 QTT458819 RDP458819 RNL458819 RXH458819 SHD458819 SQZ458819 TAV458819 TKR458819 TUN458819 UEJ458819 UOF458819 UYB458819 VHX458819 VRT458819 WBP458819 WLL458819 WVH458819 O524258 IV524355 SR524355 ACN524355 AMJ524355 AWF524355 BGB524355 BPX524355 BZT524355 CJP524355 CTL524355 DDH524355 DND524355 DWZ524355 EGV524355 EQR524355 FAN524355 FKJ524355 FUF524355 GEB524355 GNX524355 GXT524355 HHP524355 HRL524355 IBH524355 ILD524355 IUZ524355 JEV524355 JOR524355 JYN524355 KIJ524355 KSF524355 LCB524355 LLX524355 LVT524355 MFP524355 MPL524355 MZH524355 NJD524355 NSZ524355 OCV524355 OMR524355 OWN524355 PGJ524355 PQF524355 QAB524355 QJX524355 QTT524355 RDP524355 RNL524355 RXH524355 SHD524355 SQZ524355 TAV524355 TKR524355 TUN524355 UEJ524355 UOF524355 UYB524355 VHX524355 VRT524355 WBP524355 WLL524355 WVH524355 O589794 IV589891 SR589891 ACN589891 AMJ589891 AWF589891 BGB589891 BPX589891 BZT589891 CJP589891 CTL589891 DDH589891 DND589891 DWZ589891 EGV589891 EQR589891 FAN589891 FKJ589891 FUF589891 GEB589891 GNX589891 GXT589891 HHP589891 HRL589891 IBH589891 ILD589891 IUZ589891 JEV589891 JOR589891 JYN589891 KIJ589891 KSF589891 LCB589891 LLX589891 LVT589891 MFP589891 MPL589891 MZH589891 NJD589891 NSZ589891 OCV589891 OMR589891 OWN589891 PGJ589891 PQF589891 QAB589891 QJX589891 QTT589891 RDP589891 RNL589891 RXH589891 SHD589891 SQZ589891 TAV589891 TKR589891 TUN589891 UEJ589891 UOF589891 UYB589891 VHX589891 VRT589891 WBP589891 WLL589891 WVH589891 O655330 IV655427 SR655427 ACN655427 AMJ655427 AWF655427 BGB655427 BPX655427 BZT655427 CJP655427 CTL655427 DDH655427 DND655427 DWZ655427 EGV655427 EQR655427 FAN655427 FKJ655427 FUF655427 GEB655427 GNX655427 GXT655427 HHP655427 HRL655427 IBH655427 ILD655427 IUZ655427 JEV655427 JOR655427 JYN655427 KIJ655427 KSF655427 LCB655427 LLX655427 LVT655427 MFP655427 MPL655427 MZH655427 NJD655427 NSZ655427 OCV655427 OMR655427 OWN655427 PGJ655427 PQF655427 QAB655427 QJX655427 QTT655427 RDP655427 RNL655427 RXH655427 SHD655427 SQZ655427 TAV655427 TKR655427 TUN655427 UEJ655427 UOF655427 UYB655427 VHX655427 VRT655427 WBP655427 WLL655427 WVH655427 O720866 IV720963 SR720963 ACN720963 AMJ720963 AWF720963 BGB720963 BPX720963 BZT720963 CJP720963 CTL720963 DDH720963 DND720963 DWZ720963 EGV720963 EQR720963 FAN720963 FKJ720963 FUF720963 GEB720963 GNX720963 GXT720963 HHP720963 HRL720963 IBH720963 ILD720963 IUZ720963 JEV720963 JOR720963 JYN720963 KIJ720963 KSF720963 LCB720963 LLX720963 LVT720963 MFP720963 MPL720963 MZH720963 NJD720963 NSZ720963 OCV720963 OMR720963 OWN720963 PGJ720963 PQF720963 QAB720963 QJX720963 QTT720963 RDP720963 RNL720963 RXH720963 SHD720963 SQZ720963 TAV720963 TKR720963 TUN720963 UEJ720963 UOF720963 UYB720963 VHX720963 VRT720963 WBP720963 WLL720963 WVH720963 O786402 IV786499 SR786499 ACN786499 AMJ786499 AWF786499 BGB786499 BPX786499 BZT786499 CJP786499 CTL786499 DDH786499 DND786499 DWZ786499 EGV786499 EQR786499 FAN786499 FKJ786499 FUF786499 GEB786499 GNX786499 GXT786499 HHP786499 HRL786499 IBH786499 ILD786499 IUZ786499 JEV786499 JOR786499 JYN786499 KIJ786499 KSF786499 LCB786499 LLX786499 LVT786499 MFP786499 MPL786499 MZH786499 NJD786499 NSZ786499 OCV786499 OMR786499 OWN786499 PGJ786499 PQF786499 QAB786499 QJX786499 QTT786499 RDP786499 RNL786499 RXH786499 SHD786499 SQZ786499 TAV786499 TKR786499 TUN786499 UEJ786499 UOF786499 UYB786499 VHX786499 VRT786499 WBP786499 WLL786499 WVH786499 O851938 IV852035 SR852035 ACN852035 AMJ852035 AWF852035 BGB852035 BPX852035 BZT852035 CJP852035 CTL852035 DDH852035 DND852035 DWZ852035 EGV852035 EQR852035 FAN852035 FKJ852035 FUF852035 GEB852035 GNX852035 GXT852035 HHP852035 HRL852035 IBH852035 ILD852035 IUZ852035 JEV852035 JOR852035 JYN852035 KIJ852035 KSF852035 LCB852035 LLX852035 LVT852035 MFP852035 MPL852035 MZH852035 NJD852035 NSZ852035 OCV852035 OMR852035 OWN852035 PGJ852035 PQF852035 QAB852035 QJX852035 QTT852035 RDP852035 RNL852035 RXH852035 SHD852035 SQZ852035 TAV852035 TKR852035 TUN852035 UEJ852035 UOF852035 UYB852035 VHX852035 VRT852035 WBP852035 WLL852035 WVH852035 O917474 IV917571 SR917571 ACN917571 AMJ917571 AWF917571 BGB917571 BPX917571 BZT917571 CJP917571 CTL917571 DDH917571 DND917571 DWZ917571 EGV917571 EQR917571 FAN917571 FKJ917571 FUF917571 GEB917571 GNX917571 GXT917571 HHP917571 HRL917571 IBH917571 ILD917571 IUZ917571 JEV917571 JOR917571 JYN917571 KIJ917571 KSF917571 LCB917571 LLX917571 LVT917571 MFP917571 MPL917571 MZH917571 NJD917571 NSZ917571 OCV917571 OMR917571 OWN917571 PGJ917571 PQF917571 QAB917571 QJX917571 QTT917571 RDP917571 RNL917571 RXH917571 SHD917571 SQZ917571 TAV917571 TKR917571 TUN917571 UEJ917571 UOF917571 UYB917571 VHX917571 VRT917571 WBP917571 WLL917571 WVH917571 O983010 IV983107 SR983107 ACN983107 AMJ983107 AWF983107 BGB983107 BPX983107 BZT983107 CJP983107 CTL983107 DDH983107 DND983107 DWZ983107 EGV983107 EQR983107 FAN983107 FKJ983107 FUF983107 GEB983107 GNX983107 GXT983107 HHP983107 HRL983107 IBH983107 ILD983107 IUZ983107 JEV983107 JOR983107 JYN983107 KIJ983107 KSF983107 LCB983107 LLX983107 LVT983107 MFP983107 MPL983107 MZH983107 NJD983107 NSZ983107 OCV983107 OMR983107 OWN983107 PGJ983107 PQF983107 QAB983107 QJX983107 QTT983107 RDP983107 RNL983107 RXH983107 SHD983107 SQZ983107 TAV983107 TKR983107 TUN983107 UEJ983107 UOF983107 UYB983107 VHX983107 VRT983107 WBP983107 WLL983107 WVH983107 IT66:IW66 SP66:SS66 ACL66:ACO66 AMH66:AMK66 AWD66:AWG66 BFZ66:BGC66 BPV66:BPY66 BZR66:BZU66 CJN66:CJQ66 CTJ66:CTM66 DDF66:DDI66 DNB66:DNE66 DWX66:DXA66 EGT66:EGW66 EQP66:EQS66 FAL66:FAO66 FKH66:FKK66 FUD66:FUG66 GDZ66:GEC66 GNV66:GNY66 GXR66:GXU66 HHN66:HHQ66 HRJ66:HRM66 IBF66:IBI66 ILB66:ILE66 IUX66:IVA66 JET66:JEW66 JOP66:JOS66 JYL66:JYO66 KIH66:KIK66 KSD66:KSG66 LBZ66:LCC66 LLV66:LLY66 LVR66:LVU66 MFN66:MFQ66 MPJ66:MPM66 MZF66:MZI66 NJB66:NJE66 NSX66:NTA66 OCT66:OCW66 OMP66:OMS66 OWL66:OWO66 PGH66:PGK66 PQD66:PQG66 PZZ66:QAC66 QJV66:QJY66 QTR66:QTU66 RDN66:RDQ66 RNJ66:RNM66 RXF66:RXI66 SHB66:SHE66 SQX66:SRA66 TAT66:TAW66 TKP66:TKS66 TUL66:TUO66 UEH66:UEK66 UOD66:UOG66 UXZ66:UYC66 VHV66:VHY66 VRR66:VRU66 WBN66:WBQ66 WLJ66:WLM66 WVF66:WVI66 M65505:P65505 IT65602:IW65602 SP65602:SS65602 ACL65602:ACO65602 AMH65602:AMK65602 AWD65602:AWG65602 BFZ65602:BGC65602 BPV65602:BPY65602 BZR65602:BZU65602 CJN65602:CJQ65602 CTJ65602:CTM65602 DDF65602:DDI65602 DNB65602:DNE65602 DWX65602:DXA65602 EGT65602:EGW65602 EQP65602:EQS65602 FAL65602:FAO65602 FKH65602:FKK65602 FUD65602:FUG65602 GDZ65602:GEC65602 GNV65602:GNY65602 GXR65602:GXU65602 HHN65602:HHQ65602 HRJ65602:HRM65602 IBF65602:IBI65602 ILB65602:ILE65602 IUX65602:IVA65602 JET65602:JEW65602 JOP65602:JOS65602 JYL65602:JYO65602 KIH65602:KIK65602 KSD65602:KSG65602 LBZ65602:LCC65602 LLV65602:LLY65602 LVR65602:LVU65602 MFN65602:MFQ65602 MPJ65602:MPM65602 MZF65602:MZI65602 NJB65602:NJE65602 NSX65602:NTA65602 OCT65602:OCW65602 OMP65602:OMS65602 OWL65602:OWO65602 PGH65602:PGK65602 PQD65602:PQG65602 PZZ65602:QAC65602 QJV65602:QJY65602 QTR65602:QTU65602 RDN65602:RDQ65602 RNJ65602:RNM65602 RXF65602:RXI65602 SHB65602:SHE65602 SQX65602:SRA65602 TAT65602:TAW65602 TKP65602:TKS65602 TUL65602:TUO65602 UEH65602:UEK65602 UOD65602:UOG65602 UXZ65602:UYC65602 VHV65602:VHY65602 VRR65602:VRU65602 WBN65602:WBQ65602 WLJ65602:WLM65602 WVF65602:WVI65602 M131041:P131041 IT131138:IW131138 SP131138:SS131138 ACL131138:ACO131138 AMH131138:AMK131138 AWD131138:AWG131138 BFZ131138:BGC131138 BPV131138:BPY131138 BZR131138:BZU131138 CJN131138:CJQ131138 CTJ131138:CTM131138 DDF131138:DDI131138 DNB131138:DNE131138 DWX131138:DXA131138 EGT131138:EGW131138 EQP131138:EQS131138 FAL131138:FAO131138 FKH131138:FKK131138 FUD131138:FUG131138 GDZ131138:GEC131138 GNV131138:GNY131138 GXR131138:GXU131138 HHN131138:HHQ131138 HRJ131138:HRM131138 IBF131138:IBI131138 ILB131138:ILE131138 IUX131138:IVA131138 JET131138:JEW131138 JOP131138:JOS131138 JYL131138:JYO131138 KIH131138:KIK131138 KSD131138:KSG131138 LBZ131138:LCC131138 LLV131138:LLY131138 LVR131138:LVU131138 MFN131138:MFQ131138 MPJ131138:MPM131138 MZF131138:MZI131138 NJB131138:NJE131138 NSX131138:NTA131138 OCT131138:OCW131138 OMP131138:OMS131138 OWL131138:OWO131138 PGH131138:PGK131138 PQD131138:PQG131138 PZZ131138:QAC131138 QJV131138:QJY131138 QTR131138:QTU131138 RDN131138:RDQ131138 RNJ131138:RNM131138 RXF131138:RXI131138 SHB131138:SHE131138 SQX131138:SRA131138 TAT131138:TAW131138 TKP131138:TKS131138 TUL131138:TUO131138 UEH131138:UEK131138 UOD131138:UOG131138 UXZ131138:UYC131138 VHV131138:VHY131138 VRR131138:VRU131138 WBN131138:WBQ131138 WLJ131138:WLM131138 WVF131138:WVI131138 M196577:P196577 IT196674:IW196674 SP196674:SS196674 ACL196674:ACO196674 AMH196674:AMK196674 AWD196674:AWG196674 BFZ196674:BGC196674 BPV196674:BPY196674 BZR196674:BZU196674 CJN196674:CJQ196674 CTJ196674:CTM196674 DDF196674:DDI196674 DNB196674:DNE196674 DWX196674:DXA196674 EGT196674:EGW196674 EQP196674:EQS196674 FAL196674:FAO196674 FKH196674:FKK196674 FUD196674:FUG196674 GDZ196674:GEC196674 GNV196674:GNY196674 GXR196674:GXU196674 HHN196674:HHQ196674 HRJ196674:HRM196674 IBF196674:IBI196674 ILB196674:ILE196674 IUX196674:IVA196674 JET196674:JEW196674 JOP196674:JOS196674 JYL196674:JYO196674 KIH196674:KIK196674 KSD196674:KSG196674 LBZ196674:LCC196674 LLV196674:LLY196674 LVR196674:LVU196674 MFN196674:MFQ196674 MPJ196674:MPM196674 MZF196674:MZI196674 NJB196674:NJE196674 NSX196674:NTA196674 OCT196674:OCW196674 OMP196674:OMS196674 OWL196674:OWO196674 PGH196674:PGK196674 PQD196674:PQG196674 PZZ196674:QAC196674 QJV196674:QJY196674 QTR196674:QTU196674 RDN196674:RDQ196674 RNJ196674:RNM196674 RXF196674:RXI196674 SHB196674:SHE196674 SQX196674:SRA196674 TAT196674:TAW196674 TKP196674:TKS196674 TUL196674:TUO196674 UEH196674:UEK196674 UOD196674:UOG196674 UXZ196674:UYC196674 VHV196674:VHY196674 VRR196674:VRU196674 WBN196674:WBQ196674 WLJ196674:WLM196674 WVF196674:WVI196674 M262113:P262113 IT262210:IW262210 SP262210:SS262210 ACL262210:ACO262210 AMH262210:AMK262210 AWD262210:AWG262210 BFZ262210:BGC262210 BPV262210:BPY262210 BZR262210:BZU262210 CJN262210:CJQ262210 CTJ262210:CTM262210 DDF262210:DDI262210 DNB262210:DNE262210 DWX262210:DXA262210 EGT262210:EGW262210 EQP262210:EQS262210 FAL262210:FAO262210 FKH262210:FKK262210 FUD262210:FUG262210 GDZ262210:GEC262210 GNV262210:GNY262210 GXR262210:GXU262210 HHN262210:HHQ262210 HRJ262210:HRM262210 IBF262210:IBI262210 ILB262210:ILE262210 IUX262210:IVA262210 JET262210:JEW262210 JOP262210:JOS262210 JYL262210:JYO262210 KIH262210:KIK262210 KSD262210:KSG262210 LBZ262210:LCC262210 LLV262210:LLY262210 LVR262210:LVU262210 MFN262210:MFQ262210 MPJ262210:MPM262210 MZF262210:MZI262210 NJB262210:NJE262210 NSX262210:NTA262210 OCT262210:OCW262210 OMP262210:OMS262210 OWL262210:OWO262210 PGH262210:PGK262210 PQD262210:PQG262210 PZZ262210:QAC262210 QJV262210:QJY262210 QTR262210:QTU262210 RDN262210:RDQ262210 RNJ262210:RNM262210 RXF262210:RXI262210 SHB262210:SHE262210 SQX262210:SRA262210 TAT262210:TAW262210 TKP262210:TKS262210 TUL262210:TUO262210 UEH262210:UEK262210 UOD262210:UOG262210 UXZ262210:UYC262210 VHV262210:VHY262210 VRR262210:VRU262210 WBN262210:WBQ262210 WLJ262210:WLM262210 WVF262210:WVI262210 M327649:P327649 IT327746:IW327746 SP327746:SS327746 ACL327746:ACO327746 AMH327746:AMK327746 AWD327746:AWG327746 BFZ327746:BGC327746 BPV327746:BPY327746 BZR327746:BZU327746 CJN327746:CJQ327746 CTJ327746:CTM327746 DDF327746:DDI327746 DNB327746:DNE327746 DWX327746:DXA327746 EGT327746:EGW327746 EQP327746:EQS327746 FAL327746:FAO327746 FKH327746:FKK327746 FUD327746:FUG327746 GDZ327746:GEC327746 GNV327746:GNY327746 GXR327746:GXU327746 HHN327746:HHQ327746 HRJ327746:HRM327746 IBF327746:IBI327746 ILB327746:ILE327746 IUX327746:IVA327746 JET327746:JEW327746 JOP327746:JOS327746 JYL327746:JYO327746 KIH327746:KIK327746 KSD327746:KSG327746 LBZ327746:LCC327746 LLV327746:LLY327746 LVR327746:LVU327746 MFN327746:MFQ327746 MPJ327746:MPM327746 MZF327746:MZI327746 NJB327746:NJE327746 NSX327746:NTA327746 OCT327746:OCW327746 OMP327746:OMS327746 OWL327746:OWO327746 PGH327746:PGK327746 PQD327746:PQG327746 PZZ327746:QAC327746 QJV327746:QJY327746 QTR327746:QTU327746 RDN327746:RDQ327746 RNJ327746:RNM327746 RXF327746:RXI327746 SHB327746:SHE327746 SQX327746:SRA327746 TAT327746:TAW327746 TKP327746:TKS327746 TUL327746:TUO327746 UEH327746:UEK327746 UOD327746:UOG327746 UXZ327746:UYC327746 VHV327746:VHY327746 VRR327746:VRU327746 WBN327746:WBQ327746 WLJ327746:WLM327746 WVF327746:WVI327746 M393185:P393185 IT393282:IW393282 SP393282:SS393282 ACL393282:ACO393282 AMH393282:AMK393282 AWD393282:AWG393282 BFZ393282:BGC393282 BPV393282:BPY393282 BZR393282:BZU393282 CJN393282:CJQ393282 CTJ393282:CTM393282 DDF393282:DDI393282 DNB393282:DNE393282 DWX393282:DXA393282 EGT393282:EGW393282 EQP393282:EQS393282 FAL393282:FAO393282 FKH393282:FKK393282 FUD393282:FUG393282 GDZ393282:GEC393282 GNV393282:GNY393282 GXR393282:GXU393282 HHN393282:HHQ393282 HRJ393282:HRM393282 IBF393282:IBI393282 ILB393282:ILE393282 IUX393282:IVA393282 JET393282:JEW393282 JOP393282:JOS393282 JYL393282:JYO393282 KIH393282:KIK393282 KSD393282:KSG393282 LBZ393282:LCC393282 LLV393282:LLY393282 LVR393282:LVU393282 MFN393282:MFQ393282 MPJ393282:MPM393282 MZF393282:MZI393282 NJB393282:NJE393282 NSX393282:NTA393282 OCT393282:OCW393282 OMP393282:OMS393282 OWL393282:OWO393282 PGH393282:PGK393282 PQD393282:PQG393282 PZZ393282:QAC393282 QJV393282:QJY393282 QTR393282:QTU393282 RDN393282:RDQ393282 RNJ393282:RNM393282 RXF393282:RXI393282 SHB393282:SHE393282 SQX393282:SRA393282 TAT393282:TAW393282 TKP393282:TKS393282 TUL393282:TUO393282 UEH393282:UEK393282 UOD393282:UOG393282 UXZ393282:UYC393282 VHV393282:VHY393282 VRR393282:VRU393282 WBN393282:WBQ393282 WLJ393282:WLM393282 WVF393282:WVI393282 M458721:P458721 IT458818:IW458818 SP458818:SS458818 ACL458818:ACO458818 AMH458818:AMK458818 AWD458818:AWG458818 BFZ458818:BGC458818 BPV458818:BPY458818 BZR458818:BZU458818 CJN458818:CJQ458818 CTJ458818:CTM458818 DDF458818:DDI458818 DNB458818:DNE458818 DWX458818:DXA458818 EGT458818:EGW458818 EQP458818:EQS458818 FAL458818:FAO458818 FKH458818:FKK458818 FUD458818:FUG458818 GDZ458818:GEC458818 GNV458818:GNY458818 GXR458818:GXU458818 HHN458818:HHQ458818 HRJ458818:HRM458818 IBF458818:IBI458818 ILB458818:ILE458818 IUX458818:IVA458818 JET458818:JEW458818 JOP458818:JOS458818 JYL458818:JYO458818 KIH458818:KIK458818 KSD458818:KSG458818 LBZ458818:LCC458818 LLV458818:LLY458818 LVR458818:LVU458818 MFN458818:MFQ458818 MPJ458818:MPM458818 MZF458818:MZI458818 NJB458818:NJE458818 NSX458818:NTA458818 OCT458818:OCW458818 OMP458818:OMS458818 OWL458818:OWO458818 PGH458818:PGK458818 PQD458818:PQG458818 PZZ458818:QAC458818 QJV458818:QJY458818 QTR458818:QTU458818 RDN458818:RDQ458818 RNJ458818:RNM458818 RXF458818:RXI458818 SHB458818:SHE458818 SQX458818:SRA458818 TAT458818:TAW458818 TKP458818:TKS458818 TUL458818:TUO458818 UEH458818:UEK458818 UOD458818:UOG458818 UXZ458818:UYC458818 VHV458818:VHY458818 VRR458818:VRU458818 WBN458818:WBQ458818 WLJ458818:WLM458818 WVF458818:WVI458818 M524257:P524257 IT524354:IW524354 SP524354:SS524354 ACL524354:ACO524354 AMH524354:AMK524354 AWD524354:AWG524354 BFZ524354:BGC524354 BPV524354:BPY524354 BZR524354:BZU524354 CJN524354:CJQ524354 CTJ524354:CTM524354 DDF524354:DDI524354 DNB524354:DNE524354 DWX524354:DXA524354 EGT524354:EGW524354 EQP524354:EQS524354 FAL524354:FAO524354 FKH524354:FKK524354 FUD524354:FUG524354 GDZ524354:GEC524354 GNV524354:GNY524354 GXR524354:GXU524354 HHN524354:HHQ524354 HRJ524354:HRM524354 IBF524354:IBI524354 ILB524354:ILE524354 IUX524354:IVA524354 JET524354:JEW524354 JOP524354:JOS524354 JYL524354:JYO524354 KIH524354:KIK524354 KSD524354:KSG524354 LBZ524354:LCC524354 LLV524354:LLY524354 LVR524354:LVU524354 MFN524354:MFQ524354 MPJ524354:MPM524354 MZF524354:MZI524354 NJB524354:NJE524354 NSX524354:NTA524354 OCT524354:OCW524354 OMP524354:OMS524354 OWL524354:OWO524354 PGH524354:PGK524354 PQD524354:PQG524354 PZZ524354:QAC524354 QJV524354:QJY524354 QTR524354:QTU524354 RDN524354:RDQ524354 RNJ524354:RNM524354 RXF524354:RXI524354 SHB524354:SHE524354 SQX524354:SRA524354 TAT524354:TAW524354 TKP524354:TKS524354 TUL524354:TUO524354 UEH524354:UEK524354 UOD524354:UOG524354 UXZ524354:UYC524354 VHV524354:VHY524354 VRR524354:VRU524354 WBN524354:WBQ524354 WLJ524354:WLM524354 WVF524354:WVI524354 M589793:P589793 IT589890:IW589890 SP589890:SS589890 ACL589890:ACO589890 AMH589890:AMK589890 AWD589890:AWG589890 BFZ589890:BGC589890 BPV589890:BPY589890 BZR589890:BZU589890 CJN589890:CJQ589890 CTJ589890:CTM589890 DDF589890:DDI589890 DNB589890:DNE589890 DWX589890:DXA589890 EGT589890:EGW589890 EQP589890:EQS589890 FAL589890:FAO589890 FKH589890:FKK589890 FUD589890:FUG589890 GDZ589890:GEC589890 GNV589890:GNY589890 GXR589890:GXU589890 HHN589890:HHQ589890 HRJ589890:HRM589890 IBF589890:IBI589890 ILB589890:ILE589890 IUX589890:IVA589890 JET589890:JEW589890 JOP589890:JOS589890 JYL589890:JYO589890 KIH589890:KIK589890 KSD589890:KSG589890 LBZ589890:LCC589890 LLV589890:LLY589890 LVR589890:LVU589890 MFN589890:MFQ589890 MPJ589890:MPM589890 MZF589890:MZI589890 NJB589890:NJE589890 NSX589890:NTA589890 OCT589890:OCW589890 OMP589890:OMS589890 OWL589890:OWO589890 PGH589890:PGK589890 PQD589890:PQG589890 PZZ589890:QAC589890 QJV589890:QJY589890 QTR589890:QTU589890 RDN589890:RDQ589890 RNJ589890:RNM589890 RXF589890:RXI589890 SHB589890:SHE589890 SQX589890:SRA589890 TAT589890:TAW589890 TKP589890:TKS589890 TUL589890:TUO589890 UEH589890:UEK589890 UOD589890:UOG589890 UXZ589890:UYC589890 VHV589890:VHY589890 VRR589890:VRU589890 WBN589890:WBQ589890 WLJ589890:WLM589890 WVF589890:WVI589890 M655329:P655329 IT655426:IW655426 SP655426:SS655426 ACL655426:ACO655426 AMH655426:AMK655426 AWD655426:AWG655426 BFZ655426:BGC655426 BPV655426:BPY655426 BZR655426:BZU655426 CJN655426:CJQ655426 CTJ655426:CTM655426 DDF655426:DDI655426 DNB655426:DNE655426 DWX655426:DXA655426 EGT655426:EGW655426 EQP655426:EQS655426 FAL655426:FAO655426 FKH655426:FKK655426 FUD655426:FUG655426 GDZ655426:GEC655426 GNV655426:GNY655426 GXR655426:GXU655426 HHN655426:HHQ655426 HRJ655426:HRM655426 IBF655426:IBI655426 ILB655426:ILE655426 IUX655426:IVA655426 JET655426:JEW655426 JOP655426:JOS655426 JYL655426:JYO655426 KIH655426:KIK655426 KSD655426:KSG655426 LBZ655426:LCC655426 LLV655426:LLY655426 LVR655426:LVU655426 MFN655426:MFQ655426 MPJ655426:MPM655426 MZF655426:MZI655426 NJB655426:NJE655426 NSX655426:NTA655426 OCT655426:OCW655426 OMP655426:OMS655426 OWL655426:OWO655426 PGH655426:PGK655426 PQD655426:PQG655426 PZZ655426:QAC655426 QJV655426:QJY655426 QTR655426:QTU655426 RDN655426:RDQ655426 RNJ655426:RNM655426 RXF655426:RXI655426 SHB655426:SHE655426 SQX655426:SRA655426 TAT655426:TAW655426 TKP655426:TKS655426 TUL655426:TUO655426 UEH655426:UEK655426 UOD655426:UOG655426 UXZ655426:UYC655426 VHV655426:VHY655426 VRR655426:VRU655426 WBN655426:WBQ655426 WLJ655426:WLM655426 WVF655426:WVI655426 M720865:P720865 IT720962:IW720962 SP720962:SS720962 ACL720962:ACO720962 AMH720962:AMK720962 AWD720962:AWG720962 BFZ720962:BGC720962 BPV720962:BPY720962 BZR720962:BZU720962 CJN720962:CJQ720962 CTJ720962:CTM720962 DDF720962:DDI720962 DNB720962:DNE720962 DWX720962:DXA720962 EGT720962:EGW720962 EQP720962:EQS720962 FAL720962:FAO720962 FKH720962:FKK720962 FUD720962:FUG720962 GDZ720962:GEC720962 GNV720962:GNY720962 GXR720962:GXU720962 HHN720962:HHQ720962 HRJ720962:HRM720962 IBF720962:IBI720962 ILB720962:ILE720962 IUX720962:IVA720962 JET720962:JEW720962 JOP720962:JOS720962 JYL720962:JYO720962 KIH720962:KIK720962 KSD720962:KSG720962 LBZ720962:LCC720962 LLV720962:LLY720962 LVR720962:LVU720962 MFN720962:MFQ720962 MPJ720962:MPM720962 MZF720962:MZI720962 NJB720962:NJE720962 NSX720962:NTA720962 OCT720962:OCW720962 OMP720962:OMS720962 OWL720962:OWO720962 PGH720962:PGK720962 PQD720962:PQG720962 PZZ720962:QAC720962 QJV720962:QJY720962 QTR720962:QTU720962 RDN720962:RDQ720962 RNJ720962:RNM720962 RXF720962:RXI720962 SHB720962:SHE720962 SQX720962:SRA720962 TAT720962:TAW720962 TKP720962:TKS720962 TUL720962:TUO720962 UEH720962:UEK720962 UOD720962:UOG720962 UXZ720962:UYC720962 VHV720962:VHY720962 VRR720962:VRU720962 WBN720962:WBQ720962 WLJ720962:WLM720962 WVF720962:WVI720962 M786401:P786401 IT786498:IW786498 SP786498:SS786498 ACL786498:ACO786498 AMH786498:AMK786498 AWD786498:AWG786498 BFZ786498:BGC786498 BPV786498:BPY786498 BZR786498:BZU786498 CJN786498:CJQ786498 CTJ786498:CTM786498 DDF786498:DDI786498 DNB786498:DNE786498 DWX786498:DXA786498 EGT786498:EGW786498 EQP786498:EQS786498 FAL786498:FAO786498 FKH786498:FKK786498 FUD786498:FUG786498 GDZ786498:GEC786498 GNV786498:GNY786498 GXR786498:GXU786498 HHN786498:HHQ786498 HRJ786498:HRM786498 IBF786498:IBI786498 ILB786498:ILE786498 IUX786498:IVA786498 JET786498:JEW786498 JOP786498:JOS786498 JYL786498:JYO786498 KIH786498:KIK786498 KSD786498:KSG786498 LBZ786498:LCC786498 LLV786498:LLY786498 LVR786498:LVU786498 MFN786498:MFQ786498 MPJ786498:MPM786498 MZF786498:MZI786498 NJB786498:NJE786498 NSX786498:NTA786498 OCT786498:OCW786498 OMP786498:OMS786498 OWL786498:OWO786498 PGH786498:PGK786498 PQD786498:PQG786498 PZZ786498:QAC786498 QJV786498:QJY786498 QTR786498:QTU786498 RDN786498:RDQ786498 RNJ786498:RNM786498 RXF786498:RXI786498 SHB786498:SHE786498 SQX786498:SRA786498 TAT786498:TAW786498 TKP786498:TKS786498 TUL786498:TUO786498 UEH786498:UEK786498 UOD786498:UOG786498 UXZ786498:UYC786498 VHV786498:VHY786498 VRR786498:VRU786498 WBN786498:WBQ786498 WLJ786498:WLM786498 WVF786498:WVI786498 M851937:P851937 IT852034:IW852034 SP852034:SS852034 ACL852034:ACO852034 AMH852034:AMK852034 AWD852034:AWG852034 BFZ852034:BGC852034 BPV852034:BPY852034 BZR852034:BZU852034 CJN852034:CJQ852034 CTJ852034:CTM852034 DDF852034:DDI852034 DNB852034:DNE852034 DWX852034:DXA852034 EGT852034:EGW852034 EQP852034:EQS852034 FAL852034:FAO852034 FKH852034:FKK852034 FUD852034:FUG852034 GDZ852034:GEC852034 GNV852034:GNY852034 GXR852034:GXU852034 HHN852034:HHQ852034 HRJ852034:HRM852034 IBF852034:IBI852034 ILB852034:ILE852034 IUX852034:IVA852034 JET852034:JEW852034 JOP852034:JOS852034 JYL852034:JYO852034 KIH852034:KIK852034 KSD852034:KSG852034 LBZ852034:LCC852034 LLV852034:LLY852034 LVR852034:LVU852034 MFN852034:MFQ852034 MPJ852034:MPM852034 MZF852034:MZI852034 NJB852034:NJE852034 NSX852034:NTA852034 OCT852034:OCW852034 OMP852034:OMS852034 OWL852034:OWO852034 PGH852034:PGK852034 PQD852034:PQG852034 PZZ852034:QAC852034 QJV852034:QJY852034 QTR852034:QTU852034 RDN852034:RDQ852034 RNJ852034:RNM852034 RXF852034:RXI852034 SHB852034:SHE852034 SQX852034:SRA852034 TAT852034:TAW852034 TKP852034:TKS852034 TUL852034:TUO852034 UEH852034:UEK852034 UOD852034:UOG852034 UXZ852034:UYC852034 VHV852034:VHY852034 VRR852034:VRU852034 WBN852034:WBQ852034 WLJ852034:WLM852034 WVF852034:WVI852034 M917473:P917473 IT917570:IW917570 SP917570:SS917570 ACL917570:ACO917570 AMH917570:AMK917570 AWD917570:AWG917570 BFZ917570:BGC917570 BPV917570:BPY917570 BZR917570:BZU917570 CJN917570:CJQ917570 CTJ917570:CTM917570 DDF917570:DDI917570 DNB917570:DNE917570 DWX917570:DXA917570 EGT917570:EGW917570 EQP917570:EQS917570 FAL917570:FAO917570 FKH917570:FKK917570 FUD917570:FUG917570 GDZ917570:GEC917570 GNV917570:GNY917570 GXR917570:GXU917570 HHN917570:HHQ917570 HRJ917570:HRM917570 IBF917570:IBI917570 ILB917570:ILE917570 IUX917570:IVA917570 JET917570:JEW917570 JOP917570:JOS917570 JYL917570:JYO917570 KIH917570:KIK917570 KSD917570:KSG917570 LBZ917570:LCC917570 LLV917570:LLY917570 LVR917570:LVU917570 MFN917570:MFQ917570 MPJ917570:MPM917570 MZF917570:MZI917570 NJB917570:NJE917570 NSX917570:NTA917570 OCT917570:OCW917570 OMP917570:OMS917570 OWL917570:OWO917570 PGH917570:PGK917570 PQD917570:PQG917570 PZZ917570:QAC917570 QJV917570:QJY917570 QTR917570:QTU917570 RDN917570:RDQ917570 RNJ917570:RNM917570 RXF917570:RXI917570 SHB917570:SHE917570 SQX917570:SRA917570 TAT917570:TAW917570 TKP917570:TKS917570 TUL917570:TUO917570 UEH917570:UEK917570 UOD917570:UOG917570 UXZ917570:UYC917570 VHV917570:VHY917570 VRR917570:VRU917570 WBN917570:WBQ917570 WLJ917570:WLM917570 WVF917570:WVI917570 M983009:P983009 IT983106:IW983106 SP983106:SS983106 ACL983106:ACO983106 AMH983106:AMK983106 AWD983106:AWG983106 BFZ983106:BGC983106 BPV983106:BPY983106 BZR983106:BZU983106 CJN983106:CJQ983106 CTJ983106:CTM983106 DDF983106:DDI983106 DNB983106:DNE983106 DWX983106:DXA983106 EGT983106:EGW983106 EQP983106:EQS983106 FAL983106:FAO983106 FKH983106:FKK983106 FUD983106:FUG983106 GDZ983106:GEC983106 GNV983106:GNY983106 GXR983106:GXU983106 HHN983106:HHQ983106 HRJ983106:HRM983106 IBF983106:IBI983106 ILB983106:ILE983106 IUX983106:IVA983106 JET983106:JEW983106 JOP983106:JOS983106 JYL983106:JYO983106 KIH983106:KIK983106 KSD983106:KSG983106 LBZ983106:LCC983106 LLV983106:LLY983106 LVR983106:LVU983106 MFN983106:MFQ983106 MPJ983106:MPM983106 MZF983106:MZI983106 NJB983106:NJE983106 NSX983106:NTA983106 OCT983106:OCW983106 OMP983106:OMS983106 OWL983106:OWO983106 PGH983106:PGK983106 PQD983106:PQG983106 PZZ983106:QAC983106 QJV983106:QJY983106 QTR983106:QTU983106 RDN983106:RDQ983106 RNJ983106:RNM983106 RXF983106:RXI983106 SHB983106:SHE983106 SQX983106:SRA983106 TAT983106:TAW983106 TKP983106:TKS983106 TUL983106:TUO983106 UEH983106:UEK983106 UOD983106:UOG983106 UXZ983106:UYC983106 VHV983106:VHY983106 VRR983106:VRU983106 WBN983106:WBQ983106 WLJ983106:WLM983106 WVF983106:WVI983106 IT72:IW72 SP72:SS72 ACL72:ACO72 AMH72:AMK72 AWD72:AWG72 BFZ72:BGC72 BPV72:BPY72 BZR72:BZU72 CJN72:CJQ72 CTJ72:CTM72 DDF72:DDI72 DNB72:DNE72 DWX72:DXA72 EGT72:EGW72 EQP72:EQS72 FAL72:FAO72 FKH72:FKK72 FUD72:FUG72 GDZ72:GEC72 GNV72:GNY72 GXR72:GXU72 HHN72:HHQ72 HRJ72:HRM72 IBF72:IBI72 ILB72:ILE72 IUX72:IVA72 JET72:JEW72 JOP72:JOS72 JYL72:JYO72 KIH72:KIK72 KSD72:KSG72 LBZ72:LCC72 LLV72:LLY72 LVR72:LVU72 MFN72:MFQ72 MPJ72:MPM72 MZF72:MZI72 NJB72:NJE72 NSX72:NTA72 OCT72:OCW72 OMP72:OMS72 OWL72:OWO72 PGH72:PGK72 PQD72:PQG72 PZZ72:QAC72 QJV72:QJY72 QTR72:QTU72 RDN72:RDQ72 RNJ72:RNM72 RXF72:RXI72 SHB72:SHE72 SQX72:SRA72 TAT72:TAW72 TKP72:TKS72 TUL72:TUO72 UEH72:UEK72 UOD72:UOG72 UXZ72:UYC72 VHV72:VHY72 VRR72:VRU72 WBN72:WBQ72 WLJ72:WLM72 WVF72:WVI72 M65511:P65511 IT65608:IW65608 SP65608:SS65608 ACL65608:ACO65608 AMH65608:AMK65608 AWD65608:AWG65608 BFZ65608:BGC65608 BPV65608:BPY65608 BZR65608:BZU65608 CJN65608:CJQ65608 CTJ65608:CTM65608 DDF65608:DDI65608 DNB65608:DNE65608 DWX65608:DXA65608 EGT65608:EGW65608 EQP65608:EQS65608 FAL65608:FAO65608 FKH65608:FKK65608 FUD65608:FUG65608 GDZ65608:GEC65608 GNV65608:GNY65608 GXR65608:GXU65608 HHN65608:HHQ65608 HRJ65608:HRM65608 IBF65608:IBI65608 ILB65608:ILE65608 IUX65608:IVA65608 JET65608:JEW65608 JOP65608:JOS65608 JYL65608:JYO65608 KIH65608:KIK65608 KSD65608:KSG65608 LBZ65608:LCC65608 LLV65608:LLY65608 LVR65608:LVU65608 MFN65608:MFQ65608 MPJ65608:MPM65608 MZF65608:MZI65608 NJB65608:NJE65608 NSX65608:NTA65608 OCT65608:OCW65608 OMP65608:OMS65608 OWL65608:OWO65608 PGH65608:PGK65608 PQD65608:PQG65608 PZZ65608:QAC65608 QJV65608:QJY65608 QTR65608:QTU65608 RDN65608:RDQ65608 RNJ65608:RNM65608 RXF65608:RXI65608 SHB65608:SHE65608 SQX65608:SRA65608 TAT65608:TAW65608 TKP65608:TKS65608 TUL65608:TUO65608 UEH65608:UEK65608 UOD65608:UOG65608 UXZ65608:UYC65608 VHV65608:VHY65608 VRR65608:VRU65608 WBN65608:WBQ65608 WLJ65608:WLM65608 WVF65608:WVI65608 M131047:P131047 IT131144:IW131144 SP131144:SS131144 ACL131144:ACO131144 AMH131144:AMK131144 AWD131144:AWG131144 BFZ131144:BGC131144 BPV131144:BPY131144 BZR131144:BZU131144 CJN131144:CJQ131144 CTJ131144:CTM131144 DDF131144:DDI131144 DNB131144:DNE131144 DWX131144:DXA131144 EGT131144:EGW131144 EQP131144:EQS131144 FAL131144:FAO131144 FKH131144:FKK131144 FUD131144:FUG131144 GDZ131144:GEC131144 GNV131144:GNY131144 GXR131144:GXU131144 HHN131144:HHQ131144 HRJ131144:HRM131144 IBF131144:IBI131144 ILB131144:ILE131144 IUX131144:IVA131144 JET131144:JEW131144 JOP131144:JOS131144 JYL131144:JYO131144 KIH131144:KIK131144 KSD131144:KSG131144 LBZ131144:LCC131144 LLV131144:LLY131144 LVR131144:LVU131144 MFN131144:MFQ131144 MPJ131144:MPM131144 MZF131144:MZI131144 NJB131144:NJE131144 NSX131144:NTA131144 OCT131144:OCW131144 OMP131144:OMS131144 OWL131144:OWO131144 PGH131144:PGK131144 PQD131144:PQG131144 PZZ131144:QAC131144 QJV131144:QJY131144 QTR131144:QTU131144 RDN131144:RDQ131144 RNJ131144:RNM131144 RXF131144:RXI131144 SHB131144:SHE131144 SQX131144:SRA131144 TAT131144:TAW131144 TKP131144:TKS131144 TUL131144:TUO131144 UEH131144:UEK131144 UOD131144:UOG131144 UXZ131144:UYC131144 VHV131144:VHY131144 VRR131144:VRU131144 WBN131144:WBQ131144 WLJ131144:WLM131144 WVF131144:WVI131144 M196583:P196583 IT196680:IW196680 SP196680:SS196680 ACL196680:ACO196680 AMH196680:AMK196680 AWD196680:AWG196680 BFZ196680:BGC196680 BPV196680:BPY196680 BZR196680:BZU196680 CJN196680:CJQ196680 CTJ196680:CTM196680 DDF196680:DDI196680 DNB196680:DNE196680 DWX196680:DXA196680 EGT196680:EGW196680 EQP196680:EQS196680 FAL196680:FAO196680 FKH196680:FKK196680 FUD196680:FUG196680 GDZ196680:GEC196680 GNV196680:GNY196680 GXR196680:GXU196680 HHN196680:HHQ196680 HRJ196680:HRM196680 IBF196680:IBI196680 ILB196680:ILE196680 IUX196680:IVA196680 JET196680:JEW196680 JOP196680:JOS196680 JYL196680:JYO196680 KIH196680:KIK196680 KSD196680:KSG196680 LBZ196680:LCC196680 LLV196680:LLY196680 LVR196680:LVU196680 MFN196680:MFQ196680 MPJ196680:MPM196680 MZF196680:MZI196680 NJB196680:NJE196680 NSX196680:NTA196680 OCT196680:OCW196680 OMP196680:OMS196680 OWL196680:OWO196680 PGH196680:PGK196680 PQD196680:PQG196680 PZZ196680:QAC196680 QJV196680:QJY196680 QTR196680:QTU196680 RDN196680:RDQ196680 RNJ196680:RNM196680 RXF196680:RXI196680 SHB196680:SHE196680 SQX196680:SRA196680 TAT196680:TAW196680 TKP196680:TKS196680 TUL196680:TUO196680 UEH196680:UEK196680 UOD196680:UOG196680 UXZ196680:UYC196680 VHV196680:VHY196680 VRR196680:VRU196680 WBN196680:WBQ196680 WLJ196680:WLM196680 WVF196680:WVI196680 M262119:P262119 IT262216:IW262216 SP262216:SS262216 ACL262216:ACO262216 AMH262216:AMK262216 AWD262216:AWG262216 BFZ262216:BGC262216 BPV262216:BPY262216 BZR262216:BZU262216 CJN262216:CJQ262216 CTJ262216:CTM262216 DDF262216:DDI262216 DNB262216:DNE262216 DWX262216:DXA262216 EGT262216:EGW262216 EQP262216:EQS262216 FAL262216:FAO262216 FKH262216:FKK262216 FUD262216:FUG262216 GDZ262216:GEC262216 GNV262216:GNY262216 GXR262216:GXU262216 HHN262216:HHQ262216 HRJ262216:HRM262216 IBF262216:IBI262216 ILB262216:ILE262216 IUX262216:IVA262216 JET262216:JEW262216 JOP262216:JOS262216 JYL262216:JYO262216 KIH262216:KIK262216 KSD262216:KSG262216 LBZ262216:LCC262216 LLV262216:LLY262216 LVR262216:LVU262216 MFN262216:MFQ262216 MPJ262216:MPM262216 MZF262216:MZI262216 NJB262216:NJE262216 NSX262216:NTA262216 OCT262216:OCW262216 OMP262216:OMS262216 OWL262216:OWO262216 PGH262216:PGK262216 PQD262216:PQG262216 PZZ262216:QAC262216 QJV262216:QJY262216 QTR262216:QTU262216 RDN262216:RDQ262216 RNJ262216:RNM262216 RXF262216:RXI262216 SHB262216:SHE262216 SQX262216:SRA262216 TAT262216:TAW262216 TKP262216:TKS262216 TUL262216:TUO262216 UEH262216:UEK262216 UOD262216:UOG262216 UXZ262216:UYC262216 VHV262216:VHY262216 VRR262216:VRU262216 WBN262216:WBQ262216 WLJ262216:WLM262216 WVF262216:WVI262216 M327655:P327655 IT327752:IW327752 SP327752:SS327752 ACL327752:ACO327752 AMH327752:AMK327752 AWD327752:AWG327752 BFZ327752:BGC327752 BPV327752:BPY327752 BZR327752:BZU327752 CJN327752:CJQ327752 CTJ327752:CTM327752 DDF327752:DDI327752 DNB327752:DNE327752 DWX327752:DXA327752 EGT327752:EGW327752 EQP327752:EQS327752 FAL327752:FAO327752 FKH327752:FKK327752 FUD327752:FUG327752 GDZ327752:GEC327752 GNV327752:GNY327752 GXR327752:GXU327752 HHN327752:HHQ327752 HRJ327752:HRM327752 IBF327752:IBI327752 ILB327752:ILE327752 IUX327752:IVA327752 JET327752:JEW327752 JOP327752:JOS327752 JYL327752:JYO327752 KIH327752:KIK327752 KSD327752:KSG327752 LBZ327752:LCC327752 LLV327752:LLY327752 LVR327752:LVU327752 MFN327752:MFQ327752 MPJ327752:MPM327752 MZF327752:MZI327752 NJB327752:NJE327752 NSX327752:NTA327752 OCT327752:OCW327752 OMP327752:OMS327752 OWL327752:OWO327752 PGH327752:PGK327752 PQD327752:PQG327752 PZZ327752:QAC327752 QJV327752:QJY327752 QTR327752:QTU327752 RDN327752:RDQ327752 RNJ327752:RNM327752 RXF327752:RXI327752 SHB327752:SHE327752 SQX327752:SRA327752 TAT327752:TAW327752 TKP327752:TKS327752 TUL327752:TUO327752 UEH327752:UEK327752 UOD327752:UOG327752 UXZ327752:UYC327752 VHV327752:VHY327752 VRR327752:VRU327752 WBN327752:WBQ327752 WLJ327752:WLM327752 WVF327752:WVI327752 M393191:P393191 IT393288:IW393288 SP393288:SS393288 ACL393288:ACO393288 AMH393288:AMK393288 AWD393288:AWG393288 BFZ393288:BGC393288 BPV393288:BPY393288 BZR393288:BZU393288 CJN393288:CJQ393288 CTJ393288:CTM393288 DDF393288:DDI393288 DNB393288:DNE393288 DWX393288:DXA393288 EGT393288:EGW393288 EQP393288:EQS393288 FAL393288:FAO393288 FKH393288:FKK393288 FUD393288:FUG393288 GDZ393288:GEC393288 GNV393288:GNY393288 GXR393288:GXU393288 HHN393288:HHQ393288 HRJ393288:HRM393288 IBF393288:IBI393288 ILB393288:ILE393288 IUX393288:IVA393288 JET393288:JEW393288 JOP393288:JOS393288 JYL393288:JYO393288 KIH393288:KIK393288 KSD393288:KSG393288 LBZ393288:LCC393288 LLV393288:LLY393288 LVR393288:LVU393288 MFN393288:MFQ393288 MPJ393288:MPM393288 MZF393288:MZI393288 NJB393288:NJE393288 NSX393288:NTA393288 OCT393288:OCW393288 OMP393288:OMS393288 OWL393288:OWO393288 PGH393288:PGK393288 PQD393288:PQG393288 PZZ393288:QAC393288 QJV393288:QJY393288 QTR393288:QTU393288 RDN393288:RDQ393288 RNJ393288:RNM393288 RXF393288:RXI393288 SHB393288:SHE393288 SQX393288:SRA393288 TAT393288:TAW393288 TKP393288:TKS393288 TUL393288:TUO393288 UEH393288:UEK393288 UOD393288:UOG393288 UXZ393288:UYC393288 VHV393288:VHY393288 VRR393288:VRU393288 WBN393288:WBQ393288 WLJ393288:WLM393288 WVF393288:WVI393288 M458727:P458727 IT458824:IW458824 SP458824:SS458824 ACL458824:ACO458824 AMH458824:AMK458824 AWD458824:AWG458824 BFZ458824:BGC458824 BPV458824:BPY458824 BZR458824:BZU458824 CJN458824:CJQ458824 CTJ458824:CTM458824 DDF458824:DDI458824 DNB458824:DNE458824 DWX458824:DXA458824 EGT458824:EGW458824 EQP458824:EQS458824 FAL458824:FAO458824 FKH458824:FKK458824 FUD458824:FUG458824 GDZ458824:GEC458824 GNV458824:GNY458824 GXR458824:GXU458824 HHN458824:HHQ458824 HRJ458824:HRM458824 IBF458824:IBI458824 ILB458824:ILE458824 IUX458824:IVA458824 JET458824:JEW458824 JOP458824:JOS458824 JYL458824:JYO458824 KIH458824:KIK458824 KSD458824:KSG458824 LBZ458824:LCC458824 LLV458824:LLY458824 LVR458824:LVU458824 MFN458824:MFQ458824 MPJ458824:MPM458824 MZF458824:MZI458824 NJB458824:NJE458824 NSX458824:NTA458824 OCT458824:OCW458824 OMP458824:OMS458824 OWL458824:OWO458824 PGH458824:PGK458824 PQD458824:PQG458824 PZZ458824:QAC458824 QJV458824:QJY458824 QTR458824:QTU458824 RDN458824:RDQ458824 RNJ458824:RNM458824 RXF458824:RXI458824 SHB458824:SHE458824 SQX458824:SRA458824 TAT458824:TAW458824 TKP458824:TKS458824 TUL458824:TUO458824 UEH458824:UEK458824 UOD458824:UOG458824 UXZ458824:UYC458824 VHV458824:VHY458824 VRR458824:VRU458824 WBN458824:WBQ458824 WLJ458824:WLM458824 WVF458824:WVI458824 M524263:P524263 IT524360:IW524360 SP524360:SS524360 ACL524360:ACO524360 AMH524360:AMK524360 AWD524360:AWG524360 BFZ524360:BGC524360 BPV524360:BPY524360 BZR524360:BZU524360 CJN524360:CJQ524360 CTJ524360:CTM524360 DDF524360:DDI524360 DNB524360:DNE524360 DWX524360:DXA524360 EGT524360:EGW524360 EQP524360:EQS524360 FAL524360:FAO524360 FKH524360:FKK524360 FUD524360:FUG524360 GDZ524360:GEC524360 GNV524360:GNY524360 GXR524360:GXU524360 HHN524360:HHQ524360 HRJ524360:HRM524360 IBF524360:IBI524360 ILB524360:ILE524360 IUX524360:IVA524360 JET524360:JEW524360 JOP524360:JOS524360 JYL524360:JYO524360 KIH524360:KIK524360 KSD524360:KSG524360 LBZ524360:LCC524360 LLV524360:LLY524360 LVR524360:LVU524360 MFN524360:MFQ524360 MPJ524360:MPM524360 MZF524360:MZI524360 NJB524360:NJE524360 NSX524360:NTA524360 OCT524360:OCW524360 OMP524360:OMS524360 OWL524360:OWO524360 PGH524360:PGK524360 PQD524360:PQG524360 PZZ524360:QAC524360 QJV524360:QJY524360 QTR524360:QTU524360 RDN524360:RDQ524360 RNJ524360:RNM524360 RXF524360:RXI524360 SHB524360:SHE524360 SQX524360:SRA524360 TAT524360:TAW524360 TKP524360:TKS524360 TUL524360:TUO524360 UEH524360:UEK524360 UOD524360:UOG524360 UXZ524360:UYC524360 VHV524360:VHY524360 VRR524360:VRU524360 WBN524360:WBQ524360 WLJ524360:WLM524360 WVF524360:WVI524360 M589799:P589799 IT589896:IW589896 SP589896:SS589896 ACL589896:ACO589896 AMH589896:AMK589896 AWD589896:AWG589896 BFZ589896:BGC589896 BPV589896:BPY589896 BZR589896:BZU589896 CJN589896:CJQ589896 CTJ589896:CTM589896 DDF589896:DDI589896 DNB589896:DNE589896 DWX589896:DXA589896 EGT589896:EGW589896 EQP589896:EQS589896 FAL589896:FAO589896 FKH589896:FKK589896 FUD589896:FUG589896 GDZ589896:GEC589896 GNV589896:GNY589896 GXR589896:GXU589896 HHN589896:HHQ589896 HRJ589896:HRM589896 IBF589896:IBI589896 ILB589896:ILE589896 IUX589896:IVA589896 JET589896:JEW589896 JOP589896:JOS589896 JYL589896:JYO589896 KIH589896:KIK589896 KSD589896:KSG589896 LBZ589896:LCC589896 LLV589896:LLY589896 LVR589896:LVU589896 MFN589896:MFQ589896 MPJ589896:MPM589896 MZF589896:MZI589896 NJB589896:NJE589896 NSX589896:NTA589896 OCT589896:OCW589896 OMP589896:OMS589896 OWL589896:OWO589896 PGH589896:PGK589896 PQD589896:PQG589896 PZZ589896:QAC589896 QJV589896:QJY589896 QTR589896:QTU589896 RDN589896:RDQ589896 RNJ589896:RNM589896 RXF589896:RXI589896 SHB589896:SHE589896 SQX589896:SRA589896 TAT589896:TAW589896 TKP589896:TKS589896 TUL589896:TUO589896 UEH589896:UEK589896 UOD589896:UOG589896 UXZ589896:UYC589896 VHV589896:VHY589896 VRR589896:VRU589896 WBN589896:WBQ589896 WLJ589896:WLM589896 WVF589896:WVI589896 M655335:P655335 IT655432:IW655432 SP655432:SS655432 ACL655432:ACO655432 AMH655432:AMK655432 AWD655432:AWG655432 BFZ655432:BGC655432 BPV655432:BPY655432 BZR655432:BZU655432 CJN655432:CJQ655432 CTJ655432:CTM655432 DDF655432:DDI655432 DNB655432:DNE655432 DWX655432:DXA655432 EGT655432:EGW655432 EQP655432:EQS655432 FAL655432:FAO655432 FKH655432:FKK655432 FUD655432:FUG655432 GDZ655432:GEC655432 GNV655432:GNY655432 GXR655432:GXU655432 HHN655432:HHQ655432 HRJ655432:HRM655432 IBF655432:IBI655432 ILB655432:ILE655432 IUX655432:IVA655432 JET655432:JEW655432 JOP655432:JOS655432 JYL655432:JYO655432 KIH655432:KIK655432 KSD655432:KSG655432 LBZ655432:LCC655432 LLV655432:LLY655432 LVR655432:LVU655432 MFN655432:MFQ655432 MPJ655432:MPM655432 MZF655432:MZI655432 NJB655432:NJE655432 NSX655432:NTA655432 OCT655432:OCW655432 OMP655432:OMS655432 OWL655432:OWO655432 PGH655432:PGK655432 PQD655432:PQG655432 PZZ655432:QAC655432 QJV655432:QJY655432 QTR655432:QTU655432 RDN655432:RDQ655432 RNJ655432:RNM655432 RXF655432:RXI655432 SHB655432:SHE655432 SQX655432:SRA655432 TAT655432:TAW655432 TKP655432:TKS655432 TUL655432:TUO655432 UEH655432:UEK655432 UOD655432:UOG655432 UXZ655432:UYC655432 VHV655432:VHY655432 VRR655432:VRU655432 WBN655432:WBQ655432 WLJ655432:WLM655432 WVF655432:WVI655432 M720871:P720871 IT720968:IW720968 SP720968:SS720968 ACL720968:ACO720968 AMH720968:AMK720968 AWD720968:AWG720968 BFZ720968:BGC720968 BPV720968:BPY720968 BZR720968:BZU720968 CJN720968:CJQ720968 CTJ720968:CTM720968 DDF720968:DDI720968 DNB720968:DNE720968 DWX720968:DXA720968 EGT720968:EGW720968 EQP720968:EQS720968 FAL720968:FAO720968 FKH720968:FKK720968 FUD720968:FUG720968 GDZ720968:GEC720968 GNV720968:GNY720968 GXR720968:GXU720968 HHN720968:HHQ720968 HRJ720968:HRM720968 IBF720968:IBI720968 ILB720968:ILE720968 IUX720968:IVA720968 JET720968:JEW720968 JOP720968:JOS720968 JYL720968:JYO720968 KIH720968:KIK720968 KSD720968:KSG720968 LBZ720968:LCC720968 LLV720968:LLY720968 LVR720968:LVU720968 MFN720968:MFQ720968 MPJ720968:MPM720968 MZF720968:MZI720968 NJB720968:NJE720968 NSX720968:NTA720968 OCT720968:OCW720968 OMP720968:OMS720968 OWL720968:OWO720968 PGH720968:PGK720968 PQD720968:PQG720968 PZZ720968:QAC720968 QJV720968:QJY720968 QTR720968:QTU720968 RDN720968:RDQ720968 RNJ720968:RNM720968 RXF720968:RXI720968 SHB720968:SHE720968 SQX720968:SRA720968 TAT720968:TAW720968 TKP720968:TKS720968 TUL720968:TUO720968 UEH720968:UEK720968 UOD720968:UOG720968 UXZ720968:UYC720968 VHV720968:VHY720968 VRR720968:VRU720968 WBN720968:WBQ720968 WLJ720968:WLM720968 WVF720968:WVI720968 M786407:P786407 IT786504:IW786504 SP786504:SS786504 ACL786504:ACO786504 AMH786504:AMK786504 AWD786504:AWG786504 BFZ786504:BGC786504 BPV786504:BPY786504 BZR786504:BZU786504 CJN786504:CJQ786504 CTJ786504:CTM786504 DDF786504:DDI786504 DNB786504:DNE786504 DWX786504:DXA786504 EGT786504:EGW786504 EQP786504:EQS786504 FAL786504:FAO786504 FKH786504:FKK786504 FUD786504:FUG786504 GDZ786504:GEC786504 GNV786504:GNY786504 GXR786504:GXU786504 HHN786504:HHQ786504 HRJ786504:HRM786504 IBF786504:IBI786504 ILB786504:ILE786504 IUX786504:IVA786504 JET786504:JEW786504 JOP786504:JOS786504 JYL786504:JYO786504 KIH786504:KIK786504 KSD786504:KSG786504 LBZ786504:LCC786504 LLV786504:LLY786504 LVR786504:LVU786504 MFN786504:MFQ786504 MPJ786504:MPM786504 MZF786504:MZI786504 NJB786504:NJE786504 NSX786504:NTA786504 OCT786504:OCW786504 OMP786504:OMS786504 OWL786504:OWO786504 PGH786504:PGK786504 PQD786504:PQG786504 PZZ786504:QAC786504 QJV786504:QJY786504 QTR786504:QTU786504 RDN786504:RDQ786504 RNJ786504:RNM786504 RXF786504:RXI786504 SHB786504:SHE786504 SQX786504:SRA786504 TAT786504:TAW786504 TKP786504:TKS786504 TUL786504:TUO786504 UEH786504:UEK786504 UOD786504:UOG786504 UXZ786504:UYC786504 VHV786504:VHY786504 VRR786504:VRU786504 WBN786504:WBQ786504 WLJ786504:WLM786504 WVF786504:WVI786504 M851943:P851943 IT852040:IW852040 SP852040:SS852040 ACL852040:ACO852040 AMH852040:AMK852040 AWD852040:AWG852040 BFZ852040:BGC852040 BPV852040:BPY852040 BZR852040:BZU852040 CJN852040:CJQ852040 CTJ852040:CTM852040 DDF852040:DDI852040 DNB852040:DNE852040 DWX852040:DXA852040 EGT852040:EGW852040 EQP852040:EQS852040 FAL852040:FAO852040 FKH852040:FKK852040 FUD852040:FUG852040 GDZ852040:GEC852040 GNV852040:GNY852040 GXR852040:GXU852040 HHN852040:HHQ852040 HRJ852040:HRM852040 IBF852040:IBI852040 ILB852040:ILE852040 IUX852040:IVA852040 JET852040:JEW852040 JOP852040:JOS852040 JYL852040:JYO852040 KIH852040:KIK852040 KSD852040:KSG852040 LBZ852040:LCC852040 LLV852040:LLY852040 LVR852040:LVU852040 MFN852040:MFQ852040 MPJ852040:MPM852040 MZF852040:MZI852040 NJB852040:NJE852040 NSX852040:NTA852040 OCT852040:OCW852040 OMP852040:OMS852040 OWL852040:OWO852040 PGH852040:PGK852040 PQD852040:PQG852040 PZZ852040:QAC852040 QJV852040:QJY852040 QTR852040:QTU852040 RDN852040:RDQ852040 RNJ852040:RNM852040 RXF852040:RXI852040 SHB852040:SHE852040 SQX852040:SRA852040 TAT852040:TAW852040 TKP852040:TKS852040 TUL852040:TUO852040 UEH852040:UEK852040 UOD852040:UOG852040 UXZ852040:UYC852040 VHV852040:VHY852040 VRR852040:VRU852040 WBN852040:WBQ852040 WLJ852040:WLM852040 WVF852040:WVI852040 M917479:P917479 IT917576:IW917576 SP917576:SS917576 ACL917576:ACO917576 AMH917576:AMK917576 AWD917576:AWG917576 BFZ917576:BGC917576 BPV917576:BPY917576 BZR917576:BZU917576 CJN917576:CJQ917576 CTJ917576:CTM917576 DDF917576:DDI917576 DNB917576:DNE917576 DWX917576:DXA917576 EGT917576:EGW917576 EQP917576:EQS917576 FAL917576:FAO917576 FKH917576:FKK917576 FUD917576:FUG917576 GDZ917576:GEC917576 GNV917576:GNY917576 GXR917576:GXU917576 HHN917576:HHQ917576 HRJ917576:HRM917576 IBF917576:IBI917576 ILB917576:ILE917576 IUX917576:IVA917576 JET917576:JEW917576 JOP917576:JOS917576 JYL917576:JYO917576 KIH917576:KIK917576 KSD917576:KSG917576 LBZ917576:LCC917576 LLV917576:LLY917576 LVR917576:LVU917576 MFN917576:MFQ917576 MPJ917576:MPM917576 MZF917576:MZI917576 NJB917576:NJE917576 NSX917576:NTA917576 OCT917576:OCW917576 OMP917576:OMS917576 OWL917576:OWO917576 PGH917576:PGK917576 PQD917576:PQG917576 PZZ917576:QAC917576 QJV917576:QJY917576 QTR917576:QTU917576 RDN917576:RDQ917576 RNJ917576:RNM917576 RXF917576:RXI917576 SHB917576:SHE917576 SQX917576:SRA917576 TAT917576:TAW917576 TKP917576:TKS917576 TUL917576:TUO917576 UEH917576:UEK917576 UOD917576:UOG917576 UXZ917576:UYC917576 VHV917576:VHY917576 VRR917576:VRU917576 WBN917576:WBQ917576 WLJ917576:WLM917576 WVF917576:WVI917576 M983015:P983015 IT983112:IW983112 SP983112:SS983112 ACL983112:ACO983112 AMH983112:AMK983112 AWD983112:AWG983112 BFZ983112:BGC983112 BPV983112:BPY983112 BZR983112:BZU983112 CJN983112:CJQ983112 CTJ983112:CTM983112 DDF983112:DDI983112 DNB983112:DNE983112 DWX983112:DXA983112 EGT983112:EGW983112 EQP983112:EQS983112 FAL983112:FAO983112 FKH983112:FKK983112 FUD983112:FUG983112 GDZ983112:GEC983112 GNV983112:GNY983112 GXR983112:GXU983112 HHN983112:HHQ983112 HRJ983112:HRM983112 IBF983112:IBI983112 ILB983112:ILE983112 IUX983112:IVA983112 JET983112:JEW983112 JOP983112:JOS983112 JYL983112:JYO983112 KIH983112:KIK983112 KSD983112:KSG983112 LBZ983112:LCC983112 LLV983112:LLY983112 LVR983112:LVU983112 MFN983112:MFQ983112 MPJ983112:MPM983112 MZF983112:MZI983112 NJB983112:NJE983112 NSX983112:NTA983112 OCT983112:OCW983112 OMP983112:OMS983112 OWL983112:OWO983112 PGH983112:PGK983112 PQD983112:PQG983112 PZZ983112:QAC983112 QJV983112:QJY983112 QTR983112:QTU983112 RDN983112:RDQ983112 RNJ983112:RNM983112 RXF983112:RXI983112 SHB983112:SHE983112 SQX983112:SRA983112 TAT983112:TAW983112 TKP983112:TKS983112 TUL983112:TUO983112 UEH983112:UEK983112 UOD983112:UOG983112 UXZ983112:UYC983112 VHV983112:VHY983112 VRR983112:VRU983112 WBN983112:WBQ983112 WLJ983112:WLM983112 AZ7 BG7 BG12 AZ12 AZ17 BG17 AZ22 BG22 BG32 AZ27 BG27 AZ32 BG37 AZ37 AZ48 BG48 AZ53 BG53 BG58 AZ58 AZ63 BG63 AZ68 BG68 BG78 AZ73 BG73 AZ78 BG83 AZ83 BG88 AZ88 U53 AB53 U58 AB58 AB63 U63 U68 AB68 U73 AB73 AB83 U78 AB78 U83 AB88 U88</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tabColor theme="3" tint="0.59999389629810485"/>
  </sheetPr>
  <dimension ref="A1:AY35"/>
  <sheetViews>
    <sheetView showGridLines="0" showRowColHeaders="0" zoomScaleNormal="100" zoomScaleSheetLayoutView="85" workbookViewId="0">
      <selection activeCell="E8" sqref="E8:M9"/>
    </sheetView>
  </sheetViews>
  <sheetFormatPr defaultColWidth="0" defaultRowHeight="9.75" customHeight="1" zeroHeight="1" x14ac:dyDescent="0.15"/>
  <cols>
    <col min="1" max="2" width="2.875" style="354" bestFit="1" customWidth="1"/>
    <col min="3" max="26" width="2.625" style="354" customWidth="1"/>
    <col min="27" max="50" width="2.625" style="355" customWidth="1"/>
    <col min="51" max="51" width="2.75" style="355" customWidth="1"/>
    <col min="52" max="16384" width="2.75" style="354" hidden="1"/>
  </cols>
  <sheetData>
    <row r="1" spans="1:51" ht="13.5" customHeight="1" x14ac:dyDescent="0.15">
      <c r="A1" s="1428"/>
      <c r="B1" s="1428"/>
      <c r="C1" s="1428"/>
      <c r="D1" s="1428"/>
      <c r="E1" s="351"/>
      <c r="F1" s="351"/>
      <c r="G1" s="351"/>
      <c r="H1" s="351"/>
      <c r="I1" s="351"/>
      <c r="J1" s="351"/>
      <c r="K1" s="351"/>
      <c r="L1" s="351"/>
      <c r="M1" s="351"/>
      <c r="N1" s="351"/>
      <c r="O1" s="351"/>
      <c r="P1" s="351"/>
      <c r="Q1" s="351"/>
      <c r="R1" s="351"/>
      <c r="S1" s="351"/>
      <c r="T1" s="351"/>
      <c r="U1" s="351"/>
      <c r="V1" s="351"/>
      <c r="W1" s="352"/>
      <c r="X1" s="352"/>
      <c r="Y1" s="353"/>
      <c r="AH1" s="354"/>
      <c r="AI1" s="354"/>
      <c r="AJ1" s="354"/>
      <c r="AK1" s="354"/>
      <c r="AL1" s="354"/>
      <c r="AM1" s="354"/>
      <c r="AN1" s="354"/>
      <c r="AO1" s="354"/>
      <c r="AP1" s="354"/>
      <c r="AQ1" s="354"/>
      <c r="AR1" s="354"/>
      <c r="AS1" s="354"/>
      <c r="AT1" s="354"/>
      <c r="AU1" s="354"/>
      <c r="AV1" s="354"/>
      <c r="AW1" s="354"/>
      <c r="AX1" s="354"/>
      <c r="AY1" s="354"/>
    </row>
    <row r="2" spans="1:51" ht="13.5" customHeight="1" x14ac:dyDescent="0.15">
      <c r="A2" s="1380" t="s">
        <v>539</v>
      </c>
      <c r="B2" s="1380"/>
      <c r="C2" s="1380"/>
      <c r="D2" s="1380"/>
      <c r="E2" s="1380"/>
      <c r="F2" s="1380"/>
      <c r="G2" s="1380"/>
      <c r="H2" s="1380"/>
      <c r="I2" s="1380"/>
      <c r="J2" s="1380"/>
      <c r="K2" s="1380"/>
      <c r="L2" s="1380"/>
      <c r="M2" s="1380"/>
      <c r="N2" s="1380"/>
      <c r="O2" s="1380"/>
      <c r="P2" s="1380"/>
      <c r="Q2" s="1380"/>
      <c r="R2" s="1380"/>
      <c r="S2" s="1380"/>
      <c r="T2" s="1380"/>
      <c r="U2" s="1380"/>
      <c r="V2" s="1380"/>
      <c r="W2" s="1380"/>
      <c r="X2" s="352"/>
      <c r="Y2" s="353"/>
      <c r="AA2" s="1380" t="s">
        <v>472</v>
      </c>
      <c r="AB2" s="1380"/>
      <c r="AC2" s="1380"/>
      <c r="AD2" s="1380"/>
      <c r="AE2" s="1380"/>
      <c r="AF2" s="1380"/>
      <c r="AG2" s="1380"/>
      <c r="AH2" s="1380"/>
      <c r="AI2" s="1380"/>
      <c r="AJ2" s="1380"/>
      <c r="AK2" s="1380"/>
      <c r="AL2" s="1380"/>
      <c r="AM2" s="1380"/>
      <c r="AN2" s="1380"/>
      <c r="AO2" s="1380"/>
      <c r="AP2" s="1380"/>
      <c r="AQ2" s="1380"/>
      <c r="AR2" s="1380"/>
      <c r="AS2" s="1380"/>
      <c r="AT2" s="1380"/>
      <c r="AU2" s="1380"/>
      <c r="AV2" s="1380"/>
      <c r="AW2" s="1380"/>
      <c r="AX2" s="1380"/>
    </row>
    <row r="3" spans="1:51" ht="13.5" customHeight="1" x14ac:dyDescent="0.15">
      <c r="A3" s="1380"/>
      <c r="B3" s="1380"/>
      <c r="C3" s="1380"/>
      <c r="D3" s="1380"/>
      <c r="E3" s="1380"/>
      <c r="F3" s="1380"/>
      <c r="G3" s="1380"/>
      <c r="H3" s="1380"/>
      <c r="I3" s="1380"/>
      <c r="J3" s="1380"/>
      <c r="K3" s="1380"/>
      <c r="L3" s="1380"/>
      <c r="M3" s="1380"/>
      <c r="N3" s="1380"/>
      <c r="O3" s="1380"/>
      <c r="P3" s="1380"/>
      <c r="Q3" s="1380"/>
      <c r="R3" s="1380"/>
      <c r="S3" s="1380"/>
      <c r="T3" s="1380"/>
      <c r="U3" s="1380"/>
      <c r="V3" s="1380"/>
      <c r="W3" s="1380"/>
      <c r="X3" s="352"/>
      <c r="Y3" s="353"/>
      <c r="AA3" s="1380"/>
      <c r="AB3" s="1380"/>
      <c r="AC3" s="1380"/>
      <c r="AD3" s="1380"/>
      <c r="AE3" s="1380"/>
      <c r="AF3" s="1380"/>
      <c r="AG3" s="1380"/>
      <c r="AH3" s="1380"/>
      <c r="AI3" s="1380"/>
      <c r="AJ3" s="1380"/>
      <c r="AK3" s="1380"/>
      <c r="AL3" s="1380"/>
      <c r="AM3" s="1380"/>
      <c r="AN3" s="1380"/>
      <c r="AO3" s="1380"/>
      <c r="AP3" s="1380"/>
      <c r="AQ3" s="1380"/>
      <c r="AR3" s="1380"/>
      <c r="AS3" s="1380"/>
      <c r="AT3" s="1380"/>
      <c r="AU3" s="1380"/>
      <c r="AV3" s="1380"/>
      <c r="AW3" s="1380"/>
      <c r="AX3" s="1380"/>
    </row>
    <row r="4" spans="1:51" ht="13.5" customHeight="1" x14ac:dyDescent="0.15">
      <c r="A4" s="356"/>
      <c r="B4" s="356"/>
      <c r="C4" s="356"/>
      <c r="D4" s="356"/>
      <c r="E4" s="356"/>
      <c r="F4" s="356"/>
      <c r="G4" s="356"/>
      <c r="H4" s="356"/>
      <c r="I4" s="356"/>
      <c r="J4" s="356"/>
      <c r="K4" s="356"/>
      <c r="L4" s="356"/>
      <c r="R4" s="357"/>
      <c r="S4" s="357"/>
      <c r="T4" s="357"/>
      <c r="U4" s="357"/>
      <c r="V4" s="357"/>
      <c r="W4" s="358"/>
      <c r="X4" s="358"/>
      <c r="Y4" s="359"/>
      <c r="AA4" s="360"/>
      <c r="AB4" s="360"/>
      <c r="AC4" s="360"/>
      <c r="AD4" s="360"/>
      <c r="AE4" s="360"/>
      <c r="AF4" s="360"/>
      <c r="AG4" s="360"/>
      <c r="AH4" s="360"/>
      <c r="AI4" s="360"/>
      <c r="AJ4" s="360"/>
      <c r="AK4" s="360"/>
      <c r="AL4" s="360"/>
      <c r="AM4" s="360"/>
      <c r="AN4" s="360"/>
      <c r="AO4" s="360"/>
      <c r="AP4" s="360"/>
      <c r="AQ4" s="360"/>
      <c r="AR4" s="360"/>
      <c r="AS4" s="360"/>
      <c r="AT4" s="360"/>
      <c r="AU4" s="360"/>
      <c r="AV4" s="360"/>
      <c r="AW4" s="360"/>
      <c r="AX4" s="360"/>
      <c r="AY4" s="354"/>
    </row>
    <row r="5" spans="1:51" ht="13.5" customHeight="1" x14ac:dyDescent="0.15">
      <c r="A5" s="361" t="s">
        <v>37</v>
      </c>
      <c r="B5" s="356"/>
      <c r="C5" s="356"/>
      <c r="D5" s="356"/>
      <c r="E5" s="356"/>
      <c r="F5" s="356"/>
      <c r="G5" s="356"/>
      <c r="H5" s="356"/>
      <c r="I5" s="356"/>
      <c r="J5" s="356"/>
      <c r="K5" s="356"/>
      <c r="L5" s="356"/>
      <c r="M5" s="356"/>
      <c r="N5" s="356"/>
      <c r="O5" s="356"/>
      <c r="P5" s="356"/>
      <c r="T5" s="356"/>
      <c r="U5" s="356"/>
      <c r="V5" s="356"/>
      <c r="W5" s="356"/>
      <c r="X5" s="356"/>
      <c r="Y5" s="362"/>
      <c r="AY5" s="354"/>
    </row>
    <row r="6" spans="1:51" ht="13.5" customHeight="1" x14ac:dyDescent="0.15">
      <c r="A6" s="363"/>
      <c r="B6" s="356"/>
      <c r="C6" s="356"/>
      <c r="D6" s="356"/>
      <c r="E6" s="356"/>
      <c r="F6" s="356"/>
      <c r="G6" s="356"/>
      <c r="H6" s="356"/>
      <c r="I6" s="356"/>
      <c r="J6" s="356"/>
      <c r="K6" s="356"/>
      <c r="L6" s="356"/>
      <c r="M6" s="356"/>
      <c r="N6" s="356"/>
      <c r="O6" s="356"/>
      <c r="P6" s="356"/>
      <c r="Q6" s="356"/>
      <c r="R6" s="356"/>
      <c r="S6" s="356"/>
      <c r="T6" s="356"/>
      <c r="U6" s="356"/>
      <c r="V6" s="356"/>
      <c r="W6" s="356"/>
      <c r="X6" s="356"/>
      <c r="Y6" s="362"/>
      <c r="AV6" s="354"/>
      <c r="AW6" s="354"/>
      <c r="AX6" s="354"/>
      <c r="AY6" s="354"/>
    </row>
    <row r="7" spans="1:51" ht="13.5" customHeight="1" thickBot="1" x14ac:dyDescent="0.2">
      <c r="A7" s="364"/>
      <c r="B7" s="365" t="s">
        <v>1059</v>
      </c>
      <c r="C7" s="366"/>
      <c r="D7" s="366"/>
      <c r="E7" s="366"/>
      <c r="F7" s="366"/>
      <c r="G7" s="366"/>
      <c r="H7" s="366"/>
      <c r="I7" s="366"/>
      <c r="J7" s="366"/>
      <c r="K7" s="366"/>
      <c r="L7" s="366"/>
      <c r="M7" s="366"/>
      <c r="N7" s="366"/>
      <c r="O7" s="366"/>
      <c r="P7" s="366"/>
      <c r="Q7" s="366"/>
      <c r="R7" s="366"/>
      <c r="S7" s="366"/>
      <c r="T7" s="366"/>
      <c r="U7" s="366"/>
      <c r="V7" s="366"/>
      <c r="W7" s="366"/>
      <c r="X7" s="366"/>
      <c r="Y7" s="362"/>
      <c r="AV7" s="354"/>
      <c r="AW7" s="354"/>
      <c r="AX7" s="354"/>
      <c r="AY7" s="354"/>
    </row>
    <row r="8" spans="1:51" ht="13.5" customHeight="1" x14ac:dyDescent="0.15">
      <c r="A8" s="1383" t="s">
        <v>38</v>
      </c>
      <c r="B8" s="1341"/>
      <c r="C8" s="1341"/>
      <c r="D8" s="1384"/>
      <c r="E8" s="1388"/>
      <c r="F8" s="1389"/>
      <c r="G8" s="1389"/>
      <c r="H8" s="1389"/>
      <c r="I8" s="1389"/>
      <c r="J8" s="1389"/>
      <c r="K8" s="1389"/>
      <c r="L8" s="1389"/>
      <c r="M8" s="1390"/>
      <c r="N8" s="1444" t="s">
        <v>1072</v>
      </c>
      <c r="O8" s="1444"/>
      <c r="P8" s="1444"/>
      <c r="Q8" s="1440"/>
      <c r="R8" s="1440"/>
      <c r="S8" s="1440"/>
      <c r="T8" s="1440"/>
      <c r="U8" s="1440"/>
      <c r="V8" s="1440"/>
      <c r="W8" s="1440"/>
      <c r="X8" s="1441"/>
      <c r="Y8" s="367"/>
      <c r="AA8" s="1466" t="s">
        <v>41</v>
      </c>
      <c r="AB8" s="1467"/>
      <c r="AC8" s="1467"/>
      <c r="AD8" s="1467"/>
      <c r="AE8" s="1467"/>
      <c r="AF8" s="1467"/>
      <c r="AG8" s="1467"/>
      <c r="AH8" s="1468"/>
      <c r="AI8" s="361"/>
      <c r="AJ8" s="1466" t="s">
        <v>474</v>
      </c>
      <c r="AK8" s="1467"/>
      <c r="AL8" s="1467"/>
      <c r="AM8" s="1467"/>
      <c r="AN8" s="1468"/>
      <c r="AO8" s="368"/>
      <c r="AP8" s="1483" t="s">
        <v>446</v>
      </c>
      <c r="AQ8" s="1484"/>
      <c r="AR8" s="1484"/>
      <c r="AS8" s="1484"/>
      <c r="AT8" s="1484"/>
      <c r="AU8" s="1484"/>
      <c r="AV8" s="1484"/>
      <c r="AW8" s="1484"/>
      <c r="AX8" s="1485"/>
      <c r="AY8" s="354"/>
    </row>
    <row r="9" spans="1:51" ht="13.5" customHeight="1" thickBot="1" x14ac:dyDescent="0.2">
      <c r="A9" s="1385"/>
      <c r="B9" s="1386"/>
      <c r="C9" s="1386"/>
      <c r="D9" s="1387"/>
      <c r="E9" s="1391"/>
      <c r="F9" s="1392"/>
      <c r="G9" s="1392"/>
      <c r="H9" s="1392"/>
      <c r="I9" s="1392"/>
      <c r="J9" s="1392"/>
      <c r="K9" s="1392"/>
      <c r="L9" s="1392"/>
      <c r="M9" s="1393"/>
      <c r="N9" s="1445"/>
      <c r="O9" s="1445"/>
      <c r="P9" s="1445"/>
      <c r="Q9" s="1442"/>
      <c r="R9" s="1442"/>
      <c r="S9" s="1442"/>
      <c r="T9" s="1442"/>
      <c r="U9" s="1442"/>
      <c r="V9" s="1442"/>
      <c r="W9" s="1442"/>
      <c r="X9" s="1443"/>
      <c r="Y9" s="367"/>
      <c r="AA9" s="1469"/>
      <c r="AB9" s="1470"/>
      <c r="AC9" s="1470"/>
      <c r="AD9" s="1470"/>
      <c r="AE9" s="1470"/>
      <c r="AF9" s="1470"/>
      <c r="AG9" s="1470"/>
      <c r="AH9" s="1471"/>
      <c r="AI9" s="361"/>
      <c r="AJ9" s="1469"/>
      <c r="AK9" s="1470"/>
      <c r="AL9" s="1470"/>
      <c r="AM9" s="1470"/>
      <c r="AN9" s="1471"/>
      <c r="AO9" s="368"/>
      <c r="AP9" s="1486"/>
      <c r="AQ9" s="1487"/>
      <c r="AR9" s="1487"/>
      <c r="AS9" s="1487"/>
      <c r="AT9" s="1487"/>
      <c r="AU9" s="1487"/>
      <c r="AV9" s="1487"/>
      <c r="AW9" s="1487"/>
      <c r="AX9" s="1488"/>
    </row>
    <row r="10" spans="1:51" ht="13.5" customHeight="1" x14ac:dyDescent="0.15">
      <c r="A10" s="74"/>
      <c r="B10" s="58" t="s">
        <v>1125</v>
      </c>
      <c r="C10" s="364"/>
      <c r="D10" s="364"/>
      <c r="E10" s="364"/>
      <c r="F10" s="364"/>
      <c r="G10" s="364"/>
      <c r="H10" s="364"/>
      <c r="I10" s="364"/>
      <c r="J10" s="364"/>
      <c r="K10" s="364"/>
      <c r="L10" s="364"/>
      <c r="M10" s="364"/>
      <c r="N10" s="364"/>
      <c r="O10" s="364"/>
      <c r="P10" s="364"/>
      <c r="Q10" s="364"/>
      <c r="R10" s="364"/>
      <c r="S10" s="364"/>
      <c r="T10" s="364"/>
      <c r="U10" s="364"/>
      <c r="V10" s="364"/>
      <c r="W10" s="364"/>
      <c r="X10" s="364"/>
      <c r="Y10" s="367"/>
      <c r="AA10" s="1516">
        <f>(【非】式!F68*【非】式!$C$68)</f>
        <v>0</v>
      </c>
      <c r="AB10" s="1517"/>
      <c r="AC10" s="1517"/>
      <c r="AD10" s="1517"/>
      <c r="AE10" s="1517"/>
      <c r="AF10" s="1517"/>
      <c r="AG10" s="1517"/>
      <c r="AH10" s="1507" t="s">
        <v>42</v>
      </c>
      <c r="AI10" s="1522" t="s">
        <v>74</v>
      </c>
      <c r="AJ10" s="1510">
        <f>F31</f>
        <v>0</v>
      </c>
      <c r="AK10" s="1511"/>
      <c r="AL10" s="1511"/>
      <c r="AM10" s="1511"/>
      <c r="AN10" s="1512"/>
      <c r="AO10" s="1522" t="s">
        <v>40</v>
      </c>
      <c r="AP10" s="1523">
        <f>TRUNC(AJ10*AA10)</f>
        <v>0</v>
      </c>
      <c r="AQ10" s="1524"/>
      <c r="AR10" s="1524"/>
      <c r="AS10" s="1524"/>
      <c r="AT10" s="1524"/>
      <c r="AU10" s="1524"/>
      <c r="AV10" s="1524"/>
      <c r="AW10" s="1524"/>
      <c r="AX10" s="1520" t="s">
        <v>42</v>
      </c>
    </row>
    <row r="11" spans="1:51" ht="13.5" customHeight="1" x14ac:dyDescent="0.15">
      <c r="Y11" s="367"/>
      <c r="AA11" s="1518"/>
      <c r="AB11" s="1519"/>
      <c r="AC11" s="1519"/>
      <c r="AD11" s="1519"/>
      <c r="AE11" s="1519"/>
      <c r="AF11" s="1519"/>
      <c r="AG11" s="1519"/>
      <c r="AH11" s="1507"/>
      <c r="AI11" s="1522"/>
      <c r="AJ11" s="1513"/>
      <c r="AK11" s="1514"/>
      <c r="AL11" s="1514"/>
      <c r="AM11" s="1514"/>
      <c r="AN11" s="1515"/>
      <c r="AO11" s="1522"/>
      <c r="AP11" s="1463"/>
      <c r="AQ11" s="1481"/>
      <c r="AR11" s="1481"/>
      <c r="AS11" s="1481"/>
      <c r="AT11" s="1481"/>
      <c r="AU11" s="1481"/>
      <c r="AV11" s="1481"/>
      <c r="AW11" s="1481"/>
      <c r="AX11" s="1520"/>
    </row>
    <row r="12" spans="1:51" ht="13.5" customHeight="1" x14ac:dyDescent="0.15">
      <c r="A12" s="364" t="s">
        <v>1045</v>
      </c>
      <c r="B12" s="364"/>
      <c r="C12" s="364"/>
      <c r="D12" s="364"/>
      <c r="E12" s="364"/>
      <c r="F12" s="364"/>
      <c r="G12" s="364"/>
      <c r="H12" s="364"/>
      <c r="I12" s="364"/>
      <c r="J12" s="364"/>
      <c r="K12" s="364"/>
      <c r="L12" s="364"/>
      <c r="M12" s="364"/>
      <c r="N12" s="364"/>
      <c r="O12" s="364"/>
      <c r="P12" s="364"/>
      <c r="Q12" s="364"/>
      <c r="R12" s="364"/>
      <c r="S12" s="364"/>
      <c r="T12" s="364"/>
      <c r="U12" s="364"/>
      <c r="V12" s="364"/>
      <c r="W12" s="364"/>
      <c r="X12" s="364"/>
      <c r="Y12" s="367"/>
      <c r="AA12" s="361"/>
      <c r="AB12" s="361"/>
      <c r="AC12" s="361"/>
      <c r="AD12" s="361"/>
      <c r="AE12" s="361"/>
      <c r="AF12" s="361"/>
      <c r="AG12" s="361"/>
      <c r="AH12" s="361"/>
      <c r="AI12" s="361"/>
      <c r="AJ12" s="361"/>
      <c r="AK12" s="361"/>
      <c r="AL12" s="361"/>
      <c r="AM12" s="361"/>
      <c r="AN12" s="361"/>
      <c r="AO12" s="361"/>
      <c r="AP12" s="361"/>
      <c r="AQ12" s="361"/>
      <c r="AR12" s="361"/>
      <c r="AS12" s="361"/>
      <c r="AT12" s="361"/>
      <c r="AU12" s="361"/>
      <c r="AV12" s="361"/>
      <c r="AW12" s="361"/>
      <c r="AX12" s="361"/>
    </row>
    <row r="13" spans="1:51" ht="13.5" customHeight="1" x14ac:dyDescent="0.15">
      <c r="A13" s="1446" t="s">
        <v>1051</v>
      </c>
      <c r="B13" s="1434" t="s">
        <v>1048</v>
      </c>
      <c r="C13" s="1435"/>
      <c r="D13" s="1436"/>
      <c r="E13" s="1219" t="str">
        <f>広告展開利用申込書!$G$6&amp;"　"&amp;広告展開利用申込書!$G$7</f>
        <v>　</v>
      </c>
      <c r="F13" s="1220"/>
      <c r="G13" s="1220"/>
      <c r="H13" s="1220"/>
      <c r="I13" s="1220"/>
      <c r="J13" s="1220"/>
      <c r="K13" s="1220"/>
      <c r="L13" s="1220"/>
      <c r="M13" s="1220"/>
      <c r="N13" s="1220"/>
      <c r="O13" s="1220"/>
      <c r="P13" s="1220"/>
      <c r="Q13" s="1220"/>
      <c r="R13" s="1220"/>
      <c r="S13" s="1220"/>
      <c r="T13" s="1220"/>
      <c r="U13" s="1220"/>
      <c r="V13" s="1220"/>
      <c r="W13" s="1220"/>
      <c r="X13" s="1221"/>
      <c r="Y13" s="367"/>
      <c r="AA13" s="361"/>
      <c r="AB13" s="361"/>
      <c r="AC13" s="361"/>
      <c r="AD13" s="361"/>
      <c r="AE13" s="361"/>
      <c r="AF13" s="361"/>
      <c r="AG13" s="361"/>
      <c r="AH13" s="361"/>
      <c r="AI13" s="361"/>
      <c r="AJ13" s="361"/>
      <c r="AK13" s="361"/>
      <c r="AL13" s="361"/>
      <c r="AM13" s="361"/>
      <c r="AN13" s="361"/>
      <c r="AO13" s="361"/>
      <c r="AP13" s="361"/>
      <c r="AQ13" s="361"/>
      <c r="AR13" s="361"/>
      <c r="AS13" s="361"/>
      <c r="AT13" s="361"/>
      <c r="AU13" s="361"/>
      <c r="AV13" s="361"/>
      <c r="AW13" s="361"/>
      <c r="AX13" s="361"/>
    </row>
    <row r="14" spans="1:51" ht="13.5" customHeight="1" x14ac:dyDescent="0.15">
      <c r="A14" s="1447"/>
      <c r="B14" s="1437"/>
      <c r="C14" s="1438"/>
      <c r="D14" s="1439"/>
      <c r="E14" s="1431"/>
      <c r="F14" s="1432"/>
      <c r="G14" s="1432"/>
      <c r="H14" s="1432"/>
      <c r="I14" s="1432"/>
      <c r="J14" s="1432"/>
      <c r="K14" s="1432"/>
      <c r="L14" s="1432"/>
      <c r="M14" s="1432"/>
      <c r="N14" s="1432"/>
      <c r="O14" s="1432"/>
      <c r="P14" s="1432"/>
      <c r="Q14" s="1432"/>
      <c r="R14" s="1432"/>
      <c r="S14" s="1432"/>
      <c r="T14" s="1432"/>
      <c r="U14" s="1432"/>
      <c r="V14" s="1432"/>
      <c r="W14" s="1432"/>
      <c r="X14" s="1433"/>
      <c r="Y14" s="367"/>
      <c r="AA14" s="361"/>
      <c r="AB14" s="361"/>
      <c r="AC14" s="361"/>
      <c r="AD14" s="361"/>
      <c r="AE14" s="361"/>
      <c r="AF14" s="361"/>
      <c r="AG14" s="361"/>
      <c r="AH14" s="361"/>
      <c r="AI14" s="361"/>
      <c r="AJ14" s="361"/>
      <c r="AK14" s="361"/>
      <c r="AL14" s="361"/>
      <c r="AM14" s="361"/>
      <c r="AN14" s="361"/>
      <c r="AO14" s="361"/>
      <c r="AP14" s="361"/>
      <c r="AQ14" s="361"/>
      <c r="AR14" s="361"/>
      <c r="AS14" s="361"/>
      <c r="AT14" s="361"/>
      <c r="AU14" s="361"/>
      <c r="AV14" s="361"/>
      <c r="AW14" s="361"/>
      <c r="AX14" s="361"/>
    </row>
    <row r="15" spans="1:51" ht="13.5" customHeight="1" x14ac:dyDescent="0.15">
      <c r="A15" s="1447"/>
      <c r="B15" s="1429" t="s">
        <v>8</v>
      </c>
      <c r="C15" s="1429"/>
      <c r="D15" s="1430"/>
      <c r="E15" s="1219" t="str">
        <f>IF(広告展開利用申込書!$G$8="","",広告展開利用申込書!$G$8)</f>
        <v/>
      </c>
      <c r="F15" s="1220"/>
      <c r="G15" s="1220"/>
      <c r="H15" s="1220"/>
      <c r="I15" s="1220"/>
      <c r="J15" s="1220"/>
      <c r="K15" s="1220"/>
      <c r="L15" s="1220"/>
      <c r="M15" s="1220"/>
      <c r="N15" s="1220"/>
      <c r="O15" s="1220"/>
      <c r="P15" s="1220"/>
      <c r="Q15" s="1220"/>
      <c r="R15" s="1220"/>
      <c r="S15" s="1220"/>
      <c r="T15" s="1220"/>
      <c r="U15" s="1220"/>
      <c r="V15" s="1220"/>
      <c r="W15" s="1220"/>
      <c r="X15" s="1221"/>
      <c r="Y15" s="367"/>
      <c r="AA15" s="1483" t="s">
        <v>446</v>
      </c>
      <c r="AB15" s="1484"/>
      <c r="AC15" s="1484"/>
      <c r="AD15" s="1484"/>
      <c r="AE15" s="1484"/>
      <c r="AF15" s="1484"/>
      <c r="AG15" s="1484"/>
      <c r="AH15" s="1485"/>
      <c r="AI15" s="361"/>
      <c r="AJ15" s="1472" t="s">
        <v>1068</v>
      </c>
      <c r="AK15" s="1473"/>
      <c r="AL15" s="1473"/>
      <c r="AM15" s="1473"/>
      <c r="AN15" s="1474"/>
      <c r="AO15" s="361"/>
      <c r="AP15" s="1483" t="s">
        <v>64</v>
      </c>
      <c r="AQ15" s="1484"/>
      <c r="AR15" s="1484"/>
      <c r="AS15" s="1484"/>
      <c r="AT15" s="1484"/>
      <c r="AU15" s="1484"/>
      <c r="AV15" s="1484"/>
      <c r="AW15" s="1484"/>
      <c r="AX15" s="1485"/>
    </row>
    <row r="16" spans="1:51" ht="13.5" customHeight="1" x14ac:dyDescent="0.15">
      <c r="A16" s="1447"/>
      <c r="B16" s="1429"/>
      <c r="C16" s="1429"/>
      <c r="D16" s="1430"/>
      <c r="E16" s="1431"/>
      <c r="F16" s="1432"/>
      <c r="G16" s="1432"/>
      <c r="H16" s="1432"/>
      <c r="I16" s="1432"/>
      <c r="J16" s="1432"/>
      <c r="K16" s="1432"/>
      <c r="L16" s="1432"/>
      <c r="M16" s="1432"/>
      <c r="N16" s="1432"/>
      <c r="O16" s="1432"/>
      <c r="P16" s="1432"/>
      <c r="Q16" s="1432"/>
      <c r="R16" s="1432"/>
      <c r="S16" s="1432"/>
      <c r="T16" s="1432"/>
      <c r="U16" s="1432"/>
      <c r="V16" s="1432"/>
      <c r="W16" s="1432"/>
      <c r="X16" s="1433"/>
      <c r="Y16" s="367"/>
      <c r="AA16" s="1486"/>
      <c r="AB16" s="1487"/>
      <c r="AC16" s="1487"/>
      <c r="AD16" s="1487"/>
      <c r="AE16" s="1487"/>
      <c r="AF16" s="1487"/>
      <c r="AG16" s="1487"/>
      <c r="AH16" s="1488"/>
      <c r="AI16" s="361"/>
      <c r="AJ16" s="1475"/>
      <c r="AK16" s="1476"/>
      <c r="AL16" s="1476"/>
      <c r="AM16" s="1476"/>
      <c r="AN16" s="1477"/>
      <c r="AO16" s="361"/>
      <c r="AP16" s="1486"/>
      <c r="AQ16" s="1487"/>
      <c r="AR16" s="1487"/>
      <c r="AS16" s="1487"/>
      <c r="AT16" s="1487"/>
      <c r="AU16" s="1487"/>
      <c r="AV16" s="1487"/>
      <c r="AW16" s="1487"/>
      <c r="AX16" s="1488"/>
    </row>
    <row r="17" spans="1:51" ht="13.5" customHeight="1" x14ac:dyDescent="0.15">
      <c r="A17" s="1447"/>
      <c r="B17" s="1429" t="s">
        <v>445</v>
      </c>
      <c r="C17" s="1429"/>
      <c r="D17" s="1429"/>
      <c r="E17" s="1449" t="str">
        <f>IF(広告展開利用申込書!G10="","",広告展開利用申込書!G10)</f>
        <v/>
      </c>
      <c r="F17" s="1450"/>
      <c r="G17" s="1450"/>
      <c r="H17" s="1450"/>
      <c r="I17" s="1450"/>
      <c r="J17" s="1450"/>
      <c r="K17" s="1450"/>
      <c r="L17" s="1450"/>
      <c r="M17" s="1451"/>
      <c r="N17" s="1430" t="s">
        <v>1049</v>
      </c>
      <c r="O17" s="1452"/>
      <c r="P17" s="1453"/>
      <c r="Q17" s="1449" t="str">
        <f>IF(広告展開利用申込書!G11="","",広告展開利用申込書!G11)</f>
        <v/>
      </c>
      <c r="R17" s="1450"/>
      <c r="S17" s="1450"/>
      <c r="T17" s="1450"/>
      <c r="U17" s="1450"/>
      <c r="V17" s="1450"/>
      <c r="W17" s="1450"/>
      <c r="X17" s="1451"/>
      <c r="Y17" s="367"/>
      <c r="AA17" s="1479">
        <f>AP10</f>
        <v>0</v>
      </c>
      <c r="AB17" s="1480"/>
      <c r="AC17" s="1480"/>
      <c r="AD17" s="1480"/>
      <c r="AE17" s="1480"/>
      <c r="AF17" s="1480"/>
      <c r="AG17" s="1480"/>
      <c r="AH17" s="1460" t="s">
        <v>42</v>
      </c>
      <c r="AI17" s="1478" t="s">
        <v>73</v>
      </c>
      <c r="AJ17" s="1479">
        <f>TRUNC(AA17*0.1)</f>
        <v>0</v>
      </c>
      <c r="AK17" s="1480"/>
      <c r="AL17" s="1480"/>
      <c r="AM17" s="1480"/>
      <c r="AN17" s="1460" t="s">
        <v>42</v>
      </c>
      <c r="AO17" s="1521" t="s">
        <v>40</v>
      </c>
      <c r="AP17" s="1462">
        <f>AA17+AJ17</f>
        <v>0</v>
      </c>
      <c r="AQ17" s="1462"/>
      <c r="AR17" s="1462"/>
      <c r="AS17" s="1462"/>
      <c r="AT17" s="1462"/>
      <c r="AU17" s="1462"/>
      <c r="AV17" s="1462"/>
      <c r="AW17" s="1463"/>
      <c r="AX17" s="1460" t="s">
        <v>42</v>
      </c>
    </row>
    <row r="18" spans="1:51" ht="13.5" customHeight="1" x14ac:dyDescent="0.15">
      <c r="A18" s="1447"/>
      <c r="B18" s="1429" t="s">
        <v>12</v>
      </c>
      <c r="C18" s="1429"/>
      <c r="D18" s="1429"/>
      <c r="E18" s="1425" t="str">
        <f>IF(広告展開利用申込書!$G$12="","",広告展開利用申込書!$G$12)</f>
        <v/>
      </c>
      <c r="F18" s="1426"/>
      <c r="G18" s="1426"/>
      <c r="H18" s="1426"/>
      <c r="I18" s="1426"/>
      <c r="J18" s="1426"/>
      <c r="K18" s="1426"/>
      <c r="L18" s="1426"/>
      <c r="M18" s="1427"/>
      <c r="N18" s="1430" t="s">
        <v>9</v>
      </c>
      <c r="O18" s="1452"/>
      <c r="P18" s="1453"/>
      <c r="Q18" s="1425" t="str">
        <f>IF(広告展開利用申込書!G13="","",広告展開利用申込書!G13)</f>
        <v/>
      </c>
      <c r="R18" s="1426"/>
      <c r="S18" s="1426"/>
      <c r="T18" s="1426"/>
      <c r="U18" s="1426"/>
      <c r="V18" s="1426"/>
      <c r="W18" s="1426"/>
      <c r="X18" s="1427"/>
      <c r="Y18" s="367"/>
      <c r="AA18" s="1463"/>
      <c r="AB18" s="1481"/>
      <c r="AC18" s="1481"/>
      <c r="AD18" s="1481"/>
      <c r="AE18" s="1481"/>
      <c r="AF18" s="1481"/>
      <c r="AG18" s="1481"/>
      <c r="AH18" s="1461"/>
      <c r="AI18" s="1478"/>
      <c r="AJ18" s="1463"/>
      <c r="AK18" s="1481"/>
      <c r="AL18" s="1481"/>
      <c r="AM18" s="1481"/>
      <c r="AN18" s="1461"/>
      <c r="AO18" s="1521"/>
      <c r="AP18" s="1464"/>
      <c r="AQ18" s="1464"/>
      <c r="AR18" s="1464"/>
      <c r="AS18" s="1464"/>
      <c r="AT18" s="1464"/>
      <c r="AU18" s="1464"/>
      <c r="AV18" s="1464"/>
      <c r="AW18" s="1465"/>
      <c r="AX18" s="1461"/>
    </row>
    <row r="19" spans="1:51" ht="13.5" customHeight="1" thickBot="1" x14ac:dyDescent="0.2">
      <c r="A19" s="1448"/>
      <c r="B19" s="1454" t="s">
        <v>10</v>
      </c>
      <c r="C19" s="1454"/>
      <c r="D19" s="1454"/>
      <c r="E19" s="1455" t="str">
        <f>IF(広告展開利用申込書!G14="","",広告展開利用申込書!G14)</f>
        <v/>
      </c>
      <c r="F19" s="1456"/>
      <c r="G19" s="1456"/>
      <c r="H19" s="1456"/>
      <c r="I19" s="1456"/>
      <c r="J19" s="1456"/>
      <c r="K19" s="1456"/>
      <c r="L19" s="1456"/>
      <c r="M19" s="1456"/>
      <c r="N19" s="1456"/>
      <c r="O19" s="1456"/>
      <c r="P19" s="1456"/>
      <c r="Q19" s="1456"/>
      <c r="R19" s="1456"/>
      <c r="S19" s="1456"/>
      <c r="T19" s="1456"/>
      <c r="U19" s="1456"/>
      <c r="V19" s="1456"/>
      <c r="W19" s="1456"/>
      <c r="X19" s="1457"/>
      <c r="Y19" s="367"/>
      <c r="AA19" s="1509" t="str">
        <f>IF(【非】式!C68&lt;1,"（上映利用に関する当協会の管理率が"&amp;TEXT(【非】式!C68*100,"0.00")&amp;"%のため規定使用料の"&amp;TEXT(【非】式!C68*100,"0.00")&amp;"%で計算）","")</f>
        <v/>
      </c>
      <c r="AB19" s="1509"/>
      <c r="AC19" s="1509"/>
      <c r="AD19" s="1509"/>
      <c r="AE19" s="1509"/>
      <c r="AF19" s="1509"/>
      <c r="AG19" s="1509"/>
      <c r="AH19" s="1509"/>
      <c r="AI19" s="1509"/>
      <c r="AJ19" s="1509"/>
      <c r="AK19" s="1509"/>
      <c r="AL19" s="1509"/>
      <c r="AM19" s="354"/>
      <c r="AN19" s="354"/>
      <c r="AO19" s="354"/>
      <c r="AP19" s="354"/>
      <c r="AQ19" s="354"/>
      <c r="AR19" s="354"/>
      <c r="AS19" s="354"/>
      <c r="AT19" s="354"/>
      <c r="AU19" s="354"/>
      <c r="AV19" s="354"/>
    </row>
    <row r="20" spans="1:51" ht="13.5" customHeight="1" thickTop="1" thickBot="1" x14ac:dyDescent="0.2">
      <c r="A20" s="1381" t="s">
        <v>507</v>
      </c>
      <c r="B20" s="1458" t="s">
        <v>11</v>
      </c>
      <c r="C20" s="1458"/>
      <c r="D20" s="1458"/>
      <c r="E20" s="1422" t="str">
        <f>IF(広告展開利用申込書!$G$16="","",広告展開利用申込書!$G$16)</f>
        <v/>
      </c>
      <c r="F20" s="1423"/>
      <c r="G20" s="1423"/>
      <c r="H20" s="1423"/>
      <c r="I20" s="1423"/>
      <c r="J20" s="1423"/>
      <c r="K20" s="1423"/>
      <c r="L20" s="1423"/>
      <c r="M20" s="1423"/>
      <c r="N20" s="1423"/>
      <c r="O20" s="1423"/>
      <c r="P20" s="1423"/>
      <c r="Q20" s="1423"/>
      <c r="R20" s="1423"/>
      <c r="S20" s="1423"/>
      <c r="T20" s="1423"/>
      <c r="U20" s="1423"/>
      <c r="V20" s="1423"/>
      <c r="W20" s="1423"/>
      <c r="X20" s="1424"/>
      <c r="Y20" s="367"/>
      <c r="AA20" s="1509"/>
      <c r="AB20" s="1509"/>
      <c r="AC20" s="1509"/>
      <c r="AD20" s="1509"/>
      <c r="AE20" s="1509"/>
      <c r="AF20" s="1509"/>
      <c r="AG20" s="1509"/>
      <c r="AH20" s="1509"/>
      <c r="AI20" s="1509"/>
      <c r="AJ20" s="1509"/>
      <c r="AK20" s="1509"/>
      <c r="AL20" s="1509"/>
    </row>
    <row r="21" spans="1:51" ht="13.5" customHeight="1" thickTop="1" x14ac:dyDescent="0.15">
      <c r="A21" s="1381"/>
      <c r="B21" s="1459"/>
      <c r="C21" s="1459"/>
      <c r="D21" s="1459"/>
      <c r="E21" s="1419"/>
      <c r="F21" s="1420"/>
      <c r="G21" s="1420"/>
      <c r="H21" s="1420"/>
      <c r="I21" s="1420"/>
      <c r="J21" s="1420"/>
      <c r="K21" s="1420"/>
      <c r="L21" s="1420"/>
      <c r="M21" s="1420"/>
      <c r="N21" s="1420"/>
      <c r="O21" s="1420"/>
      <c r="P21" s="1420"/>
      <c r="Q21" s="1420"/>
      <c r="R21" s="1420"/>
      <c r="S21" s="1420"/>
      <c r="T21" s="1420"/>
      <c r="U21" s="1420"/>
      <c r="V21" s="1420"/>
      <c r="W21" s="1420"/>
      <c r="X21" s="1421"/>
      <c r="Y21" s="367"/>
      <c r="AA21" s="1508"/>
      <c r="AB21" s="1508"/>
      <c r="AC21" s="1508"/>
      <c r="AD21" s="1508"/>
      <c r="AE21" s="1508"/>
      <c r="AF21" s="1508"/>
      <c r="AG21" s="1508"/>
      <c r="AH21" s="1508"/>
      <c r="AI21" s="1508"/>
      <c r="AJ21" s="1508"/>
      <c r="AK21" s="1508"/>
      <c r="AL21" s="1508"/>
    </row>
    <row r="22" spans="1:51" ht="13.5" customHeight="1" x14ac:dyDescent="0.15">
      <c r="A22" s="1381"/>
      <c r="B22" s="1415" t="s">
        <v>464</v>
      </c>
      <c r="C22" s="1415"/>
      <c r="D22" s="1415"/>
      <c r="E22" s="1416" t="str">
        <f>IF(広告展開利用申込書!$G$17="","",広告展開利用申込書!$G$17)</f>
        <v/>
      </c>
      <c r="F22" s="1417"/>
      <c r="G22" s="1417"/>
      <c r="H22" s="1417"/>
      <c r="I22" s="1417"/>
      <c r="J22" s="1417"/>
      <c r="K22" s="1417"/>
      <c r="L22" s="1417"/>
      <c r="M22" s="1417"/>
      <c r="N22" s="1417"/>
      <c r="O22" s="1417"/>
      <c r="P22" s="1417"/>
      <c r="Q22" s="1417"/>
      <c r="R22" s="1417"/>
      <c r="S22" s="1417"/>
      <c r="T22" s="1417"/>
      <c r="U22" s="1417"/>
      <c r="V22" s="1417"/>
      <c r="W22" s="1417"/>
      <c r="X22" s="1418"/>
      <c r="Y22" s="367"/>
      <c r="AA22" s="1508"/>
      <c r="AB22" s="1508"/>
      <c r="AC22" s="1508"/>
      <c r="AD22" s="1508"/>
      <c r="AE22" s="1508"/>
      <c r="AF22" s="1508"/>
      <c r="AG22" s="1508"/>
      <c r="AH22" s="1508"/>
      <c r="AI22" s="1508"/>
      <c r="AJ22" s="1508"/>
      <c r="AK22" s="1508"/>
      <c r="AL22" s="1508"/>
    </row>
    <row r="23" spans="1:51" ht="13.5" customHeight="1" x14ac:dyDescent="0.15">
      <c r="A23" s="1381"/>
      <c r="B23" s="1415"/>
      <c r="C23" s="1415"/>
      <c r="D23" s="1415"/>
      <c r="E23" s="1419"/>
      <c r="F23" s="1420"/>
      <c r="G23" s="1420"/>
      <c r="H23" s="1420"/>
      <c r="I23" s="1420"/>
      <c r="J23" s="1420"/>
      <c r="K23" s="1420"/>
      <c r="L23" s="1420"/>
      <c r="M23" s="1420"/>
      <c r="N23" s="1420"/>
      <c r="O23" s="1420"/>
      <c r="P23" s="1420"/>
      <c r="Q23" s="1420"/>
      <c r="R23" s="1420"/>
      <c r="S23" s="1420"/>
      <c r="T23" s="1420"/>
      <c r="U23" s="1420"/>
      <c r="V23" s="1420"/>
      <c r="W23" s="1420"/>
      <c r="X23" s="1421"/>
      <c r="Y23" s="367"/>
      <c r="AL23" s="371"/>
    </row>
    <row r="24" spans="1:51" ht="13.5" customHeight="1" x14ac:dyDescent="0.15">
      <c r="A24" s="1381"/>
      <c r="B24" s="1411" t="s">
        <v>1044</v>
      </c>
      <c r="C24" s="1411"/>
      <c r="D24" s="1411"/>
      <c r="E24" s="1219" t="str">
        <f>IF(広告展開利用申込書!$G$18="","",広告展開利用申込書!$G$18)</f>
        <v/>
      </c>
      <c r="F24" s="1220"/>
      <c r="G24" s="1220"/>
      <c r="H24" s="1220"/>
      <c r="I24" s="1220"/>
      <c r="J24" s="1220"/>
      <c r="K24" s="1220"/>
      <c r="L24" s="1220"/>
      <c r="M24" s="1220"/>
      <c r="N24" s="1220"/>
      <c r="O24" s="1220"/>
      <c r="P24" s="1220"/>
      <c r="Q24" s="1220"/>
      <c r="R24" s="1220"/>
      <c r="S24" s="1220"/>
      <c r="T24" s="1220"/>
      <c r="U24" s="1220"/>
      <c r="V24" s="1220"/>
      <c r="W24" s="1220"/>
      <c r="X24" s="1221"/>
      <c r="Y24" s="367"/>
      <c r="AA24" s="1483" t="s">
        <v>43</v>
      </c>
      <c r="AB24" s="1484"/>
      <c r="AC24" s="1484"/>
      <c r="AD24" s="1484"/>
      <c r="AE24" s="1485"/>
      <c r="AF24" s="1482"/>
      <c r="AG24" s="1482"/>
      <c r="AH24" s="1482"/>
      <c r="AI24" s="1482"/>
      <c r="AJ24" s="1482"/>
      <c r="AK24" s="1482"/>
      <c r="AL24" s="1482"/>
      <c r="AO24" s="365"/>
      <c r="AP24" s="365"/>
      <c r="AQ24" s="365"/>
      <c r="AR24" s="365"/>
      <c r="AS24" s="365"/>
      <c r="AT24" s="365"/>
      <c r="AU24" s="365"/>
      <c r="AV24" s="365"/>
      <c r="AW24" s="365"/>
      <c r="AX24" s="365"/>
    </row>
    <row r="25" spans="1:51" ht="13.5" customHeight="1" x14ac:dyDescent="0.15">
      <c r="A25" s="1381"/>
      <c r="B25" s="1411"/>
      <c r="C25" s="1411"/>
      <c r="D25" s="1411"/>
      <c r="E25" s="1431"/>
      <c r="F25" s="1432"/>
      <c r="G25" s="1432"/>
      <c r="H25" s="1432"/>
      <c r="I25" s="1432"/>
      <c r="J25" s="1432"/>
      <c r="K25" s="1432"/>
      <c r="L25" s="1432"/>
      <c r="M25" s="1432"/>
      <c r="N25" s="1432"/>
      <c r="O25" s="1432"/>
      <c r="P25" s="1432"/>
      <c r="Q25" s="1432"/>
      <c r="R25" s="1432"/>
      <c r="S25" s="1432"/>
      <c r="T25" s="1432"/>
      <c r="U25" s="1432"/>
      <c r="V25" s="1432"/>
      <c r="W25" s="1432"/>
      <c r="X25" s="1433"/>
      <c r="Y25" s="367"/>
      <c r="AA25" s="1486"/>
      <c r="AB25" s="1487"/>
      <c r="AC25" s="1487"/>
      <c r="AD25" s="1487"/>
      <c r="AE25" s="1488"/>
      <c r="AF25" s="1482"/>
      <c r="AG25" s="1482"/>
      <c r="AH25" s="1482"/>
      <c r="AI25" s="1482"/>
      <c r="AJ25" s="1482"/>
      <c r="AK25" s="1482"/>
      <c r="AL25" s="1482"/>
      <c r="AM25" s="372"/>
      <c r="AN25" s="372"/>
      <c r="AO25" s="1495" t="str">
        <f>IF(広告展開利用申込書!V20="","",広告展開利用申込書!V20)</f>
        <v/>
      </c>
      <c r="AP25" s="1495"/>
      <c r="AQ25" s="1495"/>
      <c r="AR25" s="1495"/>
      <c r="AS25" s="1495"/>
      <c r="AT25" s="1495"/>
      <c r="AU25" s="1495"/>
      <c r="AV25" s="1495"/>
      <c r="AW25" s="1495"/>
      <c r="AX25" s="1495"/>
    </row>
    <row r="26" spans="1:51" ht="13.5" customHeight="1" x14ac:dyDescent="0.15">
      <c r="A26" s="1382"/>
      <c r="B26" s="1352" t="s">
        <v>389</v>
      </c>
      <c r="C26" s="1352"/>
      <c r="D26" s="1352"/>
      <c r="E26" s="1412" t="str">
        <f>IF(広告展開利用申込書!$G$21="","",広告展開利用申込書!$G$21)</f>
        <v/>
      </c>
      <c r="F26" s="1413"/>
      <c r="G26" s="1413"/>
      <c r="H26" s="1413"/>
      <c r="I26" s="1413"/>
      <c r="J26" s="1413"/>
      <c r="K26" s="1413"/>
      <c r="L26" s="1413"/>
      <c r="M26" s="1414"/>
      <c r="N26" s="1408" t="s">
        <v>740</v>
      </c>
      <c r="O26" s="1410"/>
      <c r="P26" s="1409"/>
      <c r="Q26" s="1396" t="str">
        <f>IF(広告展開利用申込書!G22="","",広告展開利用申込書!G22)</f>
        <v/>
      </c>
      <c r="R26" s="1397"/>
      <c r="S26" s="1397"/>
      <c r="T26" s="1408" t="s">
        <v>739</v>
      </c>
      <c r="U26" s="1409"/>
      <c r="V26" s="1396" t="str">
        <f>IF(広告展開利用申込書!G23="","",広告展開利用申込書!G23)</f>
        <v/>
      </c>
      <c r="W26" s="1397"/>
      <c r="X26" s="1407"/>
      <c r="Y26" s="367"/>
      <c r="AA26" s="1483" t="s">
        <v>44</v>
      </c>
      <c r="AB26" s="1484"/>
      <c r="AC26" s="1484"/>
      <c r="AD26" s="1484"/>
      <c r="AE26" s="1485"/>
      <c r="AF26" s="1489"/>
      <c r="AG26" s="1490"/>
      <c r="AH26" s="1490"/>
      <c r="AI26" s="1490"/>
      <c r="AJ26" s="1490"/>
      <c r="AK26" s="1490"/>
      <c r="AL26" s="1491"/>
      <c r="AM26" s="372"/>
      <c r="AN26" s="372"/>
      <c r="AO26" s="1495"/>
      <c r="AP26" s="1495"/>
      <c r="AQ26" s="1495"/>
      <c r="AR26" s="1495"/>
      <c r="AS26" s="1495"/>
      <c r="AT26" s="1495"/>
      <c r="AU26" s="1495"/>
      <c r="AV26" s="1495"/>
      <c r="AW26" s="1495"/>
      <c r="AX26" s="1495"/>
    </row>
    <row r="27" spans="1:51" ht="13.5" customHeight="1" x14ac:dyDescent="0.15">
      <c r="A27" s="364"/>
      <c r="B27" s="364"/>
      <c r="C27" s="364"/>
      <c r="D27" s="364"/>
      <c r="E27" s="364"/>
      <c r="F27" s="364"/>
      <c r="G27" s="364"/>
      <c r="H27" s="364"/>
      <c r="I27" s="364"/>
      <c r="J27" s="364"/>
      <c r="K27" s="364"/>
      <c r="L27" s="364"/>
      <c r="M27" s="364"/>
      <c r="N27" s="364"/>
      <c r="O27" s="364"/>
      <c r="P27" s="364"/>
      <c r="Q27" s="364"/>
      <c r="R27" s="364"/>
      <c r="S27" s="364"/>
      <c r="T27" s="364"/>
      <c r="U27" s="364"/>
      <c r="V27" s="364"/>
      <c r="W27" s="364"/>
      <c r="X27" s="364"/>
      <c r="Y27" s="367"/>
      <c r="AA27" s="1486"/>
      <c r="AB27" s="1487"/>
      <c r="AC27" s="1487"/>
      <c r="AD27" s="1487"/>
      <c r="AE27" s="1488"/>
      <c r="AF27" s="1492"/>
      <c r="AG27" s="1493"/>
      <c r="AH27" s="1493"/>
      <c r="AI27" s="1493"/>
      <c r="AJ27" s="1493"/>
      <c r="AK27" s="1493"/>
      <c r="AL27" s="1494"/>
      <c r="AM27" s="372"/>
      <c r="AN27" s="372"/>
      <c r="AO27" s="1496"/>
      <c r="AP27" s="1496"/>
      <c r="AQ27" s="1496"/>
      <c r="AR27" s="1496"/>
      <c r="AS27" s="1496"/>
      <c r="AT27" s="1496"/>
      <c r="AU27" s="1496"/>
      <c r="AV27" s="1496"/>
      <c r="AW27" s="1496"/>
      <c r="AX27" s="1496"/>
      <c r="AY27" s="354"/>
    </row>
    <row r="28" spans="1:51" ht="13.5" customHeight="1" thickBot="1" x14ac:dyDescent="0.2">
      <c r="A28" s="364" t="s">
        <v>1058</v>
      </c>
      <c r="B28" s="364"/>
      <c r="C28" s="364"/>
      <c r="D28" s="364"/>
      <c r="E28" s="364"/>
      <c r="F28" s="364"/>
      <c r="G28" s="364"/>
      <c r="H28" s="364"/>
      <c r="I28" s="364"/>
      <c r="J28" s="364"/>
      <c r="K28" s="364"/>
      <c r="L28" s="364"/>
      <c r="M28" s="364"/>
      <c r="N28" s="364"/>
      <c r="O28" s="364"/>
      <c r="P28" s="364"/>
      <c r="Q28" s="364"/>
      <c r="R28" s="364"/>
      <c r="S28" s="364"/>
      <c r="T28" s="364"/>
      <c r="U28" s="364"/>
      <c r="V28" s="364"/>
      <c r="W28" s="364"/>
      <c r="X28" s="364"/>
      <c r="Y28" s="367"/>
      <c r="AA28" s="1500" t="s">
        <v>68</v>
      </c>
      <c r="AB28" s="1500"/>
      <c r="AC28" s="1500"/>
      <c r="AD28" s="1500"/>
      <c r="AE28" s="1500"/>
      <c r="AF28" s="1503"/>
      <c r="AG28" s="1504"/>
      <c r="AH28" s="1504"/>
      <c r="AI28" s="1504"/>
      <c r="AJ28" s="1504"/>
      <c r="AK28" s="1504"/>
      <c r="AL28" s="1394" t="s">
        <v>76</v>
      </c>
      <c r="AM28" s="372"/>
      <c r="AN28" s="372"/>
      <c r="AO28" s="1497" t="s">
        <v>45</v>
      </c>
      <c r="AP28" s="1498"/>
      <c r="AQ28" s="1498"/>
      <c r="AR28" s="1498"/>
      <c r="AS28" s="1499"/>
      <c r="AT28" s="1502" t="s">
        <v>46</v>
      </c>
      <c r="AU28" s="1502"/>
      <c r="AV28" s="1502"/>
      <c r="AW28" s="1502"/>
      <c r="AX28" s="1502"/>
      <c r="AY28" s="372"/>
    </row>
    <row r="29" spans="1:51" ht="13.5" customHeight="1" x14ac:dyDescent="0.15">
      <c r="A29" s="1353" t="s">
        <v>501</v>
      </c>
      <c r="B29" s="1354"/>
      <c r="C29" s="1354"/>
      <c r="D29" s="1354"/>
      <c r="E29" s="1355"/>
      <c r="F29" s="1365" t="s">
        <v>473</v>
      </c>
      <c r="G29" s="1366"/>
      <c r="H29" s="1366"/>
      <c r="I29" s="1367"/>
      <c r="J29" s="1377" t="s">
        <v>1035</v>
      </c>
      <c r="K29" s="1378"/>
      <c r="L29" s="1378"/>
      <c r="M29" s="1378"/>
      <c r="N29" s="1378"/>
      <c r="O29" s="1379"/>
      <c r="P29" s="1340" t="s">
        <v>502</v>
      </c>
      <c r="Q29" s="1341"/>
      <c r="R29" s="1341"/>
      <c r="S29" s="1341"/>
      <c r="T29" s="1341"/>
      <c r="U29" s="1341"/>
      <c r="V29" s="1341"/>
      <c r="W29" s="1341"/>
      <c r="X29" s="1342"/>
      <c r="Y29" s="367"/>
      <c r="AA29" s="1500"/>
      <c r="AB29" s="1500"/>
      <c r="AC29" s="1500"/>
      <c r="AD29" s="1500"/>
      <c r="AE29" s="1500"/>
      <c r="AF29" s="1505"/>
      <c r="AG29" s="1506"/>
      <c r="AH29" s="1506"/>
      <c r="AI29" s="1506"/>
      <c r="AJ29" s="1506"/>
      <c r="AK29" s="1506"/>
      <c r="AL29" s="1395"/>
      <c r="AM29" s="372"/>
      <c r="AN29" s="372"/>
      <c r="AO29" s="1398"/>
      <c r="AP29" s="1399"/>
      <c r="AQ29" s="1399"/>
      <c r="AR29" s="1399"/>
      <c r="AS29" s="1400"/>
      <c r="AT29" s="1501"/>
      <c r="AU29" s="1501"/>
      <c r="AV29" s="1501"/>
      <c r="AW29" s="1501"/>
      <c r="AX29" s="1501"/>
    </row>
    <row r="30" spans="1:51" ht="13.5" customHeight="1" x14ac:dyDescent="0.15">
      <c r="A30" s="1356"/>
      <c r="B30" s="1357"/>
      <c r="C30" s="1357"/>
      <c r="D30" s="1357"/>
      <c r="E30" s="1358"/>
      <c r="F30" s="1368"/>
      <c r="G30" s="1369"/>
      <c r="H30" s="1369"/>
      <c r="I30" s="1370"/>
      <c r="J30" s="1331" t="s">
        <v>66</v>
      </c>
      <c r="K30" s="1332"/>
      <c r="L30" s="1333"/>
      <c r="M30" s="1331" t="s">
        <v>67</v>
      </c>
      <c r="N30" s="1332"/>
      <c r="O30" s="1333"/>
      <c r="P30" s="1343"/>
      <c r="Q30" s="1344"/>
      <c r="R30" s="1344"/>
      <c r="S30" s="1344"/>
      <c r="T30" s="1344"/>
      <c r="U30" s="1344"/>
      <c r="V30" s="1344"/>
      <c r="W30" s="1344"/>
      <c r="X30" s="1345"/>
      <c r="Y30" s="367"/>
      <c r="AB30" s="373"/>
      <c r="AC30" s="373"/>
      <c r="AD30" s="373"/>
      <c r="AE30" s="373"/>
      <c r="AF30" s="779"/>
      <c r="AG30" s="779"/>
      <c r="AH30" s="779"/>
      <c r="AI30" s="779"/>
      <c r="AJ30" s="779"/>
      <c r="AK30" s="779"/>
      <c r="AL30" s="779"/>
      <c r="AM30" s="372"/>
      <c r="AN30" s="372"/>
      <c r="AO30" s="1401"/>
      <c r="AP30" s="1402"/>
      <c r="AQ30" s="1402"/>
      <c r="AR30" s="1402"/>
      <c r="AS30" s="1403"/>
      <c r="AT30" s="1501"/>
      <c r="AU30" s="1501"/>
      <c r="AV30" s="1501"/>
      <c r="AW30" s="1501"/>
      <c r="AX30" s="1501"/>
      <c r="AY30" s="354"/>
    </row>
    <row r="31" spans="1:51" ht="13.5" customHeight="1" x14ac:dyDescent="0.15">
      <c r="A31" s="1359"/>
      <c r="B31" s="1360"/>
      <c r="C31" s="1360"/>
      <c r="D31" s="1360"/>
      <c r="E31" s="1361"/>
      <c r="F31" s="1371"/>
      <c r="G31" s="1372"/>
      <c r="H31" s="1372"/>
      <c r="I31" s="1373"/>
      <c r="J31" s="1334"/>
      <c r="K31" s="1335"/>
      <c r="L31" s="1336"/>
      <c r="M31" s="1334"/>
      <c r="N31" s="1335"/>
      <c r="O31" s="1336"/>
      <c r="P31" s="1346"/>
      <c r="Q31" s="1347"/>
      <c r="R31" s="1347"/>
      <c r="S31" s="1347"/>
      <c r="T31" s="1347"/>
      <c r="U31" s="1347"/>
      <c r="V31" s="1347"/>
      <c r="W31" s="1347"/>
      <c r="X31" s="1348"/>
      <c r="Y31" s="367"/>
      <c r="AA31" s="376" t="s">
        <v>36</v>
      </c>
      <c r="AB31" s="377"/>
      <c r="AM31" s="372"/>
      <c r="AN31" s="372"/>
      <c r="AO31" s="1401"/>
      <c r="AP31" s="1402"/>
      <c r="AQ31" s="1402"/>
      <c r="AR31" s="1402"/>
      <c r="AS31" s="1403"/>
      <c r="AT31" s="1501"/>
      <c r="AU31" s="1501"/>
      <c r="AV31" s="1501"/>
      <c r="AW31" s="1501"/>
      <c r="AX31" s="1501"/>
      <c r="AY31" s="354"/>
    </row>
    <row r="32" spans="1:51" ht="13.5" customHeight="1" thickBot="1" x14ac:dyDescent="0.2">
      <c r="A32" s="1362"/>
      <c r="B32" s="1363"/>
      <c r="C32" s="1363"/>
      <c r="D32" s="1363"/>
      <c r="E32" s="1364"/>
      <c r="F32" s="1374"/>
      <c r="G32" s="1375"/>
      <c r="H32" s="1375"/>
      <c r="I32" s="1376"/>
      <c r="J32" s="1337"/>
      <c r="K32" s="1338"/>
      <c r="L32" s="1339"/>
      <c r="M32" s="1337"/>
      <c r="N32" s="1338"/>
      <c r="O32" s="1339"/>
      <c r="P32" s="1349"/>
      <c r="Q32" s="1350"/>
      <c r="R32" s="1350"/>
      <c r="S32" s="1350"/>
      <c r="T32" s="1350"/>
      <c r="U32" s="1350"/>
      <c r="V32" s="1350"/>
      <c r="W32" s="1350"/>
      <c r="X32" s="1351"/>
      <c r="Y32" s="375"/>
      <c r="AA32" s="376" t="s">
        <v>1027</v>
      </c>
      <c r="AB32" s="376"/>
      <c r="AL32" s="372"/>
      <c r="AM32" s="372"/>
      <c r="AN32" s="372"/>
      <c r="AO32" s="1401"/>
      <c r="AP32" s="1402"/>
      <c r="AQ32" s="1402"/>
      <c r="AR32" s="1402"/>
      <c r="AS32" s="1403"/>
      <c r="AT32" s="1501"/>
      <c r="AU32" s="1501"/>
      <c r="AV32" s="1501"/>
      <c r="AW32" s="1501"/>
      <c r="AX32" s="1501"/>
      <c r="AY32" s="354"/>
    </row>
    <row r="33" spans="1:51" ht="13.5" customHeight="1" x14ac:dyDescent="0.15">
      <c r="A33" s="378" t="s">
        <v>1078</v>
      </c>
      <c r="S33" s="372"/>
      <c r="T33" s="372"/>
      <c r="U33" s="372"/>
      <c r="V33" s="372"/>
      <c r="W33" s="372"/>
      <c r="X33" s="372"/>
      <c r="Y33" s="375"/>
      <c r="AA33" s="376" t="s">
        <v>1029</v>
      </c>
      <c r="AB33" s="376"/>
      <c r="AC33" s="372"/>
      <c r="AD33" s="372"/>
      <c r="AE33" s="372"/>
      <c r="AF33" s="372"/>
      <c r="AG33" s="372"/>
      <c r="AH33" s="372"/>
      <c r="AI33" s="372"/>
      <c r="AJ33" s="372"/>
      <c r="AK33" s="372"/>
      <c r="AL33" s="370"/>
      <c r="AO33" s="1404"/>
      <c r="AP33" s="1405"/>
      <c r="AQ33" s="1405"/>
      <c r="AR33" s="1405"/>
      <c r="AS33" s="1406"/>
      <c r="AT33" s="1501"/>
      <c r="AU33" s="1501"/>
      <c r="AV33" s="1501"/>
      <c r="AW33" s="1501"/>
      <c r="AX33" s="1501"/>
      <c r="AY33" s="354"/>
    </row>
    <row r="34" spans="1:51" ht="13.5" customHeight="1" x14ac:dyDescent="0.15">
      <c r="A34" s="379" t="s">
        <v>1060</v>
      </c>
      <c r="I34" s="372"/>
      <c r="J34" s="372"/>
      <c r="K34" s="372"/>
      <c r="L34" s="372"/>
      <c r="M34" s="372"/>
      <c r="N34" s="372"/>
      <c r="O34" s="372"/>
      <c r="P34" s="372"/>
      <c r="Q34" s="372"/>
      <c r="R34" s="372"/>
      <c r="S34" s="372"/>
      <c r="T34" s="372"/>
      <c r="U34" s="372"/>
      <c r="V34" s="372"/>
      <c r="W34" s="372"/>
      <c r="Y34" s="367"/>
      <c r="AA34" s="376"/>
      <c r="AB34" s="376"/>
      <c r="AC34" s="354"/>
      <c r="AD34" s="370"/>
      <c r="AE34" s="370"/>
      <c r="AF34" s="370"/>
      <c r="AG34" s="370"/>
      <c r="AH34" s="370"/>
      <c r="AI34" s="370"/>
      <c r="AJ34" s="370"/>
      <c r="AK34" s="370"/>
      <c r="AL34" s="370"/>
      <c r="AO34" s="372"/>
      <c r="AP34" s="372"/>
      <c r="AQ34" s="372"/>
      <c r="AR34" s="372"/>
      <c r="AS34" s="372"/>
      <c r="AT34" s="372"/>
      <c r="AU34" s="372"/>
      <c r="AV34" s="372"/>
      <c r="AW34" s="372"/>
      <c r="AX34" s="380" t="str">
        <f>CONCATENATE(広告展開利用申込書!V28,"･D20")</f>
        <v>202507･D20</v>
      </c>
      <c r="AY34" s="372"/>
    </row>
    <row r="35" spans="1:51" ht="13.5" customHeight="1" x14ac:dyDescent="0.15">
      <c r="A35" s="372"/>
      <c r="W35" s="355"/>
      <c r="Y35" s="367"/>
      <c r="AY35" s="372"/>
    </row>
  </sheetData>
  <sheetProtection algorithmName="SHA-512" hashValue="58vW4nXp53z5eMrUCNGvVvEBOIE//Z3+As1ztenn82/gkppy32+6pVqt5z84c7MGJR6sw3XH877hassrNF+Knw==" saltValue="I63kCh38R+2qpmq8gGkPAw==" spinCount="100000" sheet="1" selectLockedCells="1"/>
  <mergeCells count="81">
    <mergeCell ref="E24:X25"/>
    <mergeCell ref="AP8:AX9"/>
    <mergeCell ref="AH10:AH11"/>
    <mergeCell ref="AA21:AL22"/>
    <mergeCell ref="AA19:AL20"/>
    <mergeCell ref="AJ10:AN11"/>
    <mergeCell ref="AJ8:AN9"/>
    <mergeCell ref="AA10:AG11"/>
    <mergeCell ref="AA15:AH16"/>
    <mergeCell ref="AX10:AX11"/>
    <mergeCell ref="AO17:AO18"/>
    <mergeCell ref="AO10:AO11"/>
    <mergeCell ref="AP10:AW11"/>
    <mergeCell ref="AI10:AI11"/>
    <mergeCell ref="AP15:AX16"/>
    <mergeCell ref="AA24:AE25"/>
    <mergeCell ref="AF24:AL25"/>
    <mergeCell ref="AA26:AE27"/>
    <mergeCell ref="AF26:AL27"/>
    <mergeCell ref="AO25:AX27"/>
    <mergeCell ref="AO28:AS28"/>
    <mergeCell ref="AA28:AE29"/>
    <mergeCell ref="AT29:AX33"/>
    <mergeCell ref="AT28:AX28"/>
    <mergeCell ref="AF28:AK29"/>
    <mergeCell ref="AA8:AH9"/>
    <mergeCell ref="AJ15:AN16"/>
    <mergeCell ref="AI17:AI18"/>
    <mergeCell ref="AA17:AG18"/>
    <mergeCell ref="AH17:AH18"/>
    <mergeCell ref="AJ17:AM18"/>
    <mergeCell ref="B20:D21"/>
    <mergeCell ref="AX17:AX18"/>
    <mergeCell ref="AN17:AN18"/>
    <mergeCell ref="E17:M17"/>
    <mergeCell ref="N18:P18"/>
    <mergeCell ref="AP17:AW18"/>
    <mergeCell ref="A1:D1"/>
    <mergeCell ref="B15:D16"/>
    <mergeCell ref="E15:X16"/>
    <mergeCell ref="B13:D14"/>
    <mergeCell ref="E13:X14"/>
    <mergeCell ref="Q8:X9"/>
    <mergeCell ref="N8:P9"/>
    <mergeCell ref="A2:W3"/>
    <mergeCell ref="A13:A19"/>
    <mergeCell ref="Q17:X17"/>
    <mergeCell ref="N17:P17"/>
    <mergeCell ref="B17:D17"/>
    <mergeCell ref="Q18:X18"/>
    <mergeCell ref="B18:D18"/>
    <mergeCell ref="B19:D19"/>
    <mergeCell ref="E19:X19"/>
    <mergeCell ref="AA2:AX3"/>
    <mergeCell ref="A20:A26"/>
    <mergeCell ref="A8:D9"/>
    <mergeCell ref="E8:M9"/>
    <mergeCell ref="AL28:AL29"/>
    <mergeCell ref="Q26:S26"/>
    <mergeCell ref="AO29:AS33"/>
    <mergeCell ref="V26:X26"/>
    <mergeCell ref="T26:U26"/>
    <mergeCell ref="N26:P26"/>
    <mergeCell ref="B24:D25"/>
    <mergeCell ref="E26:M26"/>
    <mergeCell ref="B22:D23"/>
    <mergeCell ref="E22:X23"/>
    <mergeCell ref="E20:X21"/>
    <mergeCell ref="E18:M18"/>
    <mergeCell ref="M30:O30"/>
    <mergeCell ref="M31:O32"/>
    <mergeCell ref="P29:X30"/>
    <mergeCell ref="P31:X32"/>
    <mergeCell ref="B26:D26"/>
    <mergeCell ref="A29:E30"/>
    <mergeCell ref="A31:E32"/>
    <mergeCell ref="F29:I30"/>
    <mergeCell ref="F31:I32"/>
    <mergeCell ref="J29:O29"/>
    <mergeCell ref="J30:L30"/>
    <mergeCell ref="J31:L32"/>
  </mergeCells>
  <phoneticPr fontId="22"/>
  <conditionalFormatting sqref="V26:X26">
    <cfRule type="expression" dxfId="141" priority="1">
      <formula>$Q$26="曲のみ"</formula>
    </cfRule>
  </conditionalFormatting>
  <conditionalFormatting sqref="AF28:AK29">
    <cfRule type="expression" dxfId="140" priority="2">
      <formula>AND(AF24&lt;&gt;"", AF26&lt;&gt;"", AF28&lt;&gt;AP17)</formula>
    </cfRule>
  </conditionalFormatting>
  <dataValidations count="2">
    <dataValidation type="list" allowBlank="1" showInputMessage="1" showErrorMessage="1" prompt="詞曲＝ボーカル（歌ありで利用）_x000a_曲のみ＝インストルメンタル（歌なしで利用）" sqref="Q26:S26" xr:uid="{54F339A5-9CE7-4FB3-93F0-527BEA06EAA3}">
      <formula1>"詞曲,曲のみ,詞のみ"</formula1>
    </dataValidation>
    <dataValidation type="list" allowBlank="1" showInputMessage="1" showErrorMessage="1" prompt="原詞＝オリジナル歌詞や替え歌_x000a_訳詞＝JASRACに登録された日本語訳詞" sqref="V26:X26" xr:uid="{ED2FB87B-4BA1-4C51-ABC2-4C07E25B7F55}">
      <formula1>"原詞,訳詞"</formula1>
    </dataValidation>
  </dataValidations>
  <printOptions horizontalCentered="1" verticalCentered="1"/>
  <pageMargins left="0.43307086614173229" right="0.23622047244094491" top="0.35433070866141736" bottom="0.35433070866141736" header="0.31496062992125984" footer="0.15748031496062992"/>
  <pageSetup paperSize="9"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
    <tabColor theme="3" tint="0.59999389629810485"/>
    <pageSetUpPr fitToPage="1"/>
  </sheetPr>
  <dimension ref="A1:BD41"/>
  <sheetViews>
    <sheetView showGridLines="0" showRowColHeaders="0" zoomScaleNormal="100" zoomScaleSheetLayoutView="55" workbookViewId="0">
      <selection activeCell="B2" sqref="B2:E3"/>
    </sheetView>
  </sheetViews>
  <sheetFormatPr defaultColWidth="0" defaultRowHeight="0" customHeight="1" zeroHeight="1" x14ac:dyDescent="0.15"/>
  <cols>
    <col min="1" max="1" width="2.875" style="354" bestFit="1" customWidth="1"/>
    <col min="2" max="2" width="3.75" style="354" bestFit="1" customWidth="1"/>
    <col min="3" max="26" width="2.625" style="354" customWidth="1"/>
    <col min="27" max="27" width="2.625" style="781" customWidth="1"/>
    <col min="28" max="29" width="2.625" style="354" customWidth="1"/>
    <col min="30" max="38" width="2.625" style="355" customWidth="1"/>
    <col min="39" max="39" width="3.25" style="355" customWidth="1"/>
    <col min="40" max="40" width="4.375" style="355" customWidth="1"/>
    <col min="41" max="42" width="2.625" style="355" customWidth="1"/>
    <col min="43" max="43" width="2.75" style="383" customWidth="1"/>
    <col min="44" max="45" width="2.75" style="355" customWidth="1"/>
    <col min="46" max="46" width="3.75" style="355" bestFit="1" customWidth="1"/>
    <col min="47" max="51" width="2.75" style="355" customWidth="1"/>
    <col min="52" max="52" width="3.75" style="355" customWidth="1"/>
    <col min="53" max="53" width="1.5" style="355" customWidth="1"/>
    <col min="54" max="54" width="0" style="355" hidden="1" customWidth="1"/>
    <col min="55" max="56" width="0" style="354" hidden="1" customWidth="1"/>
    <col min="57" max="16384" width="1.5" style="354" hidden="1"/>
  </cols>
  <sheetData>
    <row r="1" spans="1:53" ht="13.5" customHeight="1" thickBot="1" x14ac:dyDescent="0.2">
      <c r="P1" s="351"/>
      <c r="Q1" s="351"/>
      <c r="R1" s="351"/>
      <c r="S1" s="351"/>
      <c r="T1" s="351"/>
      <c r="U1" s="351"/>
      <c r="V1" s="351"/>
      <c r="W1" s="351"/>
      <c r="X1" s="351"/>
      <c r="Y1" s="352"/>
      <c r="Z1" s="352"/>
      <c r="AD1" s="354"/>
      <c r="AE1" s="354"/>
      <c r="AF1" s="354"/>
      <c r="AG1" s="354"/>
      <c r="AH1" s="354"/>
      <c r="AI1" s="354"/>
      <c r="AJ1" s="354"/>
      <c r="AK1" s="354"/>
      <c r="AL1" s="354"/>
      <c r="AM1" s="354"/>
      <c r="AN1" s="354"/>
      <c r="AO1" s="354"/>
      <c r="AP1" s="354"/>
      <c r="AQ1" s="381"/>
      <c r="AR1" s="354"/>
      <c r="AS1" s="354"/>
      <c r="AT1" s="354"/>
      <c r="AU1" s="354"/>
      <c r="AV1" s="354"/>
      <c r="AW1" s="354"/>
      <c r="AX1" s="354"/>
      <c r="AY1" s="354"/>
      <c r="AZ1" s="354"/>
      <c r="BA1" s="354"/>
    </row>
    <row r="2" spans="1:53" ht="13.5" customHeight="1" x14ac:dyDescent="0.15">
      <c r="B2" s="1525"/>
      <c r="C2" s="1526"/>
      <c r="D2" s="1526"/>
      <c r="E2" s="1527"/>
      <c r="AA2" s="782"/>
      <c r="AC2" s="382"/>
      <c r="AD2" s="382"/>
      <c r="AE2" s="382"/>
      <c r="AF2" s="382"/>
      <c r="AG2" s="382"/>
      <c r="AH2" s="382"/>
      <c r="AI2" s="382"/>
      <c r="AJ2" s="382"/>
      <c r="AK2" s="382"/>
      <c r="AL2" s="382"/>
      <c r="AM2" s="382"/>
      <c r="AN2" s="382"/>
      <c r="AO2" s="382"/>
      <c r="AP2" s="382"/>
      <c r="AQ2" s="382"/>
      <c r="AR2" s="382"/>
      <c r="AS2" s="382"/>
      <c r="AT2" s="382"/>
      <c r="AU2" s="382"/>
      <c r="AV2" s="382"/>
      <c r="AW2" s="382"/>
      <c r="AX2" s="382"/>
      <c r="AY2" s="382"/>
      <c r="AZ2" s="382"/>
      <c r="BA2" s="382"/>
    </row>
    <row r="3" spans="1:53" ht="13.5" customHeight="1" thickBot="1" x14ac:dyDescent="0.2">
      <c r="B3" s="1528"/>
      <c r="C3" s="1529"/>
      <c r="D3" s="1529"/>
      <c r="E3" s="1530"/>
      <c r="AA3" s="782"/>
      <c r="AB3" s="1531" t="s">
        <v>472</v>
      </c>
      <c r="AC3" s="1531"/>
      <c r="AD3" s="1531"/>
      <c r="AE3" s="1531"/>
      <c r="AF3" s="1531"/>
      <c r="AG3" s="1531"/>
      <c r="AH3" s="1531"/>
      <c r="AI3" s="1531"/>
      <c r="AJ3" s="1531"/>
      <c r="AK3" s="1531"/>
      <c r="AL3" s="1531"/>
      <c r="AM3" s="1531"/>
      <c r="AN3" s="1531"/>
      <c r="AO3" s="1531"/>
      <c r="AP3" s="1531"/>
      <c r="AQ3" s="1531"/>
      <c r="AR3" s="1531"/>
      <c r="AS3" s="1531"/>
      <c r="AT3" s="1531"/>
      <c r="AU3" s="1531"/>
      <c r="AV3" s="1531"/>
      <c r="AW3" s="1531"/>
      <c r="AX3" s="1531"/>
      <c r="AY3" s="1531"/>
      <c r="AZ3" s="1531"/>
      <c r="BA3" s="382"/>
    </row>
    <row r="4" spans="1:53" ht="13.5" customHeight="1" x14ac:dyDescent="0.15">
      <c r="A4" s="1531" t="str">
        <f>IF(B2="上映","店頭でのCM上映報告書兼請求明細書",IF(B2="演奏","店頭でのCM演奏報告書兼請求明細書",""))</f>
        <v/>
      </c>
      <c r="B4" s="1531"/>
      <c r="C4" s="1531"/>
      <c r="D4" s="1531"/>
      <c r="E4" s="1531"/>
      <c r="F4" s="1531"/>
      <c r="G4" s="1531"/>
      <c r="H4" s="1531"/>
      <c r="I4" s="1531"/>
      <c r="J4" s="1531"/>
      <c r="K4" s="1531"/>
      <c r="L4" s="1531"/>
      <c r="M4" s="1531"/>
      <c r="N4" s="1531"/>
      <c r="O4" s="1531"/>
      <c r="P4" s="1531"/>
      <c r="Q4" s="1531"/>
      <c r="R4" s="1531"/>
      <c r="S4" s="1531"/>
      <c r="T4" s="1531"/>
      <c r="U4" s="1531"/>
      <c r="V4" s="1531"/>
      <c r="W4" s="1531"/>
      <c r="X4" s="1531"/>
      <c r="Y4" s="1531"/>
      <c r="Z4" s="1531"/>
      <c r="AA4" s="783"/>
      <c r="AB4" s="1531"/>
      <c r="AC4" s="1531"/>
      <c r="AD4" s="1531"/>
      <c r="AE4" s="1531"/>
      <c r="AF4" s="1531"/>
      <c r="AG4" s="1531"/>
      <c r="AH4" s="1531"/>
      <c r="AI4" s="1531"/>
      <c r="AJ4" s="1531"/>
      <c r="AK4" s="1531"/>
      <c r="AL4" s="1531"/>
      <c r="AM4" s="1531"/>
      <c r="AN4" s="1531"/>
      <c r="AO4" s="1531"/>
      <c r="AP4" s="1531"/>
      <c r="AQ4" s="1531"/>
      <c r="AR4" s="1531"/>
      <c r="AS4" s="1531"/>
      <c r="AT4" s="1531"/>
      <c r="AU4" s="1531"/>
      <c r="AV4" s="1531"/>
      <c r="AW4" s="1531"/>
      <c r="AX4" s="1531"/>
      <c r="AY4" s="1531"/>
      <c r="AZ4" s="1531"/>
    </row>
    <row r="5" spans="1:53" ht="13.5" customHeight="1" x14ac:dyDescent="0.15">
      <c r="A5" s="1531"/>
      <c r="B5" s="1531"/>
      <c r="C5" s="1531"/>
      <c r="D5" s="1531"/>
      <c r="E5" s="1531"/>
      <c r="F5" s="1531"/>
      <c r="G5" s="1531"/>
      <c r="H5" s="1531"/>
      <c r="I5" s="1531"/>
      <c r="J5" s="1531"/>
      <c r="K5" s="1531"/>
      <c r="L5" s="1531"/>
      <c r="M5" s="1531"/>
      <c r="N5" s="1531"/>
      <c r="O5" s="1531"/>
      <c r="P5" s="1531"/>
      <c r="Q5" s="1531"/>
      <c r="R5" s="1531"/>
      <c r="S5" s="1531"/>
      <c r="T5" s="1531"/>
      <c r="U5" s="1531"/>
      <c r="V5" s="1531"/>
      <c r="W5" s="1531"/>
      <c r="X5" s="1531"/>
      <c r="Y5" s="1531"/>
      <c r="Z5" s="1531"/>
      <c r="BA5" s="354"/>
    </row>
    <row r="6" spans="1:53" ht="13.5" customHeight="1" x14ac:dyDescent="0.15">
      <c r="B6" s="356"/>
      <c r="C6" s="356"/>
      <c r="D6" s="356"/>
      <c r="E6" s="356"/>
      <c r="F6" s="356"/>
      <c r="G6" s="356"/>
      <c r="H6" s="356"/>
      <c r="I6" s="356"/>
      <c r="J6" s="356"/>
      <c r="K6" s="356"/>
      <c r="L6" s="356"/>
      <c r="M6" s="356"/>
      <c r="N6" s="356"/>
      <c r="O6" s="356"/>
      <c r="P6" s="356"/>
      <c r="Q6" s="356"/>
      <c r="U6" s="356"/>
      <c r="V6" s="356"/>
      <c r="W6" s="356"/>
      <c r="X6" s="356"/>
      <c r="Y6" s="356"/>
      <c r="Z6" s="356"/>
      <c r="AA6" s="784"/>
      <c r="AB6" s="1500" t="s">
        <v>51</v>
      </c>
      <c r="AC6" s="1500"/>
      <c r="AD6" s="1500"/>
      <c r="AE6" s="1500"/>
      <c r="AF6" s="1500"/>
      <c r="AG6" s="1500"/>
      <c r="AH6" s="1500"/>
      <c r="AI6" s="1500"/>
      <c r="AJ6" s="1500"/>
      <c r="AK6" s="1500"/>
      <c r="AL6" s="1500"/>
      <c r="AM6" s="1500"/>
      <c r="AN6" s="361"/>
      <c r="AO6" s="1500" t="s">
        <v>475</v>
      </c>
      <c r="AP6" s="1500"/>
      <c r="AQ6" s="1500"/>
      <c r="AR6" s="1500"/>
      <c r="AS6" s="1500"/>
      <c r="AT6" s="361"/>
      <c r="AU6" s="1533" t="s">
        <v>509</v>
      </c>
      <c r="AV6" s="1534"/>
      <c r="AW6" s="1534"/>
      <c r="AX6" s="1534"/>
      <c r="AY6" s="1534"/>
      <c r="AZ6" s="1535"/>
      <c r="BA6" s="354"/>
    </row>
    <row r="7" spans="1:53" ht="13.5" customHeight="1" x14ac:dyDescent="0.15">
      <c r="A7" s="361" t="s">
        <v>37</v>
      </c>
      <c r="B7" s="366"/>
      <c r="C7" s="366"/>
      <c r="D7" s="366"/>
      <c r="E7" s="366"/>
      <c r="F7" s="366"/>
      <c r="G7" s="366"/>
      <c r="H7" s="366"/>
      <c r="I7" s="366"/>
      <c r="J7" s="366"/>
      <c r="K7" s="366"/>
      <c r="L7" s="366"/>
      <c r="M7" s="366"/>
      <c r="N7" s="366"/>
      <c r="O7" s="366"/>
      <c r="P7" s="366"/>
      <c r="Q7" s="366"/>
      <c r="R7" s="366"/>
      <c r="S7" s="366"/>
      <c r="T7" s="366"/>
      <c r="U7" s="366"/>
      <c r="V7" s="366"/>
      <c r="W7" s="366"/>
      <c r="X7" s="366"/>
      <c r="Y7" s="366"/>
      <c r="Z7" s="356"/>
      <c r="AA7" s="784"/>
      <c r="AB7" s="1500"/>
      <c r="AC7" s="1500"/>
      <c r="AD7" s="1500"/>
      <c r="AE7" s="1500"/>
      <c r="AF7" s="1500"/>
      <c r="AG7" s="1500"/>
      <c r="AH7" s="1500"/>
      <c r="AI7" s="1532"/>
      <c r="AJ7" s="1532"/>
      <c r="AK7" s="1532"/>
      <c r="AL7" s="1532"/>
      <c r="AM7" s="1532"/>
      <c r="AN7" s="361"/>
      <c r="AO7" s="1500"/>
      <c r="AP7" s="1500"/>
      <c r="AQ7" s="1500"/>
      <c r="AR7" s="1500"/>
      <c r="AS7" s="1500"/>
      <c r="AT7" s="361"/>
      <c r="AU7" s="1536"/>
      <c r="AV7" s="1537"/>
      <c r="AW7" s="1537"/>
      <c r="AX7" s="1537"/>
      <c r="AY7" s="1537"/>
      <c r="AZ7" s="1538"/>
      <c r="BA7" s="354"/>
    </row>
    <row r="8" spans="1:53" ht="13.5" customHeight="1" x14ac:dyDescent="0.15">
      <c r="A8" s="364"/>
      <c r="B8" s="364"/>
      <c r="C8" s="366"/>
      <c r="D8" s="366"/>
      <c r="E8" s="366"/>
      <c r="F8" s="366"/>
      <c r="G8" s="366"/>
      <c r="H8" s="366"/>
      <c r="I8" s="366"/>
      <c r="J8" s="366"/>
      <c r="K8" s="366"/>
      <c r="L8" s="366"/>
      <c r="M8" s="366"/>
      <c r="N8" s="366"/>
      <c r="O8" s="366"/>
      <c r="P8" s="366"/>
      <c r="Q8" s="366"/>
      <c r="R8" s="366"/>
      <c r="S8" s="366"/>
      <c r="T8" s="366"/>
      <c r="U8" s="366"/>
      <c r="V8" s="366"/>
      <c r="W8" s="366"/>
      <c r="X8" s="366"/>
      <c r="Y8" s="366"/>
      <c r="Z8" s="356"/>
      <c r="AA8" s="785"/>
      <c r="AB8" s="1551" t="s">
        <v>47</v>
      </c>
      <c r="AC8" s="1551"/>
      <c r="AD8" s="1551"/>
      <c r="AE8" s="1551"/>
      <c r="AF8" s="1551"/>
      <c r="AG8" s="1551"/>
      <c r="AH8" s="1551"/>
      <c r="AI8" s="1539">
        <v>2000</v>
      </c>
      <c r="AJ8" s="1540"/>
      <c r="AK8" s="1540"/>
      <c r="AL8" s="1540"/>
      <c r="AM8" s="1545" t="s">
        <v>42</v>
      </c>
      <c r="AN8" s="1550" t="s">
        <v>39</v>
      </c>
      <c r="AO8" s="1552">
        <f>IF($F$35&lt;=10,$F$35,10)</f>
        <v>0</v>
      </c>
      <c r="AP8" s="1552"/>
      <c r="AQ8" s="1552"/>
      <c r="AR8" s="1552"/>
      <c r="AS8" s="1552"/>
      <c r="AT8" s="1550" t="s">
        <v>40</v>
      </c>
      <c r="AU8" s="1548">
        <f>AI8*AO8</f>
        <v>0</v>
      </c>
      <c r="AV8" s="1549"/>
      <c r="AW8" s="1549"/>
      <c r="AX8" s="1549"/>
      <c r="AY8" s="1549"/>
      <c r="AZ8" s="1545" t="s">
        <v>460</v>
      </c>
      <c r="BA8" s="354"/>
    </row>
    <row r="9" spans="1:53" ht="13.5" customHeight="1" thickBot="1" x14ac:dyDescent="0.2">
      <c r="A9" s="365"/>
      <c r="B9" s="365" t="str">
        <f>IF(B2="上映","店頭でのCM上映の利用内容が確定しましたので報告します。",IF(B2="演奏","店頭でのCM演奏の利用内容が確定しましたので報告します。",""))</f>
        <v/>
      </c>
      <c r="C9" s="366"/>
      <c r="D9" s="366"/>
      <c r="E9" s="366"/>
      <c r="F9" s="366"/>
      <c r="G9" s="366"/>
      <c r="H9" s="364"/>
      <c r="I9" s="364"/>
      <c r="J9" s="366"/>
      <c r="K9" s="366"/>
      <c r="L9" s="366"/>
      <c r="M9" s="366"/>
      <c r="N9" s="366"/>
      <c r="O9" s="366"/>
      <c r="P9" s="366"/>
      <c r="Q9" s="366"/>
      <c r="R9" s="366"/>
      <c r="S9" s="366"/>
      <c r="T9" s="366"/>
      <c r="U9" s="366"/>
      <c r="V9" s="366"/>
      <c r="W9" s="366"/>
      <c r="X9" s="366"/>
      <c r="Y9" s="366"/>
      <c r="Z9" s="356"/>
      <c r="AA9" s="785"/>
      <c r="AB9" s="1551"/>
      <c r="AC9" s="1551"/>
      <c r="AD9" s="1551"/>
      <c r="AE9" s="1551"/>
      <c r="AF9" s="1551"/>
      <c r="AG9" s="1551"/>
      <c r="AH9" s="1551"/>
      <c r="AI9" s="1542"/>
      <c r="AJ9" s="1543"/>
      <c r="AK9" s="1543"/>
      <c r="AL9" s="1543"/>
      <c r="AM9" s="1545"/>
      <c r="AN9" s="1550"/>
      <c r="AO9" s="1552"/>
      <c r="AP9" s="1552"/>
      <c r="AQ9" s="1552"/>
      <c r="AR9" s="1552"/>
      <c r="AS9" s="1552"/>
      <c r="AT9" s="1550"/>
      <c r="AU9" s="1548"/>
      <c r="AV9" s="1549"/>
      <c r="AW9" s="1549"/>
      <c r="AX9" s="1549"/>
      <c r="AY9" s="1549"/>
      <c r="AZ9" s="1545"/>
      <c r="BA9" s="354"/>
    </row>
    <row r="10" spans="1:53" ht="13.5" customHeight="1" x14ac:dyDescent="0.15">
      <c r="A10" s="1383" t="s">
        <v>38</v>
      </c>
      <c r="B10" s="1341"/>
      <c r="C10" s="1341"/>
      <c r="D10" s="1384"/>
      <c r="E10" s="1566"/>
      <c r="F10" s="1567"/>
      <c r="G10" s="1567"/>
      <c r="H10" s="1567"/>
      <c r="I10" s="1567"/>
      <c r="J10" s="1567"/>
      <c r="K10" s="1567"/>
      <c r="L10" s="1567"/>
      <c r="M10" s="1568"/>
      <c r="N10" s="1444" t="s">
        <v>1072</v>
      </c>
      <c r="O10" s="1444"/>
      <c r="P10" s="1444"/>
      <c r="Q10" s="1440"/>
      <c r="R10" s="1440"/>
      <c r="S10" s="1440"/>
      <c r="T10" s="1440"/>
      <c r="U10" s="1440"/>
      <c r="V10" s="1440"/>
      <c r="W10" s="1440"/>
      <c r="X10" s="1572"/>
      <c r="Y10" s="1441"/>
      <c r="AA10" s="785"/>
      <c r="AB10" s="1551" t="s">
        <v>48</v>
      </c>
      <c r="AC10" s="1551"/>
      <c r="AD10" s="1551"/>
      <c r="AE10" s="1551"/>
      <c r="AF10" s="1551"/>
      <c r="AG10" s="1551"/>
      <c r="AH10" s="1551"/>
      <c r="AI10" s="1539">
        <v>1000</v>
      </c>
      <c r="AJ10" s="1540"/>
      <c r="AK10" s="1540"/>
      <c r="AL10" s="1540"/>
      <c r="AM10" s="1545" t="s">
        <v>42</v>
      </c>
      <c r="AN10" s="1550" t="s">
        <v>39</v>
      </c>
      <c r="AO10" s="1539">
        <f>IF($F$35&lt;=10,0,IF($F$35&lt;=50,$F$35-10,40))</f>
        <v>0</v>
      </c>
      <c r="AP10" s="1540"/>
      <c r="AQ10" s="1540"/>
      <c r="AR10" s="1540"/>
      <c r="AS10" s="1541"/>
      <c r="AT10" s="1550" t="s">
        <v>40</v>
      </c>
      <c r="AU10" s="1548">
        <f>AI10*AO10</f>
        <v>0</v>
      </c>
      <c r="AV10" s="1549"/>
      <c r="AW10" s="1549"/>
      <c r="AX10" s="1549"/>
      <c r="AY10" s="1549"/>
      <c r="AZ10" s="1545" t="s">
        <v>460</v>
      </c>
      <c r="BA10" s="354"/>
    </row>
    <row r="11" spans="1:53" ht="13.5" customHeight="1" thickBot="1" x14ac:dyDescent="0.2">
      <c r="A11" s="1385"/>
      <c r="B11" s="1386"/>
      <c r="C11" s="1386"/>
      <c r="D11" s="1387"/>
      <c r="E11" s="1569"/>
      <c r="F11" s="1570"/>
      <c r="G11" s="1570"/>
      <c r="H11" s="1570"/>
      <c r="I11" s="1570"/>
      <c r="J11" s="1570"/>
      <c r="K11" s="1570"/>
      <c r="L11" s="1570"/>
      <c r="M11" s="1571"/>
      <c r="N11" s="1445"/>
      <c r="O11" s="1445"/>
      <c r="P11" s="1445"/>
      <c r="Q11" s="1442"/>
      <c r="R11" s="1442"/>
      <c r="S11" s="1442"/>
      <c r="T11" s="1442"/>
      <c r="U11" s="1442"/>
      <c r="V11" s="1442"/>
      <c r="W11" s="1442"/>
      <c r="X11" s="1573"/>
      <c r="Y11" s="1443"/>
      <c r="AA11" s="785"/>
      <c r="AB11" s="1551"/>
      <c r="AC11" s="1551"/>
      <c r="AD11" s="1551"/>
      <c r="AE11" s="1551"/>
      <c r="AF11" s="1551"/>
      <c r="AG11" s="1551"/>
      <c r="AH11" s="1551"/>
      <c r="AI11" s="1542"/>
      <c r="AJ11" s="1543"/>
      <c r="AK11" s="1543"/>
      <c r="AL11" s="1543"/>
      <c r="AM11" s="1545"/>
      <c r="AN11" s="1550"/>
      <c r="AO11" s="1542"/>
      <c r="AP11" s="1543"/>
      <c r="AQ11" s="1543"/>
      <c r="AR11" s="1543"/>
      <c r="AS11" s="1544"/>
      <c r="AT11" s="1550"/>
      <c r="AU11" s="1548"/>
      <c r="AV11" s="1549"/>
      <c r="AW11" s="1549"/>
      <c r="AX11" s="1549"/>
      <c r="AY11" s="1549"/>
      <c r="AZ11" s="1545"/>
      <c r="BA11" s="354"/>
    </row>
    <row r="12" spans="1:53" ht="13.5" customHeight="1" x14ac:dyDescent="0.15">
      <c r="A12" s="372"/>
      <c r="B12" s="364" t="s">
        <v>1125</v>
      </c>
      <c r="C12" s="364"/>
      <c r="D12" s="364"/>
      <c r="E12" s="364"/>
      <c r="F12" s="364"/>
      <c r="G12" s="364"/>
      <c r="H12" s="364"/>
      <c r="I12" s="364"/>
      <c r="J12" s="364"/>
      <c r="K12" s="364"/>
      <c r="L12" s="364"/>
      <c r="M12" s="364"/>
      <c r="N12" s="364"/>
      <c r="O12" s="364"/>
      <c r="P12" s="364"/>
      <c r="Q12" s="364"/>
      <c r="R12" s="364"/>
      <c r="S12" s="364"/>
      <c r="T12" s="364"/>
      <c r="U12" s="364"/>
      <c r="V12" s="364"/>
      <c r="W12" s="364"/>
      <c r="X12" s="364"/>
      <c r="Y12" s="364"/>
      <c r="AA12" s="785"/>
      <c r="AB12" s="1551" t="s">
        <v>49</v>
      </c>
      <c r="AC12" s="1551"/>
      <c r="AD12" s="1551"/>
      <c r="AE12" s="1551"/>
      <c r="AF12" s="1551"/>
      <c r="AG12" s="1551"/>
      <c r="AH12" s="1551"/>
      <c r="AI12" s="1539">
        <v>500</v>
      </c>
      <c r="AJ12" s="1540"/>
      <c r="AK12" s="1540"/>
      <c r="AL12" s="1540"/>
      <c r="AM12" s="1545" t="s">
        <v>42</v>
      </c>
      <c r="AN12" s="1550" t="s">
        <v>39</v>
      </c>
      <c r="AO12" s="1560">
        <f>IF($F$35&lt;=50,0,IF($F$35&lt;=100,$F$35-50,50))</f>
        <v>0</v>
      </c>
      <c r="AP12" s="1561"/>
      <c r="AQ12" s="1561"/>
      <c r="AR12" s="1561"/>
      <c r="AS12" s="1562"/>
      <c r="AT12" s="1550" t="s">
        <v>40</v>
      </c>
      <c r="AU12" s="1548">
        <f>AI12*AO12</f>
        <v>0</v>
      </c>
      <c r="AV12" s="1549"/>
      <c r="AW12" s="1549"/>
      <c r="AX12" s="1549"/>
      <c r="AY12" s="1549"/>
      <c r="AZ12" s="1545" t="s">
        <v>460</v>
      </c>
      <c r="BA12" s="354"/>
    </row>
    <row r="13" spans="1:53" ht="13.5" customHeight="1" x14ac:dyDescent="0.15">
      <c r="A13" s="364"/>
      <c r="B13" s="364"/>
      <c r="C13" s="364"/>
      <c r="D13" s="364"/>
      <c r="E13" s="364"/>
      <c r="F13" s="364"/>
      <c r="G13" s="364"/>
      <c r="H13" s="364"/>
      <c r="I13" s="364"/>
      <c r="J13" s="364"/>
      <c r="K13" s="364"/>
      <c r="L13" s="364"/>
      <c r="M13" s="364"/>
      <c r="N13" s="364"/>
      <c r="O13" s="364"/>
      <c r="P13" s="364"/>
      <c r="Q13" s="364"/>
      <c r="R13" s="364"/>
      <c r="S13" s="364"/>
      <c r="T13" s="364"/>
      <c r="U13" s="364"/>
      <c r="V13" s="364"/>
      <c r="W13" s="364"/>
      <c r="X13" s="364"/>
      <c r="Y13" s="364"/>
      <c r="AA13" s="785"/>
      <c r="AB13" s="1551"/>
      <c r="AC13" s="1551"/>
      <c r="AD13" s="1551"/>
      <c r="AE13" s="1551"/>
      <c r="AF13" s="1551"/>
      <c r="AG13" s="1551"/>
      <c r="AH13" s="1551"/>
      <c r="AI13" s="1542"/>
      <c r="AJ13" s="1543"/>
      <c r="AK13" s="1543"/>
      <c r="AL13" s="1543"/>
      <c r="AM13" s="1545"/>
      <c r="AN13" s="1550"/>
      <c r="AO13" s="1563"/>
      <c r="AP13" s="1564"/>
      <c r="AQ13" s="1564"/>
      <c r="AR13" s="1564"/>
      <c r="AS13" s="1565"/>
      <c r="AT13" s="1550"/>
      <c r="AU13" s="1548"/>
      <c r="AV13" s="1549"/>
      <c r="AW13" s="1549"/>
      <c r="AX13" s="1549"/>
      <c r="AY13" s="1549"/>
      <c r="AZ13" s="1545"/>
      <c r="BA13" s="354"/>
    </row>
    <row r="14" spans="1:53" ht="13.5" customHeight="1" x14ac:dyDescent="0.15">
      <c r="A14" s="364"/>
      <c r="B14" s="364"/>
      <c r="C14" s="364"/>
      <c r="D14" s="364"/>
      <c r="E14" s="364"/>
      <c r="F14" s="364"/>
      <c r="G14" s="364"/>
      <c r="H14" s="364"/>
      <c r="I14" s="364"/>
      <c r="J14" s="364"/>
      <c r="K14" s="364"/>
      <c r="L14" s="364"/>
      <c r="M14" s="364"/>
      <c r="N14" s="364"/>
      <c r="O14" s="364"/>
      <c r="P14" s="364"/>
      <c r="Q14" s="364"/>
      <c r="R14" s="364"/>
      <c r="S14" s="364"/>
      <c r="T14" s="364"/>
      <c r="U14" s="364"/>
      <c r="V14" s="364"/>
      <c r="W14" s="364"/>
      <c r="X14" s="364"/>
      <c r="Y14" s="364"/>
      <c r="AA14" s="785"/>
      <c r="AB14" s="1551" t="s">
        <v>50</v>
      </c>
      <c r="AC14" s="1551"/>
      <c r="AD14" s="1551"/>
      <c r="AE14" s="1551"/>
      <c r="AF14" s="1551"/>
      <c r="AG14" s="1551"/>
      <c r="AH14" s="1551"/>
      <c r="AI14" s="1539">
        <v>400</v>
      </c>
      <c r="AJ14" s="1540"/>
      <c r="AK14" s="1540"/>
      <c r="AL14" s="1540"/>
      <c r="AM14" s="1545" t="s">
        <v>42</v>
      </c>
      <c r="AN14" s="1550" t="s">
        <v>39</v>
      </c>
      <c r="AO14" s="1539">
        <f>IF($F$35&lt;=100,0,IF($F$35&lt;=500,$F$35-100,400))</f>
        <v>0</v>
      </c>
      <c r="AP14" s="1540"/>
      <c r="AQ14" s="1540"/>
      <c r="AR14" s="1540"/>
      <c r="AS14" s="1541"/>
      <c r="AT14" s="1550" t="s">
        <v>40</v>
      </c>
      <c r="AU14" s="1548">
        <f>AI14*AO14</f>
        <v>0</v>
      </c>
      <c r="AV14" s="1549"/>
      <c r="AW14" s="1549"/>
      <c r="AX14" s="1549"/>
      <c r="AY14" s="1549"/>
      <c r="AZ14" s="1545" t="s">
        <v>460</v>
      </c>
      <c r="BA14" s="354"/>
    </row>
    <row r="15" spans="1:53" ht="13.5" customHeight="1" x14ac:dyDescent="0.15">
      <c r="A15" s="364" t="s">
        <v>1045</v>
      </c>
      <c r="B15" s="364"/>
      <c r="C15" s="364"/>
      <c r="D15" s="364"/>
      <c r="E15" s="364"/>
      <c r="F15" s="364"/>
      <c r="G15" s="364"/>
      <c r="H15" s="364"/>
      <c r="I15" s="364"/>
      <c r="J15" s="364"/>
      <c r="K15" s="364"/>
      <c r="L15" s="364"/>
      <c r="M15" s="364"/>
      <c r="N15" s="364"/>
      <c r="O15" s="364"/>
      <c r="P15" s="364"/>
      <c r="Q15" s="364"/>
      <c r="R15" s="364"/>
      <c r="S15" s="364"/>
      <c r="T15" s="364"/>
      <c r="U15" s="364"/>
      <c r="V15" s="364"/>
      <c r="W15" s="364"/>
      <c r="X15" s="364"/>
      <c r="Y15" s="364"/>
      <c r="AA15" s="785"/>
      <c r="AB15" s="1551"/>
      <c r="AC15" s="1551"/>
      <c r="AD15" s="1551"/>
      <c r="AE15" s="1551"/>
      <c r="AF15" s="1551"/>
      <c r="AG15" s="1551"/>
      <c r="AH15" s="1551"/>
      <c r="AI15" s="1542"/>
      <c r="AJ15" s="1543"/>
      <c r="AK15" s="1543"/>
      <c r="AL15" s="1543"/>
      <c r="AM15" s="1545"/>
      <c r="AN15" s="1550"/>
      <c r="AO15" s="1542"/>
      <c r="AP15" s="1543"/>
      <c r="AQ15" s="1543"/>
      <c r="AR15" s="1543"/>
      <c r="AS15" s="1544"/>
      <c r="AT15" s="1550"/>
      <c r="AU15" s="1548"/>
      <c r="AV15" s="1549"/>
      <c r="AW15" s="1549"/>
      <c r="AX15" s="1549"/>
      <c r="AY15" s="1549"/>
      <c r="AZ15" s="1545"/>
      <c r="BA15" s="372"/>
    </row>
    <row r="16" spans="1:53" ht="13.5" customHeight="1" x14ac:dyDescent="0.15">
      <c r="A16" s="1446" t="s">
        <v>1051</v>
      </c>
      <c r="B16" s="1434" t="s">
        <v>1048</v>
      </c>
      <c r="C16" s="1435"/>
      <c r="D16" s="1436"/>
      <c r="E16" s="1219" t="str">
        <f>広告展開利用申込書!$G$6&amp;"　"&amp;広告展開利用申込書!$G$7</f>
        <v>　</v>
      </c>
      <c r="F16" s="1220"/>
      <c r="G16" s="1220"/>
      <c r="H16" s="1220"/>
      <c r="I16" s="1220"/>
      <c r="J16" s="1220"/>
      <c r="K16" s="1220"/>
      <c r="L16" s="1220"/>
      <c r="M16" s="1220"/>
      <c r="N16" s="1220"/>
      <c r="O16" s="1220"/>
      <c r="P16" s="1220"/>
      <c r="Q16" s="1220"/>
      <c r="R16" s="1220"/>
      <c r="S16" s="1220"/>
      <c r="T16" s="1220"/>
      <c r="U16" s="1220"/>
      <c r="V16" s="1220"/>
      <c r="W16" s="1220"/>
      <c r="X16" s="1220"/>
      <c r="Y16" s="1221"/>
      <c r="AA16" s="785"/>
      <c r="AB16" s="1551" t="s">
        <v>516</v>
      </c>
      <c r="AC16" s="1551"/>
      <c r="AD16" s="1551"/>
      <c r="AE16" s="1551"/>
      <c r="AF16" s="1551"/>
      <c r="AG16" s="1551"/>
      <c r="AH16" s="1551"/>
      <c r="AI16" s="1539">
        <v>300</v>
      </c>
      <c r="AJ16" s="1540"/>
      <c r="AK16" s="1540"/>
      <c r="AL16" s="1540"/>
      <c r="AM16" s="1546" t="s">
        <v>42</v>
      </c>
      <c r="AN16" s="1550" t="s">
        <v>39</v>
      </c>
      <c r="AO16" s="1539">
        <f>IF($F$35&lt;=500,0,IF($F$35&lt;=1000,$F$35-500,500))</f>
        <v>0</v>
      </c>
      <c r="AP16" s="1540"/>
      <c r="AQ16" s="1540"/>
      <c r="AR16" s="1540"/>
      <c r="AS16" s="1541"/>
      <c r="AT16" s="1550" t="s">
        <v>40</v>
      </c>
      <c r="AU16" s="1548">
        <f>AI16*AO16</f>
        <v>0</v>
      </c>
      <c r="AV16" s="1549"/>
      <c r="AW16" s="1549"/>
      <c r="AX16" s="1549"/>
      <c r="AY16" s="1549"/>
      <c r="AZ16" s="1546" t="s">
        <v>460</v>
      </c>
      <c r="BA16" s="372"/>
    </row>
    <row r="17" spans="1:53" ht="13.5" customHeight="1" x14ac:dyDescent="0.15">
      <c r="A17" s="1447"/>
      <c r="B17" s="1437"/>
      <c r="C17" s="1438"/>
      <c r="D17" s="1439"/>
      <c r="E17" s="1431"/>
      <c r="F17" s="1432"/>
      <c r="G17" s="1432"/>
      <c r="H17" s="1432"/>
      <c r="I17" s="1432"/>
      <c r="J17" s="1432"/>
      <c r="K17" s="1432"/>
      <c r="L17" s="1432"/>
      <c r="M17" s="1432"/>
      <c r="N17" s="1432"/>
      <c r="O17" s="1432"/>
      <c r="P17" s="1432"/>
      <c r="Q17" s="1432"/>
      <c r="R17" s="1432"/>
      <c r="S17" s="1432"/>
      <c r="T17" s="1432"/>
      <c r="U17" s="1432"/>
      <c r="V17" s="1432"/>
      <c r="W17" s="1432"/>
      <c r="X17" s="1432"/>
      <c r="Y17" s="1433"/>
      <c r="AA17" s="785"/>
      <c r="AB17" s="1551"/>
      <c r="AC17" s="1551"/>
      <c r="AD17" s="1551"/>
      <c r="AE17" s="1551"/>
      <c r="AF17" s="1551"/>
      <c r="AG17" s="1551"/>
      <c r="AH17" s="1551"/>
      <c r="AI17" s="1542"/>
      <c r="AJ17" s="1543"/>
      <c r="AK17" s="1543"/>
      <c r="AL17" s="1543"/>
      <c r="AM17" s="1547"/>
      <c r="AN17" s="1550"/>
      <c r="AO17" s="1542"/>
      <c r="AP17" s="1543"/>
      <c r="AQ17" s="1543"/>
      <c r="AR17" s="1543"/>
      <c r="AS17" s="1544"/>
      <c r="AT17" s="1550"/>
      <c r="AU17" s="1548"/>
      <c r="AV17" s="1549"/>
      <c r="AW17" s="1549"/>
      <c r="AX17" s="1549"/>
      <c r="AY17" s="1549"/>
      <c r="AZ17" s="1547"/>
    </row>
    <row r="18" spans="1:53" ht="13.5" customHeight="1" x14ac:dyDescent="0.15">
      <c r="A18" s="1447"/>
      <c r="B18" s="1429" t="s">
        <v>8</v>
      </c>
      <c r="C18" s="1429"/>
      <c r="D18" s="1430"/>
      <c r="E18" s="1219" t="str">
        <f>IF(広告展開利用申込書!$G$8="","",広告展開利用申込書!$G$8)</f>
        <v/>
      </c>
      <c r="F18" s="1220"/>
      <c r="G18" s="1220"/>
      <c r="H18" s="1220"/>
      <c r="I18" s="1220"/>
      <c r="J18" s="1220"/>
      <c r="K18" s="1220"/>
      <c r="L18" s="1220"/>
      <c r="M18" s="1220"/>
      <c r="N18" s="1220"/>
      <c r="O18" s="1220"/>
      <c r="P18" s="1220"/>
      <c r="Q18" s="1220"/>
      <c r="R18" s="1220"/>
      <c r="S18" s="1220"/>
      <c r="T18" s="1220"/>
      <c r="U18" s="1220"/>
      <c r="V18" s="1220"/>
      <c r="W18" s="1220"/>
      <c r="X18" s="1220"/>
      <c r="Y18" s="1221"/>
      <c r="AA18" s="785"/>
      <c r="AB18" s="1551" t="s">
        <v>514</v>
      </c>
      <c r="AC18" s="1551"/>
      <c r="AD18" s="1551"/>
      <c r="AE18" s="1551"/>
      <c r="AF18" s="1551"/>
      <c r="AG18" s="1551"/>
      <c r="AH18" s="1551"/>
      <c r="AI18" s="1539">
        <v>200</v>
      </c>
      <c r="AJ18" s="1540"/>
      <c r="AK18" s="1540"/>
      <c r="AL18" s="1540"/>
      <c r="AM18" s="1546" t="s">
        <v>42</v>
      </c>
      <c r="AN18" s="1550" t="s">
        <v>39</v>
      </c>
      <c r="AO18" s="1560">
        <f>IF($F$35&lt;=1000,0,IF($F$35&lt;=10000,$F$35-1000,9000))</f>
        <v>0</v>
      </c>
      <c r="AP18" s="1561"/>
      <c r="AQ18" s="1561"/>
      <c r="AR18" s="1561"/>
      <c r="AS18" s="1562"/>
      <c r="AT18" s="1550" t="s">
        <v>40</v>
      </c>
      <c r="AU18" s="1548">
        <f>AI18*AO18</f>
        <v>0</v>
      </c>
      <c r="AV18" s="1549"/>
      <c r="AW18" s="1549"/>
      <c r="AX18" s="1549"/>
      <c r="AY18" s="1549"/>
      <c r="AZ18" s="1546" t="s">
        <v>460</v>
      </c>
    </row>
    <row r="19" spans="1:53" ht="13.5" customHeight="1" x14ac:dyDescent="0.15">
      <c r="A19" s="1447"/>
      <c r="B19" s="1429"/>
      <c r="C19" s="1429"/>
      <c r="D19" s="1430"/>
      <c r="E19" s="1431"/>
      <c r="F19" s="1432"/>
      <c r="G19" s="1432"/>
      <c r="H19" s="1432"/>
      <c r="I19" s="1432"/>
      <c r="J19" s="1432"/>
      <c r="K19" s="1432"/>
      <c r="L19" s="1432"/>
      <c r="M19" s="1432"/>
      <c r="N19" s="1432"/>
      <c r="O19" s="1432"/>
      <c r="P19" s="1432"/>
      <c r="Q19" s="1432"/>
      <c r="R19" s="1432"/>
      <c r="S19" s="1432"/>
      <c r="T19" s="1432"/>
      <c r="U19" s="1432"/>
      <c r="V19" s="1432"/>
      <c r="W19" s="1432"/>
      <c r="X19" s="1432"/>
      <c r="Y19" s="1433"/>
      <c r="AA19" s="785"/>
      <c r="AB19" s="1551"/>
      <c r="AC19" s="1551"/>
      <c r="AD19" s="1551"/>
      <c r="AE19" s="1551"/>
      <c r="AF19" s="1551"/>
      <c r="AG19" s="1551"/>
      <c r="AH19" s="1551"/>
      <c r="AI19" s="1542"/>
      <c r="AJ19" s="1543"/>
      <c r="AK19" s="1543"/>
      <c r="AL19" s="1543"/>
      <c r="AM19" s="1547"/>
      <c r="AN19" s="1550"/>
      <c r="AO19" s="1563"/>
      <c r="AP19" s="1564"/>
      <c r="AQ19" s="1564"/>
      <c r="AR19" s="1564"/>
      <c r="AS19" s="1565"/>
      <c r="AT19" s="1550"/>
      <c r="AU19" s="1548"/>
      <c r="AV19" s="1549"/>
      <c r="AW19" s="1549"/>
      <c r="AX19" s="1549"/>
      <c r="AY19" s="1549"/>
      <c r="AZ19" s="1547"/>
    </row>
    <row r="20" spans="1:53" ht="13.5" customHeight="1" x14ac:dyDescent="0.15">
      <c r="A20" s="1447"/>
      <c r="B20" s="1429" t="s">
        <v>445</v>
      </c>
      <c r="C20" s="1429"/>
      <c r="D20" s="1429"/>
      <c r="E20" s="1449" t="str">
        <f>IF(広告展開利用申込書!G10="","",広告展開利用申込書!G10)</f>
        <v/>
      </c>
      <c r="F20" s="1450"/>
      <c r="G20" s="1450"/>
      <c r="H20" s="1450"/>
      <c r="I20" s="1450"/>
      <c r="J20" s="1450"/>
      <c r="K20" s="1450"/>
      <c r="L20" s="1450"/>
      <c r="M20" s="1451"/>
      <c r="N20" s="1430" t="s">
        <v>1049</v>
      </c>
      <c r="O20" s="1452"/>
      <c r="P20" s="1453"/>
      <c r="Q20" s="1449" t="str">
        <f>IF(広告展開利用申込書!G11="","",広告展開利用申込書!G11)</f>
        <v/>
      </c>
      <c r="R20" s="1450"/>
      <c r="S20" s="1450"/>
      <c r="T20" s="1450"/>
      <c r="U20" s="1450"/>
      <c r="V20" s="1450"/>
      <c r="W20" s="1450"/>
      <c r="X20" s="1450"/>
      <c r="Y20" s="1451"/>
      <c r="AA20" s="786"/>
      <c r="AB20" s="1551" t="s">
        <v>515</v>
      </c>
      <c r="AC20" s="1551"/>
      <c r="AD20" s="1551"/>
      <c r="AE20" s="1551"/>
      <c r="AF20" s="1551"/>
      <c r="AG20" s="1551"/>
      <c r="AH20" s="1551"/>
      <c r="AI20" s="1539">
        <v>100</v>
      </c>
      <c r="AJ20" s="1540"/>
      <c r="AK20" s="1540"/>
      <c r="AL20" s="1540"/>
      <c r="AM20" s="1546" t="s">
        <v>42</v>
      </c>
      <c r="AN20" s="1550" t="s">
        <v>39</v>
      </c>
      <c r="AO20" s="1560">
        <f>IF($F$35&lt;=10000,0,$F$35-10000)</f>
        <v>0</v>
      </c>
      <c r="AP20" s="1561"/>
      <c r="AQ20" s="1561"/>
      <c r="AR20" s="1561"/>
      <c r="AS20" s="1562"/>
      <c r="AT20" s="1550" t="s">
        <v>40</v>
      </c>
      <c r="AU20" s="1548">
        <f>AI20*AO20</f>
        <v>0</v>
      </c>
      <c r="AV20" s="1549"/>
      <c r="AW20" s="1549"/>
      <c r="AX20" s="1549"/>
      <c r="AY20" s="1549"/>
      <c r="AZ20" s="1559" t="s">
        <v>460</v>
      </c>
      <c r="BA20" s="372"/>
    </row>
    <row r="21" spans="1:53" ht="13.5" customHeight="1" x14ac:dyDescent="0.15">
      <c r="A21" s="1447"/>
      <c r="B21" s="1429" t="s">
        <v>12</v>
      </c>
      <c r="C21" s="1429"/>
      <c r="D21" s="1429"/>
      <c r="E21" s="1425" t="str">
        <f>IF(広告展開利用申込書!$G$12="","",広告展開利用申込書!$G$12)</f>
        <v/>
      </c>
      <c r="F21" s="1426"/>
      <c r="G21" s="1426"/>
      <c r="H21" s="1426"/>
      <c r="I21" s="1426"/>
      <c r="J21" s="1426"/>
      <c r="K21" s="1426"/>
      <c r="L21" s="1426"/>
      <c r="M21" s="1427"/>
      <c r="N21" s="1430" t="s">
        <v>9</v>
      </c>
      <c r="O21" s="1452"/>
      <c r="P21" s="1453"/>
      <c r="Q21" s="1425" t="str">
        <f>IF(広告展開利用申込書!G13="","",広告展開利用申込書!G13)</f>
        <v/>
      </c>
      <c r="R21" s="1426"/>
      <c r="S21" s="1426"/>
      <c r="T21" s="1426"/>
      <c r="U21" s="1426"/>
      <c r="V21" s="1426"/>
      <c r="W21" s="1426"/>
      <c r="X21" s="1426"/>
      <c r="Y21" s="1427"/>
      <c r="AA21" s="786"/>
      <c r="AB21" s="1551"/>
      <c r="AC21" s="1551"/>
      <c r="AD21" s="1551"/>
      <c r="AE21" s="1551"/>
      <c r="AF21" s="1551"/>
      <c r="AG21" s="1551"/>
      <c r="AH21" s="1551"/>
      <c r="AI21" s="1542"/>
      <c r="AJ21" s="1543"/>
      <c r="AK21" s="1543"/>
      <c r="AL21" s="1543"/>
      <c r="AM21" s="1547"/>
      <c r="AN21" s="1550"/>
      <c r="AO21" s="1563"/>
      <c r="AP21" s="1564"/>
      <c r="AQ21" s="1564"/>
      <c r="AR21" s="1564"/>
      <c r="AS21" s="1565"/>
      <c r="AT21" s="1550"/>
      <c r="AU21" s="1548"/>
      <c r="AV21" s="1549"/>
      <c r="AW21" s="1549"/>
      <c r="AX21" s="1549"/>
      <c r="AY21" s="1549"/>
      <c r="AZ21" s="1547"/>
      <c r="BA21" s="372"/>
    </row>
    <row r="22" spans="1:53" ht="13.5" customHeight="1" thickBot="1" x14ac:dyDescent="0.2">
      <c r="A22" s="1448"/>
      <c r="B22" s="1454" t="s">
        <v>10</v>
      </c>
      <c r="C22" s="1454"/>
      <c r="D22" s="1454"/>
      <c r="E22" s="1455" t="str">
        <f>IF(広告展開利用申込書!G14="","",広告展開利用申込書!G14)</f>
        <v/>
      </c>
      <c r="F22" s="1456"/>
      <c r="G22" s="1456"/>
      <c r="H22" s="1456"/>
      <c r="I22" s="1456"/>
      <c r="J22" s="1456"/>
      <c r="K22" s="1456"/>
      <c r="L22" s="1456"/>
      <c r="M22" s="1456"/>
      <c r="N22" s="1456"/>
      <c r="O22" s="1456"/>
      <c r="P22" s="1456"/>
      <c r="Q22" s="1456"/>
      <c r="R22" s="1456"/>
      <c r="S22" s="1456"/>
      <c r="T22" s="1456"/>
      <c r="U22" s="1456"/>
      <c r="V22" s="1456"/>
      <c r="W22" s="1456"/>
      <c r="X22" s="1456"/>
      <c r="Y22" s="1457"/>
      <c r="AA22" s="787"/>
      <c r="AB22" s="1575" t="s">
        <v>508</v>
      </c>
      <c r="AC22" s="1576"/>
      <c r="AD22" s="1576"/>
      <c r="AE22" s="1576"/>
      <c r="AF22" s="1576"/>
      <c r="AG22" s="1576"/>
      <c r="AH22" s="1576"/>
      <c r="AI22" s="1576"/>
      <c r="AJ22" s="1576"/>
      <c r="AK22" s="1576"/>
      <c r="AL22" s="1576"/>
      <c r="AM22" s="1556"/>
      <c r="AN22" s="361"/>
      <c r="AO22" s="1579">
        <f>SUM(AO8:AS21)</f>
        <v>0</v>
      </c>
      <c r="AP22" s="1580"/>
      <c r="AQ22" s="1580"/>
      <c r="AR22" s="1580"/>
      <c r="AS22" s="1581"/>
      <c r="AT22" s="364"/>
      <c r="AU22" s="1557">
        <f>SUM(AU8:AX20)</f>
        <v>0</v>
      </c>
      <c r="AV22" s="1558"/>
      <c r="AW22" s="1558"/>
      <c r="AX22" s="1558"/>
      <c r="AY22" s="1558"/>
      <c r="AZ22" s="1546" t="s">
        <v>42</v>
      </c>
      <c r="BA22" s="372"/>
    </row>
    <row r="23" spans="1:53" ht="13.5" customHeight="1" thickTop="1" thickBot="1" x14ac:dyDescent="0.2">
      <c r="A23" s="1381" t="s">
        <v>507</v>
      </c>
      <c r="B23" s="1458" t="s">
        <v>11</v>
      </c>
      <c r="C23" s="1458"/>
      <c r="D23" s="1458"/>
      <c r="E23" s="1422" t="str">
        <f>IF(広告展開利用申込書!$G$16="","",広告展開利用申込書!$G$16)</f>
        <v/>
      </c>
      <c r="F23" s="1423"/>
      <c r="G23" s="1423"/>
      <c r="H23" s="1423"/>
      <c r="I23" s="1423"/>
      <c r="J23" s="1423"/>
      <c r="K23" s="1423"/>
      <c r="L23" s="1423"/>
      <c r="M23" s="1423"/>
      <c r="N23" s="1423"/>
      <c r="O23" s="1423"/>
      <c r="P23" s="1423"/>
      <c r="Q23" s="1423"/>
      <c r="R23" s="1423"/>
      <c r="S23" s="1423"/>
      <c r="T23" s="1423"/>
      <c r="U23" s="1423"/>
      <c r="V23" s="1423"/>
      <c r="W23" s="1423"/>
      <c r="X23" s="1423"/>
      <c r="Y23" s="1424"/>
      <c r="AA23" s="787"/>
      <c r="AB23" s="1577"/>
      <c r="AC23" s="1578"/>
      <c r="AD23" s="1578"/>
      <c r="AE23" s="1578"/>
      <c r="AF23" s="1578"/>
      <c r="AG23" s="1578"/>
      <c r="AH23" s="1578"/>
      <c r="AI23" s="1578"/>
      <c r="AJ23" s="1578"/>
      <c r="AK23" s="1578"/>
      <c r="AL23" s="1578"/>
      <c r="AM23" s="1461"/>
      <c r="AN23" s="361"/>
      <c r="AO23" s="1582"/>
      <c r="AP23" s="1583"/>
      <c r="AQ23" s="1583"/>
      <c r="AR23" s="1583"/>
      <c r="AS23" s="1584"/>
      <c r="AT23" s="364"/>
      <c r="AU23" s="1557"/>
      <c r="AV23" s="1558"/>
      <c r="AW23" s="1558"/>
      <c r="AX23" s="1558"/>
      <c r="AY23" s="1558"/>
      <c r="AZ23" s="1547"/>
      <c r="BA23" s="372"/>
    </row>
    <row r="24" spans="1:53" ht="13.5" customHeight="1" thickTop="1" x14ac:dyDescent="0.15">
      <c r="A24" s="1381"/>
      <c r="B24" s="1459"/>
      <c r="C24" s="1459"/>
      <c r="D24" s="1459"/>
      <c r="E24" s="1419"/>
      <c r="F24" s="1420"/>
      <c r="G24" s="1420"/>
      <c r="H24" s="1420"/>
      <c r="I24" s="1420"/>
      <c r="J24" s="1420"/>
      <c r="K24" s="1420"/>
      <c r="L24" s="1420"/>
      <c r="M24" s="1420"/>
      <c r="N24" s="1420"/>
      <c r="O24" s="1420"/>
      <c r="P24" s="1420"/>
      <c r="Q24" s="1420"/>
      <c r="R24" s="1420"/>
      <c r="S24" s="1420"/>
      <c r="T24" s="1420"/>
      <c r="U24" s="1420"/>
      <c r="V24" s="1420"/>
      <c r="W24" s="1420"/>
      <c r="X24" s="1420"/>
      <c r="Y24" s="1421"/>
      <c r="AA24" s="786"/>
      <c r="AB24" s="364"/>
      <c r="AC24" s="364"/>
      <c r="AD24" s="364"/>
      <c r="AE24" s="364"/>
      <c r="AF24" s="364"/>
      <c r="AG24" s="364"/>
      <c r="AH24" s="364"/>
      <c r="AI24" s="364"/>
      <c r="AJ24" s="364"/>
      <c r="AK24" s="364"/>
      <c r="AL24" s="364"/>
      <c r="AM24" s="364"/>
      <c r="AN24" s="361"/>
      <c r="AO24" s="361"/>
      <c r="AP24" s="364"/>
      <c r="AQ24" s="384"/>
      <c r="AR24" s="364"/>
      <c r="AS24" s="364"/>
      <c r="AT24" s="364"/>
      <c r="AU24" s="364"/>
      <c r="AV24" s="364"/>
      <c r="AW24" s="364"/>
      <c r="AX24" s="364"/>
      <c r="AY24" s="364"/>
      <c r="AZ24" s="361"/>
      <c r="BA24" s="372"/>
    </row>
    <row r="25" spans="1:53" ht="13.5" customHeight="1" x14ac:dyDescent="0.15">
      <c r="A25" s="1381"/>
      <c r="B25" s="1415" t="s">
        <v>464</v>
      </c>
      <c r="C25" s="1415"/>
      <c r="D25" s="1415"/>
      <c r="E25" s="1416" t="str">
        <f>IF(広告展開利用申込書!$G$17="","",広告展開利用申込書!$G$17)</f>
        <v/>
      </c>
      <c r="F25" s="1417"/>
      <c r="G25" s="1417"/>
      <c r="H25" s="1417"/>
      <c r="I25" s="1417"/>
      <c r="J25" s="1417"/>
      <c r="K25" s="1417"/>
      <c r="L25" s="1417"/>
      <c r="M25" s="1417"/>
      <c r="N25" s="1417"/>
      <c r="O25" s="1417"/>
      <c r="P25" s="1417"/>
      <c r="Q25" s="1417"/>
      <c r="R25" s="1417"/>
      <c r="S25" s="1417"/>
      <c r="T25" s="1417"/>
      <c r="U25" s="1417"/>
      <c r="V25" s="1417"/>
      <c r="W25" s="1417"/>
      <c r="X25" s="1417"/>
      <c r="Y25" s="1418"/>
      <c r="AA25" s="786"/>
      <c r="AB25" s="1483" t="s">
        <v>494</v>
      </c>
      <c r="AC25" s="1484"/>
      <c r="AD25" s="1484"/>
      <c r="AE25" s="1484"/>
      <c r="AF25" s="1484"/>
      <c r="AG25" s="1484"/>
      <c r="AH25" s="1484"/>
      <c r="AI25" s="1484"/>
      <c r="AJ25" s="1485"/>
      <c r="AK25" s="361"/>
      <c r="AL25" s="361"/>
      <c r="AM25" s="1483" t="s">
        <v>441</v>
      </c>
      <c r="AN25" s="1484"/>
      <c r="AO25" s="1484"/>
      <c r="AP25" s="1484"/>
      <c r="AQ25" s="1484"/>
      <c r="AR25" s="1484"/>
      <c r="AS25" s="1485"/>
      <c r="AT25" s="361"/>
      <c r="AU25" s="1590" t="s">
        <v>64</v>
      </c>
      <c r="AV25" s="1591"/>
      <c r="AW25" s="1591"/>
      <c r="AX25" s="1591"/>
      <c r="AY25" s="1591"/>
      <c r="AZ25" s="1507"/>
      <c r="BA25" s="372"/>
    </row>
    <row r="26" spans="1:53" ht="13.5" customHeight="1" x14ac:dyDescent="0.15">
      <c r="A26" s="1381"/>
      <c r="B26" s="1415"/>
      <c r="C26" s="1415"/>
      <c r="D26" s="1415"/>
      <c r="E26" s="1419"/>
      <c r="F26" s="1420"/>
      <c r="G26" s="1420"/>
      <c r="H26" s="1420"/>
      <c r="I26" s="1420"/>
      <c r="J26" s="1420"/>
      <c r="K26" s="1420"/>
      <c r="L26" s="1420"/>
      <c r="M26" s="1420"/>
      <c r="N26" s="1420"/>
      <c r="O26" s="1420"/>
      <c r="P26" s="1420"/>
      <c r="Q26" s="1420"/>
      <c r="R26" s="1420"/>
      <c r="S26" s="1420"/>
      <c r="T26" s="1420"/>
      <c r="U26" s="1420"/>
      <c r="V26" s="1420"/>
      <c r="W26" s="1420"/>
      <c r="X26" s="1420"/>
      <c r="Y26" s="1421"/>
      <c r="AB26" s="1486"/>
      <c r="AC26" s="1487"/>
      <c r="AD26" s="1487"/>
      <c r="AE26" s="1487"/>
      <c r="AF26" s="1487"/>
      <c r="AG26" s="1487"/>
      <c r="AH26" s="1487"/>
      <c r="AI26" s="1487"/>
      <c r="AJ26" s="1488"/>
      <c r="AK26" s="364"/>
      <c r="AL26" s="364"/>
      <c r="AM26" s="1486"/>
      <c r="AN26" s="1487"/>
      <c r="AO26" s="1487"/>
      <c r="AP26" s="1487"/>
      <c r="AQ26" s="1487"/>
      <c r="AR26" s="1487"/>
      <c r="AS26" s="1488"/>
      <c r="AT26" s="361"/>
      <c r="AU26" s="1590"/>
      <c r="AV26" s="1591"/>
      <c r="AW26" s="1591"/>
      <c r="AX26" s="1591"/>
      <c r="AY26" s="1591"/>
      <c r="AZ26" s="1507"/>
      <c r="BA26" s="372"/>
    </row>
    <row r="27" spans="1:53" ht="13.5" customHeight="1" x14ac:dyDescent="0.15">
      <c r="A27" s="1381"/>
      <c r="B27" s="1411" t="s">
        <v>1044</v>
      </c>
      <c r="C27" s="1411"/>
      <c r="D27" s="1411"/>
      <c r="E27" s="1219" t="str">
        <f>IF(広告展開利用申込書!$G$18="","",広告展開利用申込書!$G$18)</f>
        <v/>
      </c>
      <c r="F27" s="1220"/>
      <c r="G27" s="1220"/>
      <c r="H27" s="1220"/>
      <c r="I27" s="1220"/>
      <c r="J27" s="1220"/>
      <c r="K27" s="1220"/>
      <c r="L27" s="1220"/>
      <c r="M27" s="1220"/>
      <c r="N27" s="1220"/>
      <c r="O27" s="1220"/>
      <c r="P27" s="1220"/>
      <c r="Q27" s="1220"/>
      <c r="R27" s="1220"/>
      <c r="S27" s="1220"/>
      <c r="T27" s="1220"/>
      <c r="U27" s="1220"/>
      <c r="V27" s="1220"/>
      <c r="W27" s="1220"/>
      <c r="X27" s="1220"/>
      <c r="Y27" s="1221"/>
      <c r="AB27" s="1523">
        <f>AU22</f>
        <v>0</v>
      </c>
      <c r="AC27" s="1524"/>
      <c r="AD27" s="1524"/>
      <c r="AE27" s="1524"/>
      <c r="AF27" s="1524"/>
      <c r="AG27" s="1524"/>
      <c r="AH27" s="1524"/>
      <c r="AI27" s="1524"/>
      <c r="AJ27" s="1556" t="s">
        <v>42</v>
      </c>
      <c r="AK27" s="1574" t="s">
        <v>73</v>
      </c>
      <c r="AL27" s="1460"/>
      <c r="AM27" s="1523">
        <f>AB27*0.1</f>
        <v>0</v>
      </c>
      <c r="AN27" s="1524"/>
      <c r="AO27" s="1524"/>
      <c r="AP27" s="1524"/>
      <c r="AQ27" s="1524"/>
      <c r="AR27" s="1524"/>
      <c r="AS27" s="1556" t="s">
        <v>42</v>
      </c>
      <c r="AT27" s="1522" t="s">
        <v>40</v>
      </c>
      <c r="AU27" s="1465">
        <f>AB27+AM27</f>
        <v>0</v>
      </c>
      <c r="AV27" s="1553"/>
      <c r="AW27" s="1553"/>
      <c r="AX27" s="1553"/>
      <c r="AY27" s="1553"/>
      <c r="AZ27" s="1520" t="s">
        <v>42</v>
      </c>
    </row>
    <row r="28" spans="1:53" ht="13.5" customHeight="1" x14ac:dyDescent="0.15">
      <c r="A28" s="1381"/>
      <c r="B28" s="1411"/>
      <c r="C28" s="1411"/>
      <c r="D28" s="1411"/>
      <c r="E28" s="1431"/>
      <c r="F28" s="1432"/>
      <c r="G28" s="1432"/>
      <c r="H28" s="1432"/>
      <c r="I28" s="1432"/>
      <c r="J28" s="1432"/>
      <c r="K28" s="1432"/>
      <c r="L28" s="1432"/>
      <c r="M28" s="1432"/>
      <c r="N28" s="1432"/>
      <c r="O28" s="1432"/>
      <c r="P28" s="1432"/>
      <c r="Q28" s="1432"/>
      <c r="R28" s="1432"/>
      <c r="S28" s="1432"/>
      <c r="T28" s="1432"/>
      <c r="U28" s="1432"/>
      <c r="V28" s="1432"/>
      <c r="W28" s="1432"/>
      <c r="X28" s="1432"/>
      <c r="Y28" s="1433"/>
      <c r="AB28" s="1463"/>
      <c r="AC28" s="1481"/>
      <c r="AD28" s="1481"/>
      <c r="AE28" s="1481"/>
      <c r="AF28" s="1481"/>
      <c r="AG28" s="1481"/>
      <c r="AH28" s="1481"/>
      <c r="AI28" s="1481"/>
      <c r="AJ28" s="1461"/>
      <c r="AK28" s="1574"/>
      <c r="AL28" s="1460"/>
      <c r="AM28" s="1463"/>
      <c r="AN28" s="1481"/>
      <c r="AO28" s="1481"/>
      <c r="AP28" s="1481"/>
      <c r="AQ28" s="1481"/>
      <c r="AR28" s="1481"/>
      <c r="AS28" s="1461"/>
      <c r="AT28" s="1522"/>
      <c r="AU28" s="1465"/>
      <c r="AV28" s="1553"/>
      <c r="AW28" s="1553"/>
      <c r="AX28" s="1553"/>
      <c r="AY28" s="1553"/>
      <c r="AZ28" s="1520"/>
    </row>
    <row r="29" spans="1:53" ht="13.5" customHeight="1" x14ac:dyDescent="0.15">
      <c r="A29" s="1382"/>
      <c r="B29" s="1352" t="s">
        <v>389</v>
      </c>
      <c r="C29" s="1352"/>
      <c r="D29" s="1352"/>
      <c r="E29" s="1412" t="str">
        <f>IF(広告展開利用申込書!$G$21="","",広告展開利用申込書!$G$21)</f>
        <v/>
      </c>
      <c r="F29" s="1413"/>
      <c r="G29" s="1413"/>
      <c r="H29" s="1413"/>
      <c r="I29" s="1413"/>
      <c r="J29" s="1413"/>
      <c r="K29" s="1413"/>
      <c r="L29" s="1413"/>
      <c r="M29" s="1414"/>
      <c r="N29" s="1408" t="s">
        <v>740</v>
      </c>
      <c r="O29" s="1410"/>
      <c r="P29" s="1409"/>
      <c r="Q29" s="1396" t="str">
        <f>IF(広告展開利用申込書!G22="","",広告展開利用申込書!G22)</f>
        <v/>
      </c>
      <c r="R29" s="1397"/>
      <c r="S29" s="1407"/>
      <c r="T29" s="1408" t="s">
        <v>739</v>
      </c>
      <c r="U29" s="1410"/>
      <c r="V29" s="1409"/>
      <c r="W29" s="1396" t="str">
        <f>IF(広告展開利用申込書!G23="","",広告展開利用申込書!G23)</f>
        <v/>
      </c>
      <c r="X29" s="1397"/>
      <c r="Y29" s="1407"/>
      <c r="AA29" s="788"/>
    </row>
    <row r="30" spans="1:53" ht="13.5" customHeight="1" x14ac:dyDescent="0.15">
      <c r="A30" s="364"/>
      <c r="B30" s="364"/>
      <c r="C30" s="364"/>
      <c r="D30" s="364"/>
      <c r="E30" s="364"/>
      <c r="F30" s="364"/>
      <c r="G30" s="364"/>
      <c r="H30" s="364"/>
      <c r="I30" s="364"/>
      <c r="J30" s="364"/>
      <c r="K30" s="364"/>
      <c r="L30" s="364"/>
      <c r="M30" s="364"/>
      <c r="N30" s="364"/>
      <c r="O30" s="364"/>
      <c r="P30" s="364"/>
      <c r="Q30" s="364"/>
      <c r="R30" s="364"/>
      <c r="S30" s="364"/>
      <c r="T30" s="364"/>
      <c r="U30" s="364"/>
      <c r="V30" s="364"/>
      <c r="W30" s="364"/>
      <c r="X30" s="364"/>
      <c r="Y30" s="364"/>
      <c r="AA30" s="788"/>
    </row>
    <row r="31" spans="1:53" ht="13.5" customHeight="1" x14ac:dyDescent="0.15">
      <c r="A31" s="364"/>
      <c r="B31" s="364"/>
      <c r="C31" s="364"/>
      <c r="D31" s="364"/>
      <c r="E31" s="364"/>
      <c r="F31" s="364"/>
      <c r="G31" s="364"/>
      <c r="H31" s="364"/>
      <c r="I31" s="364"/>
      <c r="J31" s="364"/>
      <c r="K31" s="364"/>
      <c r="L31" s="364"/>
      <c r="M31" s="364"/>
      <c r="N31" s="364"/>
      <c r="O31" s="364"/>
      <c r="P31" s="364"/>
      <c r="Q31" s="364"/>
      <c r="R31" s="364"/>
      <c r="S31" s="364"/>
      <c r="T31" s="364"/>
      <c r="U31" s="364"/>
      <c r="V31" s="364"/>
      <c r="W31" s="364"/>
      <c r="X31" s="364"/>
      <c r="Y31" s="364"/>
      <c r="AA31" s="789"/>
      <c r="AB31" s="1500" t="s">
        <v>43</v>
      </c>
      <c r="AC31" s="1500"/>
      <c r="AD31" s="1500"/>
      <c r="AE31" s="1500"/>
      <c r="AF31" s="1500"/>
      <c r="AG31" s="1482"/>
      <c r="AH31" s="1482"/>
      <c r="AI31" s="1482"/>
      <c r="AJ31" s="1482"/>
      <c r="AK31" s="1482"/>
      <c r="AL31" s="1482"/>
      <c r="AM31" s="1482"/>
      <c r="AN31" s="1482"/>
      <c r="AO31" s="1482"/>
      <c r="AP31" s="385"/>
      <c r="AQ31" s="386"/>
      <c r="AR31" s="386"/>
      <c r="AS31" s="1152" t="str">
        <f>IF(広告展開利用申込書!V20="","",広告展開利用申込書!V20)</f>
        <v/>
      </c>
      <c r="AT31" s="1152"/>
      <c r="AU31" s="1152"/>
      <c r="AV31" s="1152"/>
      <c r="AW31" s="1152"/>
      <c r="AX31" s="1152"/>
      <c r="AY31" s="1152"/>
      <c r="AZ31" s="1152"/>
    </row>
    <row r="32" spans="1:53" ht="13.5" customHeight="1" thickBot="1" x14ac:dyDescent="0.2">
      <c r="A32" s="364" t="s">
        <v>511</v>
      </c>
      <c r="B32" s="364"/>
      <c r="C32" s="364"/>
      <c r="D32" s="364"/>
      <c r="E32" s="364"/>
      <c r="F32" s="364"/>
      <c r="G32" s="364"/>
      <c r="H32" s="364"/>
      <c r="I32" s="364"/>
      <c r="J32" s="364"/>
      <c r="K32" s="364"/>
      <c r="L32" s="364"/>
      <c r="M32" s="364"/>
      <c r="N32" s="364"/>
      <c r="O32" s="364"/>
      <c r="P32" s="364"/>
      <c r="Q32" s="364"/>
      <c r="R32" s="364"/>
      <c r="S32" s="364"/>
      <c r="T32" s="364"/>
      <c r="U32" s="364"/>
      <c r="V32" s="364"/>
      <c r="W32" s="364"/>
      <c r="X32" s="364"/>
      <c r="Y32" s="364"/>
      <c r="AA32" s="789"/>
      <c r="AB32" s="1500"/>
      <c r="AC32" s="1500"/>
      <c r="AD32" s="1500"/>
      <c r="AE32" s="1500"/>
      <c r="AF32" s="1500"/>
      <c r="AG32" s="1482"/>
      <c r="AH32" s="1482"/>
      <c r="AI32" s="1482"/>
      <c r="AJ32" s="1482"/>
      <c r="AK32" s="1482"/>
      <c r="AL32" s="1482"/>
      <c r="AM32" s="1482"/>
      <c r="AN32" s="1482"/>
      <c r="AO32" s="1482"/>
      <c r="AP32" s="385"/>
      <c r="AQ32" s="386"/>
      <c r="AR32" s="386"/>
      <c r="AS32" s="1152"/>
      <c r="AT32" s="1152"/>
      <c r="AU32" s="1152"/>
      <c r="AV32" s="1152"/>
      <c r="AW32" s="1152"/>
      <c r="AX32" s="1152"/>
      <c r="AY32" s="1152"/>
      <c r="AZ32" s="1152"/>
    </row>
    <row r="33" spans="1:53" ht="13.5" customHeight="1" x14ac:dyDescent="0.15">
      <c r="A33" s="1353" t="str">
        <f>IF(B2="上映","上映開始日",IF(B2="演奏","演奏開始日",""))</f>
        <v/>
      </c>
      <c r="B33" s="1354"/>
      <c r="C33" s="1354"/>
      <c r="D33" s="1354"/>
      <c r="E33" s="1355"/>
      <c r="F33" s="1604" t="s">
        <v>712</v>
      </c>
      <c r="G33" s="1605"/>
      <c r="H33" s="1605"/>
      <c r="I33" s="1606"/>
      <c r="J33" s="1616" t="s">
        <v>746</v>
      </c>
      <c r="K33" s="1617"/>
      <c r="L33" s="1617"/>
      <c r="M33" s="1617"/>
      <c r="N33" s="1617"/>
      <c r="O33" s="1618"/>
      <c r="P33" s="1340" t="str">
        <f>IF(B2="上映","主な上映場所",IF(B2="演奏","主な演奏場所",""))</f>
        <v/>
      </c>
      <c r="Q33" s="1341"/>
      <c r="R33" s="1341"/>
      <c r="S33" s="1341"/>
      <c r="T33" s="1341"/>
      <c r="U33" s="1341"/>
      <c r="V33" s="1341"/>
      <c r="W33" s="1341"/>
      <c r="X33" s="1341"/>
      <c r="Y33" s="1342"/>
      <c r="AA33" s="789"/>
      <c r="AB33" s="1500" t="s">
        <v>44</v>
      </c>
      <c r="AC33" s="1500"/>
      <c r="AD33" s="1500"/>
      <c r="AE33" s="1500"/>
      <c r="AF33" s="1500"/>
      <c r="AG33" s="1555"/>
      <c r="AH33" s="1555"/>
      <c r="AI33" s="1555"/>
      <c r="AJ33" s="1555"/>
      <c r="AK33" s="1555"/>
      <c r="AL33" s="1555"/>
      <c r="AM33" s="1555"/>
      <c r="AN33" s="1555"/>
      <c r="AO33" s="1555"/>
      <c r="AP33" s="372"/>
      <c r="AQ33" s="374"/>
      <c r="AS33" s="1153"/>
      <c r="AT33" s="1153"/>
      <c r="AU33" s="1153"/>
      <c r="AV33" s="1153"/>
      <c r="AW33" s="1153"/>
      <c r="AX33" s="1153"/>
      <c r="AY33" s="1153"/>
      <c r="AZ33" s="1153"/>
    </row>
    <row r="34" spans="1:53" ht="13.5" customHeight="1" x14ac:dyDescent="0.15">
      <c r="A34" s="1356"/>
      <c r="B34" s="1357"/>
      <c r="C34" s="1357"/>
      <c r="D34" s="1357"/>
      <c r="E34" s="1358"/>
      <c r="F34" s="1607"/>
      <c r="G34" s="1608"/>
      <c r="H34" s="1608"/>
      <c r="I34" s="1609"/>
      <c r="J34" s="1331" t="s">
        <v>713</v>
      </c>
      <c r="K34" s="1332"/>
      <c r="L34" s="1333"/>
      <c r="M34" s="1331" t="s">
        <v>714</v>
      </c>
      <c r="N34" s="1332"/>
      <c r="O34" s="1333"/>
      <c r="P34" s="1343"/>
      <c r="Q34" s="1344"/>
      <c r="R34" s="1344"/>
      <c r="S34" s="1344"/>
      <c r="T34" s="1344"/>
      <c r="U34" s="1344"/>
      <c r="V34" s="1344"/>
      <c r="W34" s="1344"/>
      <c r="X34" s="1344"/>
      <c r="Y34" s="1345"/>
      <c r="AA34" s="789"/>
      <c r="AB34" s="1500"/>
      <c r="AC34" s="1500"/>
      <c r="AD34" s="1500"/>
      <c r="AE34" s="1500"/>
      <c r="AF34" s="1500"/>
      <c r="AG34" s="1555"/>
      <c r="AH34" s="1555"/>
      <c r="AI34" s="1555"/>
      <c r="AJ34" s="1555"/>
      <c r="AK34" s="1555"/>
      <c r="AL34" s="1555"/>
      <c r="AM34" s="1555"/>
      <c r="AN34" s="1555"/>
      <c r="AO34" s="1555"/>
      <c r="AP34" s="372"/>
      <c r="AQ34" s="374"/>
      <c r="AS34" s="1497" t="s">
        <v>45</v>
      </c>
      <c r="AT34" s="1498"/>
      <c r="AU34" s="1498"/>
      <c r="AV34" s="1499"/>
      <c r="AW34" s="1502" t="s">
        <v>46</v>
      </c>
      <c r="AX34" s="1502"/>
      <c r="AY34" s="1502"/>
      <c r="AZ34" s="1502"/>
    </row>
    <row r="35" spans="1:53" ht="13.5" customHeight="1" x14ac:dyDescent="0.15">
      <c r="A35" s="1598"/>
      <c r="B35" s="1599"/>
      <c r="C35" s="1599"/>
      <c r="D35" s="1599"/>
      <c r="E35" s="1600"/>
      <c r="F35" s="1610"/>
      <c r="G35" s="1611"/>
      <c r="H35" s="1611"/>
      <c r="I35" s="1612"/>
      <c r="J35" s="1625"/>
      <c r="K35" s="1626"/>
      <c r="L35" s="1627"/>
      <c r="M35" s="1619"/>
      <c r="N35" s="1620"/>
      <c r="O35" s="1621"/>
      <c r="P35" s="1592"/>
      <c r="Q35" s="1593"/>
      <c r="R35" s="1593"/>
      <c r="S35" s="1593"/>
      <c r="T35" s="1593"/>
      <c r="U35" s="1593"/>
      <c r="V35" s="1593"/>
      <c r="W35" s="1593"/>
      <c r="X35" s="1593"/>
      <c r="Y35" s="1594"/>
      <c r="AA35" s="785"/>
      <c r="AB35" s="1483" t="s">
        <v>68</v>
      </c>
      <c r="AC35" s="1484"/>
      <c r="AD35" s="1484"/>
      <c r="AE35" s="1484"/>
      <c r="AF35" s="1485"/>
      <c r="AG35" s="1503"/>
      <c r="AH35" s="1585"/>
      <c r="AI35" s="1585"/>
      <c r="AJ35" s="1585"/>
      <c r="AK35" s="1585"/>
      <c r="AL35" s="1585"/>
      <c r="AM35" s="1585"/>
      <c r="AN35" s="1585"/>
      <c r="AO35" s="1588" t="s">
        <v>42</v>
      </c>
      <c r="AS35" s="1398"/>
      <c r="AT35" s="1399"/>
      <c r="AU35" s="1399"/>
      <c r="AV35" s="1400"/>
      <c r="AW35" s="1554"/>
      <c r="AX35" s="1554"/>
      <c r="AY35" s="1554"/>
      <c r="AZ35" s="1554"/>
    </row>
    <row r="36" spans="1:53" ht="13.5" customHeight="1" thickBot="1" x14ac:dyDescent="0.2">
      <c r="A36" s="1601"/>
      <c r="B36" s="1602"/>
      <c r="C36" s="1602"/>
      <c r="D36" s="1602"/>
      <c r="E36" s="1603"/>
      <c r="F36" s="1613"/>
      <c r="G36" s="1614"/>
      <c r="H36" s="1614"/>
      <c r="I36" s="1615"/>
      <c r="J36" s="1628"/>
      <c r="K36" s="1629"/>
      <c r="L36" s="1630"/>
      <c r="M36" s="1622"/>
      <c r="N36" s="1623"/>
      <c r="O36" s="1624"/>
      <c r="P36" s="1595"/>
      <c r="Q36" s="1596"/>
      <c r="R36" s="1596"/>
      <c r="S36" s="1596"/>
      <c r="T36" s="1596"/>
      <c r="U36" s="1596"/>
      <c r="V36" s="1596"/>
      <c r="W36" s="1596"/>
      <c r="X36" s="1596"/>
      <c r="Y36" s="1597"/>
      <c r="Z36" s="355"/>
      <c r="AB36" s="1486"/>
      <c r="AC36" s="1487"/>
      <c r="AD36" s="1487"/>
      <c r="AE36" s="1487"/>
      <c r="AF36" s="1488"/>
      <c r="AG36" s="1586"/>
      <c r="AH36" s="1587"/>
      <c r="AI36" s="1587"/>
      <c r="AJ36" s="1587"/>
      <c r="AK36" s="1587"/>
      <c r="AL36" s="1587"/>
      <c r="AM36" s="1587"/>
      <c r="AN36" s="1587"/>
      <c r="AO36" s="1589"/>
      <c r="AS36" s="1401"/>
      <c r="AT36" s="1402"/>
      <c r="AU36" s="1402"/>
      <c r="AV36" s="1403"/>
      <c r="AW36" s="1554"/>
      <c r="AX36" s="1554"/>
      <c r="AY36" s="1554"/>
      <c r="AZ36" s="1554"/>
    </row>
    <row r="37" spans="1:53" s="372" customFormat="1" ht="13.5" customHeight="1" x14ac:dyDescent="0.15">
      <c r="A37" s="378" t="str">
        <f>IF(B2="上映","※複製個数は、上映用の媒体数又は上映するモニター数のいずれか多い方の数をご入力ください。",IF(B2="演奏","※複製個数は、演奏用の媒体数又は演奏する店舗数のいずれか多い方の数をご入力ください。",""))</f>
        <v/>
      </c>
      <c r="B37" s="354"/>
      <c r="C37" s="387"/>
      <c r="D37" s="387"/>
      <c r="E37" s="387"/>
      <c r="F37" s="387"/>
      <c r="G37" s="387"/>
      <c r="H37" s="387"/>
      <c r="I37" s="387"/>
      <c r="J37" s="387"/>
      <c r="K37" s="387"/>
      <c r="L37" s="387"/>
      <c r="M37" s="387"/>
      <c r="N37" s="387"/>
      <c r="O37" s="387"/>
      <c r="P37" s="387"/>
      <c r="Q37" s="387"/>
      <c r="R37" s="387"/>
      <c r="S37" s="387"/>
      <c r="T37" s="387"/>
      <c r="U37" s="387"/>
      <c r="V37" s="387"/>
      <c r="W37" s="387"/>
      <c r="X37" s="387"/>
      <c r="Z37" s="354"/>
      <c r="AA37" s="781"/>
      <c r="AC37" s="373"/>
      <c r="AD37" s="373"/>
      <c r="AE37" s="373"/>
      <c r="AF37" s="373"/>
      <c r="AG37" s="780"/>
      <c r="AH37" s="780"/>
      <c r="AI37" s="780"/>
      <c r="AJ37" s="780"/>
      <c r="AK37" s="780"/>
      <c r="AL37" s="780"/>
      <c r="AM37" s="780"/>
      <c r="AN37" s="780"/>
      <c r="AO37" s="780"/>
      <c r="AP37" s="355"/>
      <c r="AQ37" s="383"/>
      <c r="AS37" s="1401"/>
      <c r="AT37" s="1402"/>
      <c r="AU37" s="1402"/>
      <c r="AV37" s="1403"/>
      <c r="AW37" s="1554"/>
      <c r="AX37" s="1554"/>
      <c r="AY37" s="1554"/>
      <c r="AZ37" s="1554"/>
    </row>
    <row r="38" spans="1:53" s="372" customFormat="1" ht="13.5" customHeight="1" x14ac:dyDescent="0.15">
      <c r="A38" s="388" t="str">
        <f>IF(B2="上映","※上映用の媒体に複数曲を収録する場合にはあらかじめご連絡ください。",IF(B2="演奏","※演奏用の媒体に複数曲を収録する場合にはあらかじめご連絡ください。",""))</f>
        <v/>
      </c>
      <c r="B38" s="354"/>
      <c r="C38" s="387"/>
      <c r="D38" s="387"/>
      <c r="E38" s="387"/>
      <c r="F38" s="387"/>
      <c r="G38" s="387"/>
      <c r="H38" s="387"/>
      <c r="I38" s="387"/>
      <c r="J38" s="387"/>
      <c r="K38" s="387"/>
      <c r="L38" s="387"/>
      <c r="M38" s="387"/>
      <c r="N38" s="387"/>
      <c r="O38" s="387"/>
      <c r="P38" s="387"/>
      <c r="Q38" s="387"/>
      <c r="R38" s="387"/>
      <c r="S38" s="387"/>
      <c r="T38" s="387"/>
      <c r="U38" s="387"/>
      <c r="V38" s="387"/>
      <c r="W38" s="387"/>
      <c r="X38" s="387"/>
      <c r="Z38" s="354"/>
      <c r="AA38" s="781"/>
      <c r="AB38" s="377" t="s">
        <v>36</v>
      </c>
      <c r="AC38" s="389"/>
      <c r="AD38" s="389"/>
      <c r="AE38" s="389"/>
      <c r="AF38" s="389"/>
      <c r="AG38" s="389"/>
      <c r="AH38" s="389"/>
      <c r="AI38" s="389"/>
      <c r="AJ38" s="389"/>
      <c r="AK38" s="389"/>
      <c r="AL38" s="389"/>
      <c r="AM38" s="389"/>
      <c r="AP38" s="390"/>
      <c r="AQ38" s="383"/>
      <c r="AS38" s="1401"/>
      <c r="AT38" s="1402"/>
      <c r="AU38" s="1402"/>
      <c r="AV38" s="1403"/>
      <c r="AW38" s="1554"/>
      <c r="AX38" s="1554"/>
      <c r="AY38" s="1554"/>
      <c r="AZ38" s="1554"/>
    </row>
    <row r="39" spans="1:53" s="372" customFormat="1" ht="13.5" customHeight="1" x14ac:dyDescent="0.15">
      <c r="A39" s="379" t="str">
        <f>IF(B2="上映","※本書は、上映開始日の翌月の末日までにご提出ください。",IF(B2="演奏","※本書は、演奏開始日の翌月の末日までにご提出ください。",""))</f>
        <v/>
      </c>
      <c r="Z39" s="354"/>
      <c r="AA39" s="785"/>
      <c r="AB39" s="377" t="s">
        <v>1028</v>
      </c>
      <c r="AC39" s="391"/>
      <c r="AD39" s="391"/>
      <c r="AE39" s="391"/>
      <c r="AF39" s="391"/>
      <c r="AG39" s="391"/>
      <c r="AH39" s="392"/>
      <c r="AI39" s="392"/>
      <c r="AJ39" s="392"/>
      <c r="AK39" s="392"/>
      <c r="AL39" s="392"/>
      <c r="AM39" s="392"/>
      <c r="AP39" s="389"/>
      <c r="AQ39" s="383"/>
      <c r="AS39" s="1404"/>
      <c r="AT39" s="1405"/>
      <c r="AU39" s="1405"/>
      <c r="AV39" s="1406"/>
      <c r="AW39" s="1554"/>
      <c r="AX39" s="1554"/>
      <c r="AY39" s="1554"/>
      <c r="AZ39" s="1554"/>
      <c r="BA39" s="393"/>
    </row>
    <row r="40" spans="1:53" s="372" customFormat="1" ht="13.5" customHeight="1" x14ac:dyDescent="0.15">
      <c r="AA40" s="785"/>
      <c r="AB40" s="377" t="s">
        <v>1031</v>
      </c>
      <c r="AC40" s="389"/>
      <c r="AD40" s="389"/>
      <c r="AE40" s="389"/>
      <c r="AF40" s="389"/>
      <c r="AG40" s="389"/>
      <c r="AH40" s="389"/>
      <c r="AI40" s="389"/>
      <c r="AJ40" s="389"/>
      <c r="AK40" s="389"/>
      <c r="AL40" s="389"/>
      <c r="AM40" s="389"/>
      <c r="AP40" s="389"/>
      <c r="AQ40" s="383"/>
      <c r="AZ40" s="394" t="str">
        <f>CONCATENATE(広告展開利用申込書!V28,IF(B2="上映","･A44",IF(B2="演奏","･A27","")))</f>
        <v>202507</v>
      </c>
      <c r="BA40" s="393"/>
    </row>
    <row r="41" spans="1:53" s="372" customFormat="1" ht="13.5" customHeight="1" x14ac:dyDescent="0.15">
      <c r="AA41" s="785"/>
      <c r="AB41" s="395"/>
      <c r="AC41" s="389"/>
      <c r="AD41" s="389"/>
      <c r="AE41" s="389"/>
      <c r="AF41" s="389"/>
      <c r="AG41" s="389"/>
      <c r="AH41" s="389"/>
      <c r="AI41" s="389"/>
      <c r="AJ41" s="389"/>
      <c r="AK41" s="389"/>
      <c r="AL41" s="389"/>
      <c r="AP41" s="396"/>
      <c r="AQ41" s="383"/>
      <c r="BA41" s="355"/>
    </row>
  </sheetData>
  <sheetProtection algorithmName="SHA-512" hashValue="XZTz9qZ6OwEZZLcC2RrT7b3e807aveTHkEDWaE8+Vgn81YPItU0Hhsw2G/wbvnTuBRWJs+cf3Dzxm+LAkQiX1g==" saltValue="8BRgmYFxfMlLpmOyykCnfA==" spinCount="100000" sheet="1" selectLockedCells="1"/>
  <mergeCells count="132">
    <mergeCell ref="P33:Y34"/>
    <mergeCell ref="P35:Y36"/>
    <mergeCell ref="A33:E34"/>
    <mergeCell ref="A35:E36"/>
    <mergeCell ref="F33:I34"/>
    <mergeCell ref="F35:I36"/>
    <mergeCell ref="J33:O33"/>
    <mergeCell ref="J34:L34"/>
    <mergeCell ref="M34:O34"/>
    <mergeCell ref="M35:O36"/>
    <mergeCell ref="J35:L36"/>
    <mergeCell ref="AB35:AF36"/>
    <mergeCell ref="AG35:AN36"/>
    <mergeCell ref="AO35:AO36"/>
    <mergeCell ref="AU20:AY21"/>
    <mergeCell ref="AU18:AY19"/>
    <mergeCell ref="AS35:AV39"/>
    <mergeCell ref="AS34:AV34"/>
    <mergeCell ref="AB20:AH21"/>
    <mergeCell ref="AB18:AH19"/>
    <mergeCell ref="AU25:AZ26"/>
    <mergeCell ref="AS31:AZ33"/>
    <mergeCell ref="A10:D11"/>
    <mergeCell ref="E10:M11"/>
    <mergeCell ref="N10:P11"/>
    <mergeCell ref="Q10:Y11"/>
    <mergeCell ref="AO12:AS13"/>
    <mergeCell ref="AO14:AS15"/>
    <mergeCell ref="AO16:AS17"/>
    <mergeCell ref="AO18:AS19"/>
    <mergeCell ref="AB27:AI28"/>
    <mergeCell ref="AB25:AJ26"/>
    <mergeCell ref="AM25:AS26"/>
    <mergeCell ref="AK27:AL28"/>
    <mergeCell ref="AB22:AM23"/>
    <mergeCell ref="AO22:AS23"/>
    <mergeCell ref="AS27:AS28"/>
    <mergeCell ref="AM27:AR28"/>
    <mergeCell ref="B25:D26"/>
    <mergeCell ref="E25:Y26"/>
    <mergeCell ref="A23:A29"/>
    <mergeCell ref="B23:D24"/>
    <mergeCell ref="B27:D28"/>
    <mergeCell ref="E27:Y28"/>
    <mergeCell ref="B29:D29"/>
    <mergeCell ref="E20:M20"/>
    <mergeCell ref="A16:A22"/>
    <mergeCell ref="B16:D17"/>
    <mergeCell ref="E16:Y17"/>
    <mergeCell ref="B18:D19"/>
    <mergeCell ref="E18:Y19"/>
    <mergeCell ref="B20:D20"/>
    <mergeCell ref="E22:Y22"/>
    <mergeCell ref="AT18:AT19"/>
    <mergeCell ref="AT20:AT21"/>
    <mergeCell ref="AO20:AS21"/>
    <mergeCell ref="AM18:AM19"/>
    <mergeCell ref="AM20:AM21"/>
    <mergeCell ref="AI20:AL21"/>
    <mergeCell ref="AI18:AL19"/>
    <mergeCell ref="AN18:AN19"/>
    <mergeCell ref="AN20:AN21"/>
    <mergeCell ref="E21:M21"/>
    <mergeCell ref="N21:P21"/>
    <mergeCell ref="Q21:Y21"/>
    <mergeCell ref="B22:D22"/>
    <mergeCell ref="AU12:AY13"/>
    <mergeCell ref="AB16:AH17"/>
    <mergeCell ref="E29:M29"/>
    <mergeCell ref="N29:P29"/>
    <mergeCell ref="Q29:S29"/>
    <mergeCell ref="T29:V29"/>
    <mergeCell ref="AU27:AY28"/>
    <mergeCell ref="AW35:AZ39"/>
    <mergeCell ref="E23:Y24"/>
    <mergeCell ref="AB33:AF34"/>
    <mergeCell ref="AB31:AF32"/>
    <mergeCell ref="AG33:AO34"/>
    <mergeCell ref="AG31:AO32"/>
    <mergeCell ref="AU16:AY17"/>
    <mergeCell ref="AU14:AY15"/>
    <mergeCell ref="AZ14:AZ15"/>
    <mergeCell ref="AT27:AT28"/>
    <mergeCell ref="AZ22:AZ23"/>
    <mergeCell ref="AZ27:AZ28"/>
    <mergeCell ref="AJ27:AJ28"/>
    <mergeCell ref="AU22:AY23"/>
    <mergeCell ref="AZ20:AZ21"/>
    <mergeCell ref="AZ18:AZ19"/>
    <mergeCell ref="AW34:AZ34"/>
    <mergeCell ref="AT8:AT9"/>
    <mergeCell ref="AT10:AT11"/>
    <mergeCell ref="AI16:AL17"/>
    <mergeCell ref="AI14:AL15"/>
    <mergeCell ref="AI12:AL13"/>
    <mergeCell ref="AI10:AL11"/>
    <mergeCell ref="AI8:AL9"/>
    <mergeCell ref="AT16:AT17"/>
    <mergeCell ref="AB14:AH15"/>
    <mergeCell ref="AB12:AH13"/>
    <mergeCell ref="AB10:AH11"/>
    <mergeCell ref="AB8:AH9"/>
    <mergeCell ref="AM8:AM9"/>
    <mergeCell ref="AN16:AN17"/>
    <mergeCell ref="AT14:AT15"/>
    <mergeCell ref="AO8:AS9"/>
    <mergeCell ref="AT12:AT13"/>
    <mergeCell ref="AN14:AN15"/>
    <mergeCell ref="B2:E3"/>
    <mergeCell ref="A4:Z5"/>
    <mergeCell ref="W29:Y29"/>
    <mergeCell ref="AB3:AZ4"/>
    <mergeCell ref="AB6:AM7"/>
    <mergeCell ref="AO6:AS7"/>
    <mergeCell ref="AU6:AZ7"/>
    <mergeCell ref="AO10:AS11"/>
    <mergeCell ref="AM10:AM11"/>
    <mergeCell ref="AM12:AM13"/>
    <mergeCell ref="AM14:AM15"/>
    <mergeCell ref="AM16:AM17"/>
    <mergeCell ref="AZ10:AZ11"/>
    <mergeCell ref="AZ8:AZ9"/>
    <mergeCell ref="AZ16:AZ17"/>
    <mergeCell ref="AU8:AY9"/>
    <mergeCell ref="AU10:AY11"/>
    <mergeCell ref="AZ12:AZ13"/>
    <mergeCell ref="AN8:AN9"/>
    <mergeCell ref="AN10:AN11"/>
    <mergeCell ref="AN12:AN13"/>
    <mergeCell ref="N20:P20"/>
    <mergeCell ref="Q20:Y20"/>
    <mergeCell ref="B21:D21"/>
  </mergeCells>
  <phoneticPr fontId="22"/>
  <conditionalFormatting sqref="W29:Y29">
    <cfRule type="expression" dxfId="139" priority="1">
      <formula>$Q$29=曲のみ</formula>
    </cfRule>
  </conditionalFormatting>
  <conditionalFormatting sqref="AG35:AN36">
    <cfRule type="expression" dxfId="138" priority="2">
      <formula>AND(AG31&lt;&gt;"", AG33&lt;&gt;"", AG35&lt;&gt;AU27)</formula>
    </cfRule>
  </conditionalFormatting>
  <dataValidations count="3">
    <dataValidation type="list" showInputMessage="1" showErrorMessage="1" sqref="B2" xr:uid="{00000000-0002-0000-0900-000000000000}">
      <formula1>"上映,演奏"</formula1>
    </dataValidation>
    <dataValidation type="list" allowBlank="1" showInputMessage="1" showErrorMessage="1" prompt="詞曲＝ボーカル（歌ありで利用）_x000a_曲のみ＝インストルメンタル（歌なしで利用）" sqref="Q29:S29" xr:uid="{7E7DB2AB-26BF-44A1-A578-F68D6E5C7675}">
      <formula1>"詞曲,曲のみ,詞のみ"</formula1>
    </dataValidation>
    <dataValidation type="list" allowBlank="1" showInputMessage="1" showErrorMessage="1" prompt="原詞＝オリジナル歌詞や替え歌_x000a_訳詞＝JASRACに登録された日本語訳詞" sqref="W29:Y29" xr:uid="{2484CA05-8564-4D7E-ADFE-F56F1F69D987}">
      <formula1>"原詞,訳詞"</formula1>
    </dataValidation>
  </dataValidations>
  <printOptions horizontalCentered="1" verticalCentered="1"/>
  <pageMargins left="0.39370078740157483" right="0.39370078740157483" top="0.59055118110236215" bottom="0.39370078740157483" header="0.31496062992125984" footer="0.31496062992125984"/>
  <pageSetup paperSize="9" scale="97"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tabColor theme="3" tint="0.59999389629810485"/>
  </sheetPr>
  <dimension ref="A1:CH80"/>
  <sheetViews>
    <sheetView showGridLines="0" showRowColHeaders="0" zoomScaleNormal="100" workbookViewId="0">
      <selection activeCell="F7" sqref="F7:N8"/>
    </sheetView>
  </sheetViews>
  <sheetFormatPr defaultColWidth="0" defaultRowHeight="13.5" zeroHeight="1" x14ac:dyDescent="0.15"/>
  <cols>
    <col min="1" max="9" width="2.625" style="398" customWidth="1"/>
    <col min="10" max="10" width="2.125" style="398" customWidth="1"/>
    <col min="11" max="27" width="2.625" style="398" customWidth="1"/>
    <col min="28" max="28" width="2.375" style="398" customWidth="1"/>
    <col min="29" max="36" width="2.625" style="398" customWidth="1"/>
    <col min="37" max="37" width="2.125" style="398" customWidth="1"/>
    <col min="38" max="38" width="2.875" style="398" bestFit="1" customWidth="1"/>
    <col min="39" max="46" width="2.625" style="398" customWidth="1"/>
    <col min="47" max="48" width="2.625" style="399" customWidth="1"/>
    <col min="49" max="55" width="2.625" style="398" customWidth="1"/>
    <col min="56" max="56" width="2.625" style="725" customWidth="1"/>
    <col min="57" max="86" width="2.625" style="398" hidden="1" customWidth="1"/>
    <col min="87" max="16384" width="3" style="398" hidden="1"/>
  </cols>
  <sheetData>
    <row r="1" spans="1:56" ht="14.45" customHeight="1" thickBot="1" x14ac:dyDescent="0.2">
      <c r="A1" s="397"/>
      <c r="AD1" s="726"/>
      <c r="AE1" s="726"/>
      <c r="AF1" s="726"/>
      <c r="AG1" s="726"/>
      <c r="AH1" s="726"/>
      <c r="AI1" s="726"/>
      <c r="AJ1" s="726"/>
      <c r="AK1" s="726"/>
      <c r="AL1" s="726"/>
      <c r="AM1" s="726"/>
      <c r="AN1" s="726"/>
      <c r="AO1" s="726"/>
      <c r="AP1" s="726"/>
      <c r="AQ1" s="726"/>
      <c r="AR1" s="726"/>
      <c r="AS1" s="726"/>
      <c r="AT1" s="726"/>
      <c r="AU1" s="726"/>
      <c r="AV1" s="726"/>
      <c r="AW1" s="726"/>
      <c r="AX1" s="726"/>
      <c r="AY1" s="726"/>
      <c r="AZ1" s="726"/>
      <c r="BA1" s="726"/>
      <c r="BB1" s="726"/>
      <c r="BC1" s="726"/>
      <c r="BD1" s="721"/>
    </row>
    <row r="2" spans="1:56" ht="14.45" customHeight="1" x14ac:dyDescent="0.15">
      <c r="A2" s="418"/>
      <c r="B2" s="418"/>
      <c r="C2" s="418"/>
      <c r="D2" s="418"/>
      <c r="E2" s="418"/>
      <c r="F2" s="1709" t="s">
        <v>1087</v>
      </c>
      <c r="G2" s="1709"/>
      <c r="H2" s="1709"/>
      <c r="I2" s="1709"/>
      <c r="J2" s="1709"/>
      <c r="K2" s="1709"/>
      <c r="L2" s="1709"/>
      <c r="M2" s="1709"/>
      <c r="N2" s="1709"/>
      <c r="O2" s="1709"/>
      <c r="P2" s="1709"/>
      <c r="Q2" s="1709"/>
      <c r="R2" s="1709"/>
      <c r="S2" s="1709"/>
      <c r="T2" s="1709"/>
      <c r="U2" s="1709"/>
      <c r="V2" s="1709"/>
      <c r="W2" s="1709"/>
      <c r="X2" s="1709" t="str">
        <f>IF(AZ78&lt;&gt;"", "1/2", "")</f>
        <v/>
      </c>
      <c r="Y2" s="1709"/>
      <c r="Z2" s="1709"/>
      <c r="AA2" s="740"/>
      <c r="AC2" s="404">
        <v>1</v>
      </c>
      <c r="AD2" s="1704" t="s">
        <v>670</v>
      </c>
      <c r="AE2" s="1705"/>
      <c r="AF2" s="1705"/>
      <c r="AG2" s="1661"/>
      <c r="AH2" s="1662"/>
      <c r="AI2" s="1662"/>
      <c r="AJ2" s="1662"/>
      <c r="AK2" s="1662"/>
      <c r="AL2" s="1662"/>
      <c r="AM2" s="1662"/>
      <c r="AN2" s="1663"/>
      <c r="AO2" s="1664" t="s">
        <v>607</v>
      </c>
      <c r="AP2" s="1659"/>
      <c r="AQ2" s="1659"/>
      <c r="AR2" s="1660"/>
      <c r="AS2" s="1706"/>
      <c r="AT2" s="1707"/>
      <c r="AU2" s="1707"/>
      <c r="AV2" s="1707"/>
      <c r="AW2" s="1707"/>
      <c r="AX2" s="400" t="s">
        <v>706</v>
      </c>
      <c r="AY2" s="1707"/>
      <c r="AZ2" s="1707"/>
      <c r="BA2" s="1707"/>
      <c r="BB2" s="1707"/>
      <c r="BC2" s="1708"/>
      <c r="BD2" s="722"/>
    </row>
    <row r="3" spans="1:56" ht="14.45" customHeight="1" x14ac:dyDescent="0.15">
      <c r="A3" s="737"/>
      <c r="B3" s="737"/>
      <c r="C3" s="737"/>
      <c r="D3" s="737"/>
      <c r="E3" s="737"/>
      <c r="F3" s="1710" t="s">
        <v>1039</v>
      </c>
      <c r="G3" s="1710"/>
      <c r="H3" s="1710"/>
      <c r="I3" s="1710"/>
      <c r="J3" s="1710"/>
      <c r="K3" s="1710"/>
      <c r="L3" s="1710"/>
      <c r="M3" s="1710"/>
      <c r="N3" s="1710"/>
      <c r="O3" s="1710"/>
      <c r="P3" s="1710"/>
      <c r="Q3" s="1710"/>
      <c r="R3" s="1710"/>
      <c r="S3" s="1710"/>
      <c r="T3" s="1710"/>
      <c r="U3" s="1710"/>
      <c r="V3" s="1710"/>
      <c r="W3" s="1710"/>
      <c r="X3" s="1709"/>
      <c r="Y3" s="1709"/>
      <c r="Z3" s="1709"/>
      <c r="AA3" s="740"/>
      <c r="AC3" s="404"/>
      <c r="AD3" s="1687" t="str">
        <f>IF(AG2="街頭ビジョン","ビジョン名",IF(AG2="デジタルサイネージ","サイネージ名",IF(AG2="電車内広告","路線名",IF(AG2="自動車内広告","サービス名",""))))</f>
        <v/>
      </c>
      <c r="AE3" s="1688"/>
      <c r="AF3" s="1688"/>
      <c r="AG3" s="1674"/>
      <c r="AH3" s="1675"/>
      <c r="AI3" s="1675"/>
      <c r="AJ3" s="1675"/>
      <c r="AK3" s="1675"/>
      <c r="AL3" s="1675"/>
      <c r="AM3" s="1675"/>
      <c r="AN3" s="1676"/>
      <c r="AO3" s="1634" t="str">
        <f>IF(AG2="街頭ビジョン","1台当たりの回数",IF(AG2="デジタルサイネージ","1台当たりの回数",IF(AG2="電車内広告","1両当たりの回数",IF(AG2="自動車内広告","1台当たりの回数",""))))</f>
        <v/>
      </c>
      <c r="AP3" s="1635"/>
      <c r="AQ3" s="1635"/>
      <c r="AR3" s="1636"/>
      <c r="AS3" s="1689"/>
      <c r="AT3" s="1690"/>
      <c r="AU3" s="1691" t="s">
        <v>704</v>
      </c>
      <c r="AV3" s="1692"/>
      <c r="AW3" s="1635" t="s">
        <v>606</v>
      </c>
      <c r="AX3" s="1635"/>
      <c r="AY3" s="1636"/>
      <c r="AZ3" s="1713" t="str">
        <f>IF(AG2="","",IF(【非】式2!G122="","",【非】式2!H122))</f>
        <v/>
      </c>
      <c r="BA3" s="1714"/>
      <c r="BB3" s="1714"/>
      <c r="BC3" s="1715"/>
      <c r="BD3" s="722"/>
    </row>
    <row r="4" spans="1:56" ht="14.45" customHeight="1" x14ac:dyDescent="0.15">
      <c r="A4" s="1720" t="s">
        <v>609</v>
      </c>
      <c r="B4" s="1720"/>
      <c r="C4" s="1720"/>
      <c r="D4" s="1720"/>
      <c r="E4" s="1720"/>
      <c r="F4" s="1720"/>
      <c r="G4" s="1720"/>
      <c r="H4" s="1720"/>
      <c r="I4" s="1720"/>
      <c r="J4" s="1720"/>
      <c r="K4" s="1720"/>
      <c r="L4" s="1720"/>
      <c r="M4" s="1720"/>
      <c r="N4" s="1720"/>
      <c r="O4" s="1720"/>
      <c r="AC4" s="404"/>
      <c r="AD4" s="1687" t="s">
        <v>1077</v>
      </c>
      <c r="AE4" s="1688"/>
      <c r="AF4" s="1688"/>
      <c r="AG4" s="1669"/>
      <c r="AH4" s="1670"/>
      <c r="AI4" s="1670"/>
      <c r="AJ4" s="1670"/>
      <c r="AK4" s="1670"/>
      <c r="AL4" s="1670"/>
      <c r="AM4" s="1670"/>
      <c r="AN4" s="1671"/>
      <c r="AO4" s="1634" t="str">
        <f>IF(AG2="街頭ビジョン","モニター台数",IF(AG2="デジタルサイネージ","モニター台数",IF(AG2="電車内広告","1編成の車両数",IF(AG2="自動車内広告","自動車台数",""))))</f>
        <v/>
      </c>
      <c r="AP4" s="1635"/>
      <c r="AQ4" s="1635"/>
      <c r="AR4" s="1636"/>
      <c r="AS4" s="1689"/>
      <c r="AT4" s="1690"/>
      <c r="AU4" s="1691" t="str">
        <f>IF(AG2="街頭ビジョン","台",IF(AG2="デジタルサイネージ","台",IF(AG2="電車内広告","両",IF(AG2="自動車内広告","台",""))))</f>
        <v/>
      </c>
      <c r="AV4" s="1692"/>
      <c r="AW4" s="1693" t="s">
        <v>870</v>
      </c>
      <c r="AX4" s="1694"/>
      <c r="AY4" s="1695"/>
      <c r="AZ4" s="1696" t="str">
        <f>IFERROR(IF(IF(AG2="電車内広告",AS5*AS4*AS3,AS4*AS3)=0,"",IF(AG2="電車内広告",AS5*AS4*AS3,AS4*AS3)),"")</f>
        <v/>
      </c>
      <c r="BA4" s="1697"/>
      <c r="BB4" s="1697"/>
      <c r="BC4" s="401" t="s">
        <v>608</v>
      </c>
      <c r="BD4" s="723"/>
    </row>
    <row r="5" spans="1:56" ht="14.45" customHeight="1" thickBot="1" x14ac:dyDescent="0.2">
      <c r="AC5" s="404"/>
      <c r="AD5" s="1681" t="s">
        <v>749</v>
      </c>
      <c r="AE5" s="1682"/>
      <c r="AF5" s="1682"/>
      <c r="AG5" s="1645"/>
      <c r="AH5" s="1646"/>
      <c r="AI5" s="1646"/>
      <c r="AJ5" s="1646"/>
      <c r="AK5" s="1646"/>
      <c r="AL5" s="1646"/>
      <c r="AM5" s="1646"/>
      <c r="AN5" s="1647"/>
      <c r="AO5" s="1648" t="str">
        <f>IF(AG2="電車内広告","編成数","")</f>
        <v/>
      </c>
      <c r="AP5" s="1649"/>
      <c r="AQ5" s="1649"/>
      <c r="AR5" s="1650"/>
      <c r="AS5" s="1699"/>
      <c r="AT5" s="1700"/>
      <c r="AU5" s="1684" t="str">
        <f>IF(AG2="電車内広告","編成","")</f>
        <v/>
      </c>
      <c r="AV5" s="1685"/>
      <c r="AW5" s="1686" t="s">
        <v>705</v>
      </c>
      <c r="AX5" s="1686"/>
      <c r="AY5" s="1686"/>
      <c r="AZ5" s="1711" t="str">
        <f>IF(BD3="有",0,IF(AG2="","",IF(【非】式2!G122=0,0,【非】式2!G122)))</f>
        <v/>
      </c>
      <c r="BA5" s="1712"/>
      <c r="BB5" s="1712"/>
      <c r="BC5" s="402" t="s">
        <v>42</v>
      </c>
      <c r="BD5" s="722"/>
    </row>
    <row r="6" spans="1:56" ht="14.45" customHeight="1" thickBot="1" x14ac:dyDescent="0.2">
      <c r="A6" s="403"/>
      <c r="B6" s="361" t="s">
        <v>1061</v>
      </c>
      <c r="C6" s="404"/>
      <c r="D6" s="404"/>
      <c r="E6" s="404"/>
      <c r="F6" s="404"/>
      <c r="G6" s="404"/>
      <c r="H6" s="404"/>
      <c r="I6" s="404"/>
      <c r="J6" s="404"/>
      <c r="K6" s="404"/>
      <c r="L6" s="404"/>
      <c r="M6" s="404"/>
      <c r="N6" s="404"/>
      <c r="O6" s="404"/>
      <c r="P6" s="404"/>
      <c r="Q6" s="404"/>
      <c r="R6" s="404"/>
      <c r="S6" s="404"/>
      <c r="T6" s="404"/>
      <c r="U6" s="404"/>
      <c r="V6" s="404"/>
      <c r="W6" s="404"/>
      <c r="X6" s="404"/>
      <c r="Y6" s="404"/>
      <c r="Z6" s="404"/>
      <c r="AA6" s="404"/>
      <c r="AC6" s="404">
        <v>2</v>
      </c>
      <c r="AD6" s="1704" t="s">
        <v>670</v>
      </c>
      <c r="AE6" s="1705"/>
      <c r="AF6" s="1705"/>
      <c r="AG6" s="1661"/>
      <c r="AH6" s="1662"/>
      <c r="AI6" s="1662"/>
      <c r="AJ6" s="1662"/>
      <c r="AK6" s="1662"/>
      <c r="AL6" s="1662"/>
      <c r="AM6" s="1662"/>
      <c r="AN6" s="1663"/>
      <c r="AO6" s="1664" t="s">
        <v>607</v>
      </c>
      <c r="AP6" s="1659"/>
      <c r="AQ6" s="1659"/>
      <c r="AR6" s="1660"/>
      <c r="AS6" s="1665"/>
      <c r="AT6" s="1666"/>
      <c r="AU6" s="1666"/>
      <c r="AV6" s="1666"/>
      <c r="AW6" s="1667"/>
      <c r="AX6" s="400" t="s">
        <v>620</v>
      </c>
      <c r="AY6" s="1707"/>
      <c r="AZ6" s="1707"/>
      <c r="BA6" s="1707"/>
      <c r="BB6" s="1707"/>
      <c r="BC6" s="1708"/>
      <c r="BD6" s="722"/>
    </row>
    <row r="7" spans="1:56" ht="14.45" customHeight="1" x14ac:dyDescent="0.15">
      <c r="A7" s="1750" t="s">
        <v>38</v>
      </c>
      <c r="B7" s="1751"/>
      <c r="C7" s="1751"/>
      <c r="D7" s="1751"/>
      <c r="E7" s="1751"/>
      <c r="F7" s="1566"/>
      <c r="G7" s="1567"/>
      <c r="H7" s="1567"/>
      <c r="I7" s="1567"/>
      <c r="J7" s="1567"/>
      <c r="K7" s="1567"/>
      <c r="L7" s="1567"/>
      <c r="M7" s="1567"/>
      <c r="N7" s="1568"/>
      <c r="O7" s="1444" t="s">
        <v>1072</v>
      </c>
      <c r="P7" s="1444"/>
      <c r="Q7" s="1444"/>
      <c r="R7" s="1716"/>
      <c r="S7" s="1716"/>
      <c r="T7" s="1716"/>
      <c r="U7" s="1716"/>
      <c r="V7" s="1716"/>
      <c r="W7" s="1716"/>
      <c r="X7" s="1716"/>
      <c r="Y7" s="1716"/>
      <c r="Z7" s="1717"/>
      <c r="AA7" s="742"/>
      <c r="AC7" s="404"/>
      <c r="AD7" s="1687" t="str">
        <f>IF(AG6="街頭ビジョン","ビジョン名",IF(AG6="デジタルサイネージ","サイネージ名",IF(AG6="電車内広告","路線名",IF(AG6="自動車内広告","サービス名",""))))</f>
        <v/>
      </c>
      <c r="AE7" s="1688"/>
      <c r="AF7" s="1688"/>
      <c r="AG7" s="1674"/>
      <c r="AH7" s="1675"/>
      <c r="AI7" s="1675"/>
      <c r="AJ7" s="1675"/>
      <c r="AK7" s="1675"/>
      <c r="AL7" s="1675"/>
      <c r="AM7" s="1675"/>
      <c r="AN7" s="1676"/>
      <c r="AO7" s="1634" t="str">
        <f>IF(AG6="街頭ビジョン","1台当たりの回数",IF(AG6="デジタルサイネージ","1台当たりの回数",IF(AG6="電車内広告","1両当たりの回数",IF(AG6="自動車内広告","1台当たりの回数",""))))</f>
        <v/>
      </c>
      <c r="AP7" s="1635"/>
      <c r="AQ7" s="1635"/>
      <c r="AR7" s="1636"/>
      <c r="AS7" s="1689"/>
      <c r="AT7" s="1690"/>
      <c r="AU7" s="1691" t="s">
        <v>608</v>
      </c>
      <c r="AV7" s="1692"/>
      <c r="AW7" s="1635" t="s">
        <v>606</v>
      </c>
      <c r="AX7" s="1635"/>
      <c r="AY7" s="1636"/>
      <c r="AZ7" s="1713" t="str">
        <f>IF(AG6="","",IF(【非】式2!G123="","",【非】式2!H123))</f>
        <v/>
      </c>
      <c r="BA7" s="1714"/>
      <c r="BB7" s="1714"/>
      <c r="BC7" s="1715"/>
      <c r="BD7" s="722"/>
    </row>
    <row r="8" spans="1:56" ht="14.45" customHeight="1" thickBot="1" x14ac:dyDescent="0.2">
      <c r="A8" s="1752"/>
      <c r="B8" s="1753"/>
      <c r="C8" s="1753"/>
      <c r="D8" s="1753"/>
      <c r="E8" s="1753"/>
      <c r="F8" s="1569"/>
      <c r="G8" s="1570"/>
      <c r="H8" s="1570"/>
      <c r="I8" s="1570"/>
      <c r="J8" s="1570"/>
      <c r="K8" s="1570"/>
      <c r="L8" s="1570"/>
      <c r="M8" s="1570"/>
      <c r="N8" s="1571"/>
      <c r="O8" s="1445"/>
      <c r="P8" s="1445"/>
      <c r="Q8" s="1445"/>
      <c r="R8" s="1718"/>
      <c r="S8" s="1718"/>
      <c r="T8" s="1718"/>
      <c r="U8" s="1718"/>
      <c r="V8" s="1718"/>
      <c r="W8" s="1718"/>
      <c r="X8" s="1718"/>
      <c r="Y8" s="1718"/>
      <c r="Z8" s="1719"/>
      <c r="AA8" s="742"/>
      <c r="AC8" s="404"/>
      <c r="AD8" s="1687" t="s">
        <v>1077</v>
      </c>
      <c r="AE8" s="1688"/>
      <c r="AF8" s="1688"/>
      <c r="AG8" s="1669"/>
      <c r="AH8" s="1670"/>
      <c r="AI8" s="1670"/>
      <c r="AJ8" s="1670"/>
      <c r="AK8" s="1670"/>
      <c r="AL8" s="1670"/>
      <c r="AM8" s="1670"/>
      <c r="AN8" s="1671"/>
      <c r="AO8" s="1634" t="str">
        <f>IF(AG6="街頭ビジョン","モニター台数",IF(AG6="デジタルサイネージ","モニター台数",IF(AG6="電車内広告","1編成の車両数",IF(AG6="自動車内広告","自動車台数",""))))</f>
        <v/>
      </c>
      <c r="AP8" s="1635"/>
      <c r="AQ8" s="1635"/>
      <c r="AR8" s="1636"/>
      <c r="AS8" s="1689"/>
      <c r="AT8" s="1690"/>
      <c r="AU8" s="1691" t="str">
        <f>IF(AG6="街頭ビジョン","台",IF(AG6="デジタルサイネージ","台",IF(AG6="電車内広告","両",IF(AG6="自動車内広告","台",""))))</f>
        <v/>
      </c>
      <c r="AV8" s="1692"/>
      <c r="AW8" s="1693" t="s">
        <v>870</v>
      </c>
      <c r="AX8" s="1694"/>
      <c r="AY8" s="1695"/>
      <c r="AZ8" s="1696" t="str">
        <f>IFERROR(IF(IF(AG6="電車内広告",AS9*AS8*AS7,AS8*AS7)=0,"",IF(AG6="電車内広告",AS9*AS8*AS7,AS8*AS7)),"")</f>
        <v/>
      </c>
      <c r="BA8" s="1697"/>
      <c r="BB8" s="1697"/>
      <c r="BC8" s="401" t="s">
        <v>608</v>
      </c>
      <c r="BD8" s="723"/>
    </row>
    <row r="9" spans="1:56" ht="14.45" customHeight="1" thickBot="1" x14ac:dyDescent="0.2">
      <c r="A9" s="405"/>
      <c r="B9" s="361" t="s">
        <v>1125</v>
      </c>
      <c r="C9" s="404"/>
      <c r="D9" s="404"/>
      <c r="E9" s="404"/>
      <c r="F9" s="404"/>
      <c r="G9" s="404"/>
      <c r="H9" s="404"/>
      <c r="I9" s="404"/>
      <c r="J9" s="404"/>
      <c r="K9" s="404"/>
      <c r="L9" s="404"/>
      <c r="M9" s="404"/>
      <c r="N9" s="404"/>
      <c r="O9" s="404"/>
      <c r="P9" s="404"/>
      <c r="Q9" s="404"/>
      <c r="R9" s="404"/>
      <c r="S9" s="404"/>
      <c r="T9" s="404"/>
      <c r="U9" s="404"/>
      <c r="V9" s="404"/>
      <c r="W9" s="404"/>
      <c r="X9" s="404"/>
      <c r="Y9" s="404"/>
      <c r="Z9" s="404"/>
      <c r="AA9" s="404"/>
      <c r="AC9" s="404"/>
      <c r="AD9" s="1681" t="s">
        <v>749</v>
      </c>
      <c r="AE9" s="1682"/>
      <c r="AF9" s="1682"/>
      <c r="AG9" s="1645"/>
      <c r="AH9" s="1646"/>
      <c r="AI9" s="1646"/>
      <c r="AJ9" s="1646"/>
      <c r="AK9" s="1646"/>
      <c r="AL9" s="1646"/>
      <c r="AM9" s="1646"/>
      <c r="AN9" s="1647"/>
      <c r="AO9" s="1648" t="str">
        <f>IF(AG6="電車内広告","編成数","")</f>
        <v/>
      </c>
      <c r="AP9" s="1649"/>
      <c r="AQ9" s="1649"/>
      <c r="AR9" s="1650"/>
      <c r="AS9" s="1699"/>
      <c r="AT9" s="1700"/>
      <c r="AU9" s="1684" t="str">
        <f>IF(AG6="電車内広告","編成","")</f>
        <v/>
      </c>
      <c r="AV9" s="1685"/>
      <c r="AW9" s="1686" t="s">
        <v>705</v>
      </c>
      <c r="AX9" s="1686"/>
      <c r="AY9" s="1686"/>
      <c r="AZ9" s="1711" t="str">
        <f>IF(BD7="有",0,IF(AG6="","",IF(【非】式2!G123=0,0,【非】式2!G123)))</f>
        <v/>
      </c>
      <c r="BA9" s="1712"/>
      <c r="BB9" s="1712"/>
      <c r="BC9" s="402" t="s">
        <v>42</v>
      </c>
      <c r="BD9" s="722"/>
    </row>
    <row r="10" spans="1:56" ht="14.45" customHeight="1" x14ac:dyDescent="0.15">
      <c r="A10" s="404"/>
      <c r="B10" s="404"/>
      <c r="C10" s="404"/>
      <c r="D10" s="404"/>
      <c r="E10" s="404"/>
      <c r="F10" s="404"/>
      <c r="G10" s="404"/>
      <c r="H10" s="404"/>
      <c r="I10" s="404"/>
      <c r="J10" s="404"/>
      <c r="K10" s="404"/>
      <c r="L10" s="404"/>
      <c r="M10" s="404"/>
      <c r="N10" s="404"/>
      <c r="O10" s="404"/>
      <c r="P10" s="404"/>
      <c r="Q10" s="404"/>
      <c r="R10" s="404"/>
      <c r="S10" s="404"/>
      <c r="T10" s="404"/>
      <c r="U10" s="404"/>
      <c r="V10" s="404"/>
      <c r="W10" s="404"/>
      <c r="X10" s="404"/>
      <c r="Y10" s="404"/>
      <c r="Z10" s="404"/>
      <c r="AA10" s="404"/>
      <c r="AC10" s="404">
        <v>3</v>
      </c>
      <c r="AD10" s="1704" t="s">
        <v>670</v>
      </c>
      <c r="AE10" s="1705"/>
      <c r="AF10" s="1705"/>
      <c r="AG10" s="1661"/>
      <c r="AH10" s="1662"/>
      <c r="AI10" s="1662"/>
      <c r="AJ10" s="1662"/>
      <c r="AK10" s="1662"/>
      <c r="AL10" s="1662"/>
      <c r="AM10" s="1662"/>
      <c r="AN10" s="1663"/>
      <c r="AO10" s="1664" t="s">
        <v>607</v>
      </c>
      <c r="AP10" s="1659"/>
      <c r="AQ10" s="1659"/>
      <c r="AR10" s="1660"/>
      <c r="AS10" s="1665"/>
      <c r="AT10" s="1666"/>
      <c r="AU10" s="1666"/>
      <c r="AV10" s="1666"/>
      <c r="AW10" s="1667"/>
      <c r="AX10" s="400" t="s">
        <v>866</v>
      </c>
      <c r="AY10" s="1707"/>
      <c r="AZ10" s="1707"/>
      <c r="BA10" s="1707"/>
      <c r="BB10" s="1707"/>
      <c r="BC10" s="1708"/>
      <c r="BD10" s="722"/>
    </row>
    <row r="11" spans="1:56" ht="14.45" customHeight="1" x14ac:dyDescent="0.15">
      <c r="A11" s="364" t="s">
        <v>1045</v>
      </c>
      <c r="B11" s="364"/>
      <c r="C11" s="364"/>
      <c r="D11" s="364"/>
      <c r="E11" s="364"/>
      <c r="F11" s="364"/>
      <c r="G11" s="364"/>
      <c r="H11" s="364"/>
      <c r="I11" s="364"/>
      <c r="J11" s="364"/>
      <c r="K11" s="364"/>
      <c r="L11" s="364"/>
      <c r="M11" s="364"/>
      <c r="N11" s="364"/>
      <c r="O11" s="364"/>
      <c r="P11" s="364"/>
      <c r="Q11" s="364"/>
      <c r="R11" s="364"/>
      <c r="S11" s="364"/>
      <c r="T11" s="364"/>
      <c r="U11" s="364"/>
      <c r="V11" s="364"/>
      <c r="W11" s="364"/>
      <c r="X11" s="364"/>
      <c r="Y11" s="364"/>
      <c r="Z11" s="364"/>
      <c r="AA11" s="364"/>
      <c r="AC11" s="404"/>
      <c r="AD11" s="1687" t="str">
        <f>IF(AG10="街頭ビジョン","ビジョン名",IF(AG10="デジタルサイネージ","サイネージ名",IF(AG10="電車内広告","路線名",IF(AG10="自動車内広告","サービス名",""))))</f>
        <v/>
      </c>
      <c r="AE11" s="1688"/>
      <c r="AF11" s="1688"/>
      <c r="AG11" s="1674"/>
      <c r="AH11" s="1675"/>
      <c r="AI11" s="1675"/>
      <c r="AJ11" s="1675"/>
      <c r="AK11" s="1675"/>
      <c r="AL11" s="1675"/>
      <c r="AM11" s="1675"/>
      <c r="AN11" s="1676"/>
      <c r="AO11" s="1634" t="str">
        <f>IF(AG10="街頭ビジョン","1台当たりの回数",IF(AG10="デジタルサイネージ","1台当たりの回数",IF(AG10="電車内広告","1両当たりの回数",IF(AG10="自動車内広告","1台当たりの回数",""))))</f>
        <v/>
      </c>
      <c r="AP11" s="1635"/>
      <c r="AQ11" s="1635"/>
      <c r="AR11" s="1636"/>
      <c r="AS11" s="1689"/>
      <c r="AT11" s="1690"/>
      <c r="AU11" s="1691" t="s">
        <v>608</v>
      </c>
      <c r="AV11" s="1692"/>
      <c r="AW11" s="1635" t="s">
        <v>606</v>
      </c>
      <c r="AX11" s="1635"/>
      <c r="AY11" s="1636"/>
      <c r="AZ11" s="1713" t="str">
        <f>IF(AG10="","",IF(【非】式2!G124="","",【非】式2!H124))</f>
        <v/>
      </c>
      <c r="BA11" s="1714"/>
      <c r="BB11" s="1714"/>
      <c r="BC11" s="1715"/>
      <c r="BD11" s="722"/>
    </row>
    <row r="12" spans="1:56" ht="14.45" customHeight="1" x14ac:dyDescent="0.15">
      <c r="A12" s="1446" t="s">
        <v>1051</v>
      </c>
      <c r="B12" s="1434" t="s">
        <v>1048</v>
      </c>
      <c r="C12" s="1435"/>
      <c r="D12" s="1435"/>
      <c r="E12" s="1436"/>
      <c r="F12" s="1219" t="str">
        <f>広告展開利用申込書!$G$6&amp;"　"&amp;広告展開利用申込書!$G$7</f>
        <v>　</v>
      </c>
      <c r="G12" s="1220"/>
      <c r="H12" s="1220"/>
      <c r="I12" s="1220"/>
      <c r="J12" s="1220"/>
      <c r="K12" s="1220"/>
      <c r="L12" s="1220"/>
      <c r="M12" s="1220"/>
      <c r="N12" s="1220"/>
      <c r="O12" s="1220"/>
      <c r="P12" s="1220"/>
      <c r="Q12" s="1220"/>
      <c r="R12" s="1220"/>
      <c r="S12" s="1220"/>
      <c r="T12" s="1220"/>
      <c r="U12" s="1220"/>
      <c r="V12" s="1220"/>
      <c r="W12" s="1220"/>
      <c r="X12" s="1220"/>
      <c r="Y12" s="1220"/>
      <c r="Z12" s="1221"/>
      <c r="AA12" s="743"/>
      <c r="AC12" s="404"/>
      <c r="AD12" s="1687" t="s">
        <v>1077</v>
      </c>
      <c r="AE12" s="1688"/>
      <c r="AF12" s="1688"/>
      <c r="AG12" s="1669"/>
      <c r="AH12" s="1670"/>
      <c r="AI12" s="1670"/>
      <c r="AJ12" s="1670"/>
      <c r="AK12" s="1670"/>
      <c r="AL12" s="1670"/>
      <c r="AM12" s="1670"/>
      <c r="AN12" s="1671"/>
      <c r="AO12" s="1634" t="str">
        <f>IF(AG10="街頭ビジョン","モニター台数",IF(AG10="デジタルサイネージ","モニター台数",IF(AG10="電車内広告","1編成の車両数",IF(AG10="自動車内広告","自動車台数",""))))</f>
        <v/>
      </c>
      <c r="AP12" s="1635"/>
      <c r="AQ12" s="1635"/>
      <c r="AR12" s="1636"/>
      <c r="AS12" s="1689"/>
      <c r="AT12" s="1690"/>
      <c r="AU12" s="1691" t="str">
        <f>IF(AG10="街頭ビジョン","台",IF(AG10="デジタルサイネージ","台",IF(AG10="電車内広告","両",IF(AG10="自動車内広告","台",""))))</f>
        <v/>
      </c>
      <c r="AV12" s="1692"/>
      <c r="AW12" s="1693" t="s">
        <v>870</v>
      </c>
      <c r="AX12" s="1694"/>
      <c r="AY12" s="1695"/>
      <c r="AZ12" s="1696" t="str">
        <f>IFERROR(IF(IF(AG10="電車内広告",AS13*AS12*AS11,AS12*AS11)=0,"",IF(AG10="電車内広告",AS13*AS12*AS11,AS12*AS11)),"")</f>
        <v/>
      </c>
      <c r="BA12" s="1697"/>
      <c r="BB12" s="1697"/>
      <c r="BC12" s="401" t="s">
        <v>608</v>
      </c>
      <c r="BD12" s="723"/>
    </row>
    <row r="13" spans="1:56" ht="14.45" customHeight="1" thickBot="1" x14ac:dyDescent="0.2">
      <c r="A13" s="1447"/>
      <c r="B13" s="1437"/>
      <c r="C13" s="1438"/>
      <c r="D13" s="1438"/>
      <c r="E13" s="1439"/>
      <c r="F13" s="1431"/>
      <c r="G13" s="1432"/>
      <c r="H13" s="1432"/>
      <c r="I13" s="1432"/>
      <c r="J13" s="1432"/>
      <c r="K13" s="1432"/>
      <c r="L13" s="1432"/>
      <c r="M13" s="1432"/>
      <c r="N13" s="1432"/>
      <c r="O13" s="1432"/>
      <c r="P13" s="1432"/>
      <c r="Q13" s="1432"/>
      <c r="R13" s="1432"/>
      <c r="S13" s="1432"/>
      <c r="T13" s="1432"/>
      <c r="U13" s="1432"/>
      <c r="V13" s="1432"/>
      <c r="W13" s="1432"/>
      <c r="X13" s="1432"/>
      <c r="Y13" s="1432"/>
      <c r="Z13" s="1433"/>
      <c r="AA13" s="743"/>
      <c r="AC13" s="404"/>
      <c r="AD13" s="1681" t="s">
        <v>749</v>
      </c>
      <c r="AE13" s="1682"/>
      <c r="AF13" s="1682"/>
      <c r="AG13" s="1645"/>
      <c r="AH13" s="1646"/>
      <c r="AI13" s="1646"/>
      <c r="AJ13" s="1646"/>
      <c r="AK13" s="1646"/>
      <c r="AL13" s="1646"/>
      <c r="AM13" s="1646"/>
      <c r="AN13" s="1647"/>
      <c r="AO13" s="1648" t="str">
        <f>IF(AG10="電車内広告","編成数","")</f>
        <v/>
      </c>
      <c r="AP13" s="1649"/>
      <c r="AQ13" s="1649"/>
      <c r="AR13" s="1650"/>
      <c r="AS13" s="1699"/>
      <c r="AT13" s="1700"/>
      <c r="AU13" s="1684" t="str">
        <f>IF(AG10="電車内広告","編成","")</f>
        <v/>
      </c>
      <c r="AV13" s="1685"/>
      <c r="AW13" s="1686" t="s">
        <v>705</v>
      </c>
      <c r="AX13" s="1686"/>
      <c r="AY13" s="1686"/>
      <c r="AZ13" s="1711" t="str">
        <f>IF(BD11="有",0,IF(AG10="","",IF(【非】式2!G124=0,0,【非】式2!G124)))</f>
        <v/>
      </c>
      <c r="BA13" s="1712"/>
      <c r="BB13" s="1712"/>
      <c r="BC13" s="402" t="s">
        <v>42</v>
      </c>
      <c r="BD13" s="722"/>
    </row>
    <row r="14" spans="1:56" ht="14.45" customHeight="1" x14ac:dyDescent="0.15">
      <c r="A14" s="1447"/>
      <c r="B14" s="1429" t="s">
        <v>8</v>
      </c>
      <c r="C14" s="1429"/>
      <c r="D14" s="1429"/>
      <c r="E14" s="1430"/>
      <c r="F14" s="1219" t="str">
        <f>IF(広告展開利用申込書!$G$8="","",広告展開利用申込書!$G$8)</f>
        <v/>
      </c>
      <c r="G14" s="1220"/>
      <c r="H14" s="1220"/>
      <c r="I14" s="1220"/>
      <c r="J14" s="1220"/>
      <c r="K14" s="1220"/>
      <c r="L14" s="1220"/>
      <c r="M14" s="1220"/>
      <c r="N14" s="1220"/>
      <c r="O14" s="1220"/>
      <c r="P14" s="1220"/>
      <c r="Q14" s="1220"/>
      <c r="R14" s="1220"/>
      <c r="S14" s="1220"/>
      <c r="T14" s="1220"/>
      <c r="U14" s="1220"/>
      <c r="V14" s="1220"/>
      <c r="W14" s="1220"/>
      <c r="X14" s="1220"/>
      <c r="Y14" s="1220"/>
      <c r="Z14" s="1221"/>
      <c r="AA14" s="743"/>
      <c r="AC14" s="404">
        <v>4</v>
      </c>
      <c r="AD14" s="1704" t="s">
        <v>670</v>
      </c>
      <c r="AE14" s="1705"/>
      <c r="AF14" s="1705"/>
      <c r="AG14" s="1661"/>
      <c r="AH14" s="1662"/>
      <c r="AI14" s="1662"/>
      <c r="AJ14" s="1662"/>
      <c r="AK14" s="1662"/>
      <c r="AL14" s="1662"/>
      <c r="AM14" s="1662"/>
      <c r="AN14" s="1663"/>
      <c r="AO14" s="1664" t="s">
        <v>607</v>
      </c>
      <c r="AP14" s="1659"/>
      <c r="AQ14" s="1659"/>
      <c r="AR14" s="1660"/>
      <c r="AS14" s="1665"/>
      <c r="AT14" s="1666"/>
      <c r="AU14" s="1666"/>
      <c r="AV14" s="1666"/>
      <c r="AW14" s="1667"/>
      <c r="AX14" s="400" t="s">
        <v>867</v>
      </c>
      <c r="AY14" s="1707"/>
      <c r="AZ14" s="1707"/>
      <c r="BA14" s="1707"/>
      <c r="BB14" s="1707"/>
      <c r="BC14" s="1708"/>
      <c r="BD14" s="722"/>
    </row>
    <row r="15" spans="1:56" ht="14.45" customHeight="1" x14ac:dyDescent="0.15">
      <c r="A15" s="1447"/>
      <c r="B15" s="1429"/>
      <c r="C15" s="1429"/>
      <c r="D15" s="1429"/>
      <c r="E15" s="1430"/>
      <c r="F15" s="1431"/>
      <c r="G15" s="1432"/>
      <c r="H15" s="1432"/>
      <c r="I15" s="1432"/>
      <c r="J15" s="1432"/>
      <c r="K15" s="1432"/>
      <c r="L15" s="1432"/>
      <c r="M15" s="1432"/>
      <c r="N15" s="1432"/>
      <c r="O15" s="1432"/>
      <c r="P15" s="1432"/>
      <c r="Q15" s="1432"/>
      <c r="R15" s="1432"/>
      <c r="S15" s="1432"/>
      <c r="T15" s="1432"/>
      <c r="U15" s="1432"/>
      <c r="V15" s="1432"/>
      <c r="W15" s="1432"/>
      <c r="X15" s="1432"/>
      <c r="Y15" s="1432"/>
      <c r="Z15" s="1433"/>
      <c r="AA15" s="743"/>
      <c r="AC15" s="404"/>
      <c r="AD15" s="1687" t="str">
        <f>IF(AG14="街頭ビジョン","ビジョン名",IF(AG14="デジタルサイネージ","サイネージ名",IF(AG14="電車内広告","路線名",IF(AG14="自動車内広告","サービス名",""))))</f>
        <v/>
      </c>
      <c r="AE15" s="1688"/>
      <c r="AF15" s="1688"/>
      <c r="AG15" s="1674"/>
      <c r="AH15" s="1675"/>
      <c r="AI15" s="1675"/>
      <c r="AJ15" s="1675"/>
      <c r="AK15" s="1675"/>
      <c r="AL15" s="1675"/>
      <c r="AM15" s="1675"/>
      <c r="AN15" s="1676"/>
      <c r="AO15" s="1634" t="str">
        <f>IF(AG14="街頭ビジョン","1台当たりの回数",IF(AG14="デジタルサイネージ","1台当たりの回数",IF(AG14="電車内広告","1両当たりの回数",IF(AG14="自動車内広告","1台当たりの回数",""))))</f>
        <v/>
      </c>
      <c r="AP15" s="1635"/>
      <c r="AQ15" s="1635"/>
      <c r="AR15" s="1636"/>
      <c r="AS15" s="1689"/>
      <c r="AT15" s="1690"/>
      <c r="AU15" s="1691" t="s">
        <v>608</v>
      </c>
      <c r="AV15" s="1692"/>
      <c r="AW15" s="1635" t="s">
        <v>606</v>
      </c>
      <c r="AX15" s="1635"/>
      <c r="AY15" s="1636"/>
      <c r="AZ15" s="1713" t="str">
        <f>IF(AG14="","",IF(【非】式2!G125="","",【非】式2!H125))</f>
        <v/>
      </c>
      <c r="BA15" s="1714"/>
      <c r="BB15" s="1714"/>
      <c r="BC15" s="1715"/>
      <c r="BD15" s="722"/>
    </row>
    <row r="16" spans="1:56" ht="14.45" customHeight="1" x14ac:dyDescent="0.15">
      <c r="A16" s="1447"/>
      <c r="B16" s="1429" t="s">
        <v>445</v>
      </c>
      <c r="C16" s="1429"/>
      <c r="D16" s="1429"/>
      <c r="E16" s="1429"/>
      <c r="F16" s="1449" t="str">
        <f>IF(広告展開利用申込書!G10="","",広告展開利用申込書!G10)</f>
        <v/>
      </c>
      <c r="G16" s="1450"/>
      <c r="H16" s="1450"/>
      <c r="I16" s="1450"/>
      <c r="J16" s="1450"/>
      <c r="K16" s="1450"/>
      <c r="L16" s="1450"/>
      <c r="M16" s="1450"/>
      <c r="N16" s="1451"/>
      <c r="O16" s="1430" t="s">
        <v>1049</v>
      </c>
      <c r="P16" s="1452"/>
      <c r="Q16" s="1453"/>
      <c r="R16" s="1449" t="str">
        <f>IF(広告展開利用申込書!G11="","",広告展開利用申込書!G11)</f>
        <v/>
      </c>
      <c r="S16" s="1450"/>
      <c r="T16" s="1450"/>
      <c r="U16" s="1450"/>
      <c r="V16" s="1450"/>
      <c r="W16" s="1450"/>
      <c r="X16" s="1450"/>
      <c r="Y16" s="1450"/>
      <c r="Z16" s="1451"/>
      <c r="AA16" s="743"/>
      <c r="AC16" s="404"/>
      <c r="AD16" s="1687" t="s">
        <v>1077</v>
      </c>
      <c r="AE16" s="1688"/>
      <c r="AF16" s="1688"/>
      <c r="AG16" s="1669"/>
      <c r="AH16" s="1670"/>
      <c r="AI16" s="1670"/>
      <c r="AJ16" s="1670"/>
      <c r="AK16" s="1670"/>
      <c r="AL16" s="1670"/>
      <c r="AM16" s="1670"/>
      <c r="AN16" s="1671"/>
      <c r="AO16" s="1634" t="str">
        <f>IF(AG14="街頭ビジョン","モニター台数",IF(AG14="デジタルサイネージ","モニター台数",IF(AG14="電車内広告","1編成の車両数",IF(AG14="自動車内広告","自動車台数",""))))</f>
        <v/>
      </c>
      <c r="AP16" s="1635"/>
      <c r="AQ16" s="1635"/>
      <c r="AR16" s="1636"/>
      <c r="AS16" s="1689"/>
      <c r="AT16" s="1690"/>
      <c r="AU16" s="1691" t="str">
        <f>IF(AG14="街頭ビジョン","台",IF(AG14="デジタルサイネージ","台",IF(AG14="電車内広告","両",IF(AG14="自動車内広告","台",""))))</f>
        <v/>
      </c>
      <c r="AV16" s="1692"/>
      <c r="AW16" s="1693" t="s">
        <v>870</v>
      </c>
      <c r="AX16" s="1694"/>
      <c r="AY16" s="1695"/>
      <c r="AZ16" s="1696" t="str">
        <f>IFERROR(IF(IF(AG14="電車内広告",AS17*AS16*AS15,AS16*AS15)=0,"",IF(AG14="電車内広告",AS17*AS16*AS15,AS16*AS15)),"")</f>
        <v/>
      </c>
      <c r="BA16" s="1697"/>
      <c r="BB16" s="1697"/>
      <c r="BC16" s="401" t="s">
        <v>608</v>
      </c>
      <c r="BD16" s="723"/>
    </row>
    <row r="17" spans="1:56" ht="14.45" customHeight="1" thickBot="1" x14ac:dyDescent="0.2">
      <c r="A17" s="1447"/>
      <c r="B17" s="1429" t="s">
        <v>12</v>
      </c>
      <c r="C17" s="1429"/>
      <c r="D17" s="1429"/>
      <c r="E17" s="1429"/>
      <c r="F17" s="1425" t="str">
        <f>IF(広告展開利用申込書!$G$12="","",広告展開利用申込書!$G$12)</f>
        <v/>
      </c>
      <c r="G17" s="1426"/>
      <c r="H17" s="1426"/>
      <c r="I17" s="1426"/>
      <c r="J17" s="1426"/>
      <c r="K17" s="1426"/>
      <c r="L17" s="1426"/>
      <c r="M17" s="1426"/>
      <c r="N17" s="1427"/>
      <c r="O17" s="1430" t="s">
        <v>9</v>
      </c>
      <c r="P17" s="1452"/>
      <c r="Q17" s="1453"/>
      <c r="R17" s="1425" t="str">
        <f>IF(広告展開利用申込書!G13="","",広告展開利用申込書!G13)</f>
        <v/>
      </c>
      <c r="S17" s="1426"/>
      <c r="T17" s="1426"/>
      <c r="U17" s="1426"/>
      <c r="V17" s="1426"/>
      <c r="W17" s="1426"/>
      <c r="X17" s="1426"/>
      <c r="Y17" s="1426"/>
      <c r="Z17" s="1427"/>
      <c r="AA17" s="744"/>
      <c r="AC17" s="404"/>
      <c r="AD17" s="1681" t="s">
        <v>749</v>
      </c>
      <c r="AE17" s="1682"/>
      <c r="AF17" s="1682"/>
      <c r="AG17" s="1645"/>
      <c r="AH17" s="1646"/>
      <c r="AI17" s="1646"/>
      <c r="AJ17" s="1646"/>
      <c r="AK17" s="1646"/>
      <c r="AL17" s="1646"/>
      <c r="AM17" s="1646"/>
      <c r="AN17" s="1647"/>
      <c r="AO17" s="1648" t="str">
        <f>IF(AG14="電車内広告","編成数","")</f>
        <v/>
      </c>
      <c r="AP17" s="1649"/>
      <c r="AQ17" s="1649"/>
      <c r="AR17" s="1650"/>
      <c r="AS17" s="1699"/>
      <c r="AT17" s="1700"/>
      <c r="AU17" s="1684" t="str">
        <f>IF(AG14="電車内広告","編成","")</f>
        <v/>
      </c>
      <c r="AV17" s="1685"/>
      <c r="AW17" s="1686" t="s">
        <v>705</v>
      </c>
      <c r="AX17" s="1686"/>
      <c r="AY17" s="1686"/>
      <c r="AZ17" s="1711" t="str">
        <f>IF(BD15="有",0,IF(AG14="","",IF(【非】式2!G125=0,0,【非】式2!G125)))</f>
        <v/>
      </c>
      <c r="BA17" s="1712"/>
      <c r="BB17" s="1712"/>
      <c r="BC17" s="402" t="s">
        <v>42</v>
      </c>
      <c r="BD17" s="722"/>
    </row>
    <row r="18" spans="1:56" ht="14.45" customHeight="1" thickBot="1" x14ac:dyDescent="0.2">
      <c r="A18" s="1448"/>
      <c r="B18" s="1454" t="s">
        <v>10</v>
      </c>
      <c r="C18" s="1454"/>
      <c r="D18" s="1454"/>
      <c r="E18" s="1454"/>
      <c r="F18" s="1455" t="str">
        <f>IF(広告展開利用申込書!G14="","",広告展開利用申込書!G14)</f>
        <v/>
      </c>
      <c r="G18" s="1456"/>
      <c r="H18" s="1456"/>
      <c r="I18" s="1456"/>
      <c r="J18" s="1456"/>
      <c r="K18" s="1456"/>
      <c r="L18" s="1456"/>
      <c r="M18" s="1456"/>
      <c r="N18" s="1456"/>
      <c r="O18" s="1456"/>
      <c r="P18" s="1456"/>
      <c r="Q18" s="1456"/>
      <c r="R18" s="1456"/>
      <c r="S18" s="1456"/>
      <c r="T18" s="1456"/>
      <c r="U18" s="1456"/>
      <c r="V18" s="1456"/>
      <c r="W18" s="1456"/>
      <c r="X18" s="1456"/>
      <c r="Y18" s="1456"/>
      <c r="Z18" s="1457"/>
      <c r="AA18" s="744"/>
      <c r="AC18" s="404">
        <v>5</v>
      </c>
      <c r="AD18" s="1704" t="s">
        <v>670</v>
      </c>
      <c r="AE18" s="1705"/>
      <c r="AF18" s="1705"/>
      <c r="AG18" s="1661"/>
      <c r="AH18" s="1662"/>
      <c r="AI18" s="1662"/>
      <c r="AJ18" s="1662"/>
      <c r="AK18" s="1662"/>
      <c r="AL18" s="1662"/>
      <c r="AM18" s="1662"/>
      <c r="AN18" s="1663"/>
      <c r="AO18" s="1664" t="s">
        <v>607</v>
      </c>
      <c r="AP18" s="1659"/>
      <c r="AQ18" s="1659"/>
      <c r="AR18" s="1660"/>
      <c r="AS18" s="1665"/>
      <c r="AT18" s="1666"/>
      <c r="AU18" s="1666"/>
      <c r="AV18" s="1666"/>
      <c r="AW18" s="1667"/>
      <c r="AX18" s="400" t="s">
        <v>620</v>
      </c>
      <c r="AY18" s="1707"/>
      <c r="AZ18" s="1707"/>
      <c r="BA18" s="1707"/>
      <c r="BB18" s="1707"/>
      <c r="BC18" s="1708"/>
      <c r="BD18" s="722"/>
    </row>
    <row r="19" spans="1:56" ht="14.45" customHeight="1" thickTop="1" thickBot="1" x14ac:dyDescent="0.2">
      <c r="A19" s="1381" t="s">
        <v>507</v>
      </c>
      <c r="B19" s="1458" t="s">
        <v>11</v>
      </c>
      <c r="C19" s="1458"/>
      <c r="D19" s="1458"/>
      <c r="E19" s="1458"/>
      <c r="F19" s="1422" t="str">
        <f>IF(広告展開利用申込書!$G$16="","",広告展開利用申込書!$G$16)</f>
        <v/>
      </c>
      <c r="G19" s="1423"/>
      <c r="H19" s="1423"/>
      <c r="I19" s="1423"/>
      <c r="J19" s="1423"/>
      <c r="K19" s="1423"/>
      <c r="L19" s="1423"/>
      <c r="M19" s="1423"/>
      <c r="N19" s="1423"/>
      <c r="O19" s="1423"/>
      <c r="P19" s="1423"/>
      <c r="Q19" s="1423"/>
      <c r="R19" s="1423"/>
      <c r="S19" s="1423"/>
      <c r="T19" s="1423"/>
      <c r="U19" s="1423"/>
      <c r="V19" s="1423"/>
      <c r="W19" s="1423"/>
      <c r="X19" s="1423"/>
      <c r="Y19" s="1423"/>
      <c r="Z19" s="1424"/>
      <c r="AA19" s="745"/>
      <c r="AC19" s="404"/>
      <c r="AD19" s="1687" t="str">
        <f>IF(AG18="街頭ビジョン","ビジョン名",IF(AG18="デジタルサイネージ","サイネージ名",IF(AG18="電車内広告","路線名",IF(AG18="自動車内広告","サービス名",""))))</f>
        <v/>
      </c>
      <c r="AE19" s="1688"/>
      <c r="AF19" s="1688"/>
      <c r="AG19" s="1674"/>
      <c r="AH19" s="1675"/>
      <c r="AI19" s="1675"/>
      <c r="AJ19" s="1675"/>
      <c r="AK19" s="1675"/>
      <c r="AL19" s="1675"/>
      <c r="AM19" s="1675"/>
      <c r="AN19" s="1676"/>
      <c r="AO19" s="1634" t="str">
        <f>IF(AG18="街頭ビジョン","1台当たりの回数",IF(AG18="デジタルサイネージ","1台当たりの回数",IF(AG18="電車内広告","1両当たりの回数",IF(AG18="自動車内広告","1台当たりの回数",""))))</f>
        <v/>
      </c>
      <c r="AP19" s="1635"/>
      <c r="AQ19" s="1635"/>
      <c r="AR19" s="1636"/>
      <c r="AS19" s="1689"/>
      <c r="AT19" s="1690"/>
      <c r="AU19" s="1691" t="s">
        <v>608</v>
      </c>
      <c r="AV19" s="1692"/>
      <c r="AW19" s="1635" t="s">
        <v>606</v>
      </c>
      <c r="AX19" s="1635"/>
      <c r="AY19" s="1636"/>
      <c r="AZ19" s="1713" t="str">
        <f>IF(AG18="","",IF(【非】式2!G126="","",【非】式2!H126))</f>
        <v/>
      </c>
      <c r="BA19" s="1714"/>
      <c r="BB19" s="1714"/>
      <c r="BC19" s="1715"/>
      <c r="BD19" s="722"/>
    </row>
    <row r="20" spans="1:56" ht="14.45" customHeight="1" thickTop="1" x14ac:dyDescent="0.15">
      <c r="A20" s="1381"/>
      <c r="B20" s="1459"/>
      <c r="C20" s="1459"/>
      <c r="D20" s="1459"/>
      <c r="E20" s="1459"/>
      <c r="F20" s="1419"/>
      <c r="G20" s="1420"/>
      <c r="H20" s="1420"/>
      <c r="I20" s="1420"/>
      <c r="J20" s="1420"/>
      <c r="K20" s="1420"/>
      <c r="L20" s="1420"/>
      <c r="M20" s="1420"/>
      <c r="N20" s="1420"/>
      <c r="O20" s="1420"/>
      <c r="P20" s="1420"/>
      <c r="Q20" s="1420"/>
      <c r="R20" s="1420"/>
      <c r="S20" s="1420"/>
      <c r="T20" s="1420"/>
      <c r="U20" s="1420"/>
      <c r="V20" s="1420"/>
      <c r="W20" s="1420"/>
      <c r="X20" s="1420"/>
      <c r="Y20" s="1420"/>
      <c r="Z20" s="1421"/>
      <c r="AA20" s="745"/>
      <c r="AC20" s="404"/>
      <c r="AD20" s="1687" t="s">
        <v>1077</v>
      </c>
      <c r="AE20" s="1688"/>
      <c r="AF20" s="1688"/>
      <c r="AG20" s="1669"/>
      <c r="AH20" s="1670"/>
      <c r="AI20" s="1670"/>
      <c r="AJ20" s="1670"/>
      <c r="AK20" s="1670"/>
      <c r="AL20" s="1670"/>
      <c r="AM20" s="1670"/>
      <c r="AN20" s="1671"/>
      <c r="AO20" s="1634" t="str">
        <f>IF(AG18="街頭ビジョン","モニター台数",IF(AG18="デジタルサイネージ","モニター台数",IF(AG18="電車内広告","1編成の車両数",IF(AG18="自動車内広告","自動車台数",""))))</f>
        <v/>
      </c>
      <c r="AP20" s="1635"/>
      <c r="AQ20" s="1635"/>
      <c r="AR20" s="1636"/>
      <c r="AS20" s="1689"/>
      <c r="AT20" s="1690"/>
      <c r="AU20" s="1691" t="str">
        <f>IF(AG18="街頭ビジョン","台",IF(AG18="デジタルサイネージ","台",IF(AG18="電車内広告","両",IF(AG18="自動車内広告","台",""))))</f>
        <v/>
      </c>
      <c r="AV20" s="1692"/>
      <c r="AW20" s="1693" t="s">
        <v>870</v>
      </c>
      <c r="AX20" s="1694"/>
      <c r="AY20" s="1695"/>
      <c r="AZ20" s="1696" t="str">
        <f>IFERROR(IF(IF(AG18="電車内広告",AS21*AS20*AS19,AS20*AS19)=0,"",IF(AG18="電車内広告",AS21*AS20*AS19,AS20*AS19)),"")</f>
        <v/>
      </c>
      <c r="BA20" s="1697"/>
      <c r="BB20" s="1697"/>
      <c r="BC20" s="401" t="s">
        <v>608</v>
      </c>
      <c r="BD20" s="723"/>
    </row>
    <row r="21" spans="1:56" ht="14.45" customHeight="1" thickBot="1" x14ac:dyDescent="0.2">
      <c r="A21" s="1381"/>
      <c r="B21" s="1415" t="s">
        <v>464</v>
      </c>
      <c r="C21" s="1415"/>
      <c r="D21" s="1415"/>
      <c r="E21" s="1415"/>
      <c r="F21" s="1416" t="str">
        <f>IF(広告展開利用申込書!$G$17="","",広告展開利用申込書!$G$17)</f>
        <v/>
      </c>
      <c r="G21" s="1417"/>
      <c r="H21" s="1417"/>
      <c r="I21" s="1417"/>
      <c r="J21" s="1417"/>
      <c r="K21" s="1417"/>
      <c r="L21" s="1417"/>
      <c r="M21" s="1417"/>
      <c r="N21" s="1417"/>
      <c r="O21" s="1417"/>
      <c r="P21" s="1417"/>
      <c r="Q21" s="1417"/>
      <c r="R21" s="1417"/>
      <c r="S21" s="1417"/>
      <c r="T21" s="1417"/>
      <c r="U21" s="1417"/>
      <c r="V21" s="1417"/>
      <c r="W21" s="1417"/>
      <c r="X21" s="1417"/>
      <c r="Y21" s="1417"/>
      <c r="Z21" s="1418"/>
      <c r="AA21" s="745"/>
      <c r="AC21" s="404"/>
      <c r="AD21" s="1681" t="s">
        <v>749</v>
      </c>
      <c r="AE21" s="1682"/>
      <c r="AF21" s="1682"/>
      <c r="AG21" s="1645"/>
      <c r="AH21" s="1646"/>
      <c r="AI21" s="1646"/>
      <c r="AJ21" s="1646"/>
      <c r="AK21" s="1646"/>
      <c r="AL21" s="1646"/>
      <c r="AM21" s="1646"/>
      <c r="AN21" s="1647"/>
      <c r="AO21" s="1648" t="str">
        <f>IF(AG18="電車内広告","編成数","")</f>
        <v/>
      </c>
      <c r="AP21" s="1649"/>
      <c r="AQ21" s="1649"/>
      <c r="AR21" s="1650"/>
      <c r="AS21" s="1652"/>
      <c r="AT21" s="1683"/>
      <c r="AU21" s="1684" t="str">
        <f>IF(AG18="電車内広告","編成","")</f>
        <v/>
      </c>
      <c r="AV21" s="1685"/>
      <c r="AW21" s="1686" t="s">
        <v>705</v>
      </c>
      <c r="AX21" s="1686"/>
      <c r="AY21" s="1686"/>
      <c r="AZ21" s="1711" t="str">
        <f>IF(BD19="有",0,IF(AG18="","",IF(【非】式2!G126=0,0,【非】式2!G126)))</f>
        <v/>
      </c>
      <c r="BA21" s="1712"/>
      <c r="BB21" s="1712"/>
      <c r="BC21" s="402" t="s">
        <v>42</v>
      </c>
      <c r="BD21" s="722"/>
    </row>
    <row r="22" spans="1:56" ht="14.45" customHeight="1" x14ac:dyDescent="0.15">
      <c r="A22" s="1381"/>
      <c r="B22" s="1415"/>
      <c r="C22" s="1415"/>
      <c r="D22" s="1415"/>
      <c r="E22" s="1415"/>
      <c r="F22" s="1419"/>
      <c r="G22" s="1420"/>
      <c r="H22" s="1420"/>
      <c r="I22" s="1420"/>
      <c r="J22" s="1420"/>
      <c r="K22" s="1420"/>
      <c r="L22" s="1420"/>
      <c r="M22" s="1420"/>
      <c r="N22" s="1420"/>
      <c r="O22" s="1420"/>
      <c r="P22" s="1420"/>
      <c r="Q22" s="1420"/>
      <c r="R22" s="1420"/>
      <c r="S22" s="1420"/>
      <c r="T22" s="1420"/>
      <c r="U22" s="1420"/>
      <c r="V22" s="1420"/>
      <c r="W22" s="1420"/>
      <c r="X22" s="1420"/>
      <c r="Y22" s="1420"/>
      <c r="Z22" s="1421"/>
      <c r="AA22" s="745"/>
      <c r="AC22" s="404">
        <v>6</v>
      </c>
      <c r="AD22" s="1704" t="s">
        <v>670</v>
      </c>
      <c r="AE22" s="1705"/>
      <c r="AF22" s="1705"/>
      <c r="AG22" s="1661"/>
      <c r="AH22" s="1662"/>
      <c r="AI22" s="1662"/>
      <c r="AJ22" s="1662"/>
      <c r="AK22" s="1662"/>
      <c r="AL22" s="1662"/>
      <c r="AM22" s="1662"/>
      <c r="AN22" s="1663"/>
      <c r="AO22" s="1664" t="s">
        <v>607</v>
      </c>
      <c r="AP22" s="1659"/>
      <c r="AQ22" s="1659"/>
      <c r="AR22" s="1660"/>
      <c r="AS22" s="1665"/>
      <c r="AT22" s="1666"/>
      <c r="AU22" s="1666"/>
      <c r="AV22" s="1666"/>
      <c r="AW22" s="1667"/>
      <c r="AX22" s="400" t="s">
        <v>868</v>
      </c>
      <c r="AY22" s="1707"/>
      <c r="AZ22" s="1707"/>
      <c r="BA22" s="1707"/>
      <c r="BB22" s="1707"/>
      <c r="BC22" s="1708"/>
      <c r="BD22" s="722"/>
    </row>
    <row r="23" spans="1:56" ht="14.45" customHeight="1" x14ac:dyDescent="0.15">
      <c r="A23" s="1381"/>
      <c r="B23" s="1411" t="s">
        <v>1044</v>
      </c>
      <c r="C23" s="1411"/>
      <c r="D23" s="1411"/>
      <c r="E23" s="1411"/>
      <c r="F23" s="1219" t="str">
        <f>IF(広告展開利用申込書!$G$18="","",広告展開利用申込書!$G$18)</f>
        <v/>
      </c>
      <c r="G23" s="1220"/>
      <c r="H23" s="1220"/>
      <c r="I23" s="1220"/>
      <c r="J23" s="1220"/>
      <c r="K23" s="1220"/>
      <c r="L23" s="1220"/>
      <c r="M23" s="1220"/>
      <c r="N23" s="1220"/>
      <c r="O23" s="1220"/>
      <c r="P23" s="1220"/>
      <c r="Q23" s="1220"/>
      <c r="R23" s="1220"/>
      <c r="S23" s="1220"/>
      <c r="T23" s="1220"/>
      <c r="U23" s="1220"/>
      <c r="V23" s="1220"/>
      <c r="W23" s="1220"/>
      <c r="X23" s="1220"/>
      <c r="Y23" s="1220"/>
      <c r="Z23" s="1221"/>
      <c r="AA23" s="743"/>
      <c r="AC23" s="404"/>
      <c r="AD23" s="1687" t="str">
        <f>IF(AG22="街頭ビジョン","ビジョン名",IF(AG22="デジタルサイネージ","サイネージ名",IF(AG22="電車内広告","路線名",IF(AG22="自動車内広告","サービス名",""))))</f>
        <v/>
      </c>
      <c r="AE23" s="1688"/>
      <c r="AF23" s="1688"/>
      <c r="AG23" s="1674"/>
      <c r="AH23" s="1675"/>
      <c r="AI23" s="1675"/>
      <c r="AJ23" s="1675"/>
      <c r="AK23" s="1675"/>
      <c r="AL23" s="1675"/>
      <c r="AM23" s="1675"/>
      <c r="AN23" s="1676"/>
      <c r="AO23" s="1634" t="str">
        <f>IF(AG22="街頭ビジョン","1台当たりの回数",IF(AG22="デジタルサイネージ","1台当たりの回数",IF(AG22="電車内広告","1両当たりの回数",IF(AG22="自動車内広告","1台当たりの回数",""))))</f>
        <v/>
      </c>
      <c r="AP23" s="1635"/>
      <c r="AQ23" s="1635"/>
      <c r="AR23" s="1636"/>
      <c r="AS23" s="1689"/>
      <c r="AT23" s="1690"/>
      <c r="AU23" s="1691" t="s">
        <v>608</v>
      </c>
      <c r="AV23" s="1692"/>
      <c r="AW23" s="1635" t="s">
        <v>606</v>
      </c>
      <c r="AX23" s="1635"/>
      <c r="AY23" s="1636"/>
      <c r="AZ23" s="1713" t="str">
        <f>IF(AG22="","",IF(【非】式2!G127="","",【非】式2!H127))</f>
        <v/>
      </c>
      <c r="BA23" s="1714"/>
      <c r="BB23" s="1714"/>
      <c r="BC23" s="1715"/>
      <c r="BD23" s="722"/>
    </row>
    <row r="24" spans="1:56" ht="14.45" customHeight="1" x14ac:dyDescent="0.15">
      <c r="A24" s="1381"/>
      <c r="B24" s="1411"/>
      <c r="C24" s="1411"/>
      <c r="D24" s="1411"/>
      <c r="E24" s="1411"/>
      <c r="F24" s="1431"/>
      <c r="G24" s="1432"/>
      <c r="H24" s="1432"/>
      <c r="I24" s="1432"/>
      <c r="J24" s="1432"/>
      <c r="K24" s="1432"/>
      <c r="L24" s="1432"/>
      <c r="M24" s="1432"/>
      <c r="N24" s="1432"/>
      <c r="O24" s="1432"/>
      <c r="P24" s="1432"/>
      <c r="Q24" s="1432"/>
      <c r="R24" s="1432"/>
      <c r="S24" s="1432"/>
      <c r="T24" s="1432"/>
      <c r="U24" s="1432"/>
      <c r="V24" s="1432"/>
      <c r="W24" s="1432"/>
      <c r="X24" s="1432"/>
      <c r="Y24" s="1432"/>
      <c r="Z24" s="1433"/>
      <c r="AA24" s="743"/>
      <c r="AC24" s="404"/>
      <c r="AD24" s="1687" t="s">
        <v>1077</v>
      </c>
      <c r="AE24" s="1688"/>
      <c r="AF24" s="1688"/>
      <c r="AG24" s="1669"/>
      <c r="AH24" s="1670"/>
      <c r="AI24" s="1670"/>
      <c r="AJ24" s="1670"/>
      <c r="AK24" s="1670"/>
      <c r="AL24" s="1670"/>
      <c r="AM24" s="1670"/>
      <c r="AN24" s="1671"/>
      <c r="AO24" s="1634" t="str">
        <f>IF(AG22="街頭ビジョン","モニター台数",IF(AG22="デジタルサイネージ","モニター台数",IF(AG22="電車内広告","1編成の車両数",IF(AG22="自動車内広告","自動車台数",""))))</f>
        <v/>
      </c>
      <c r="AP24" s="1635"/>
      <c r="AQ24" s="1635"/>
      <c r="AR24" s="1636"/>
      <c r="AS24" s="1689"/>
      <c r="AT24" s="1690"/>
      <c r="AU24" s="1691" t="str">
        <f>IF(AG22="街頭ビジョン","台",IF(AG22="デジタルサイネージ","台",IF(AG22="電車内広告","両",IF(AG22="自動車内広告","台",""))))</f>
        <v/>
      </c>
      <c r="AV24" s="1692"/>
      <c r="AW24" s="1693" t="s">
        <v>870</v>
      </c>
      <c r="AX24" s="1694"/>
      <c r="AY24" s="1695"/>
      <c r="AZ24" s="1696" t="str">
        <f>IFERROR(IF(IF(AG22="電車内広告",AS25*AS24*AS23,AS24*AS23)=0,"",IF(AG22="電車内広告",AS25*AS24*AS23,AS24*AS23)),"")</f>
        <v/>
      </c>
      <c r="BA24" s="1697"/>
      <c r="BB24" s="1697"/>
      <c r="BC24" s="401" t="s">
        <v>608</v>
      </c>
      <c r="BD24" s="723"/>
    </row>
    <row r="25" spans="1:56" ht="14.45" customHeight="1" thickBot="1" x14ac:dyDescent="0.2">
      <c r="A25" s="1382"/>
      <c r="B25" s="1352" t="s">
        <v>389</v>
      </c>
      <c r="C25" s="1352"/>
      <c r="D25" s="1352"/>
      <c r="E25" s="1352"/>
      <c r="F25" s="1412" t="str">
        <f>IF(広告展開利用申込書!$G$21="","",広告展開利用申込書!$G$21)</f>
        <v/>
      </c>
      <c r="G25" s="1413"/>
      <c r="H25" s="1413"/>
      <c r="I25" s="1413"/>
      <c r="J25" s="1413"/>
      <c r="K25" s="1413"/>
      <c r="L25" s="1413"/>
      <c r="M25" s="1413"/>
      <c r="N25" s="1414"/>
      <c r="O25" s="1408" t="s">
        <v>740</v>
      </c>
      <c r="P25" s="1410"/>
      <c r="Q25" s="1409"/>
      <c r="R25" s="1396" t="str">
        <f>IF(広告展開利用申込書!G22="","",広告展開利用申込書!G22)</f>
        <v/>
      </c>
      <c r="S25" s="1397"/>
      <c r="T25" s="1407"/>
      <c r="U25" s="1408" t="s">
        <v>739</v>
      </c>
      <c r="V25" s="1410"/>
      <c r="W25" s="1409"/>
      <c r="X25" s="1396" t="str">
        <f>IF(広告展開利用申込書!G23="","",広告展開利用申込書!G23)</f>
        <v/>
      </c>
      <c r="Y25" s="1397"/>
      <c r="Z25" s="1407"/>
      <c r="AA25" s="742"/>
      <c r="AC25" s="404"/>
      <c r="AD25" s="1681" t="s">
        <v>749</v>
      </c>
      <c r="AE25" s="1682"/>
      <c r="AF25" s="1682"/>
      <c r="AG25" s="1645"/>
      <c r="AH25" s="1646"/>
      <c r="AI25" s="1646"/>
      <c r="AJ25" s="1646"/>
      <c r="AK25" s="1646"/>
      <c r="AL25" s="1646"/>
      <c r="AM25" s="1646"/>
      <c r="AN25" s="1647"/>
      <c r="AO25" s="1648" t="str">
        <f>IF(AG22="電車内広告","編成数","")</f>
        <v/>
      </c>
      <c r="AP25" s="1649"/>
      <c r="AQ25" s="1649"/>
      <c r="AR25" s="1650"/>
      <c r="AS25" s="1652"/>
      <c r="AT25" s="1683"/>
      <c r="AU25" s="1684" t="str">
        <f>IF(AG22="電車内広告","編成","")</f>
        <v/>
      </c>
      <c r="AV25" s="1685"/>
      <c r="AW25" s="1686" t="s">
        <v>705</v>
      </c>
      <c r="AX25" s="1686"/>
      <c r="AY25" s="1686"/>
      <c r="AZ25" s="1711" t="str">
        <f>IF(BD23="有",0,IF(AG22="","",IF(【非】式2!G127=0,0,【非】式2!G127)))</f>
        <v/>
      </c>
      <c r="BA25" s="1712"/>
      <c r="BB25" s="1712"/>
      <c r="BC25" s="402" t="s">
        <v>42</v>
      </c>
      <c r="BD25" s="722"/>
    </row>
    <row r="26" spans="1:56" ht="14.45" customHeight="1" x14ac:dyDescent="0.15">
      <c r="AC26" s="404">
        <v>7</v>
      </c>
      <c r="AD26" s="1704" t="s">
        <v>670</v>
      </c>
      <c r="AE26" s="1705"/>
      <c r="AF26" s="1705"/>
      <c r="AG26" s="1661"/>
      <c r="AH26" s="1662"/>
      <c r="AI26" s="1662"/>
      <c r="AJ26" s="1662"/>
      <c r="AK26" s="1662"/>
      <c r="AL26" s="1662"/>
      <c r="AM26" s="1662"/>
      <c r="AN26" s="1663"/>
      <c r="AO26" s="1664" t="s">
        <v>607</v>
      </c>
      <c r="AP26" s="1659"/>
      <c r="AQ26" s="1659"/>
      <c r="AR26" s="1660"/>
      <c r="AS26" s="1665"/>
      <c r="AT26" s="1666"/>
      <c r="AU26" s="1666"/>
      <c r="AV26" s="1666"/>
      <c r="AW26" s="1667"/>
      <c r="AX26" s="400" t="s">
        <v>620</v>
      </c>
      <c r="AY26" s="1707"/>
      <c r="AZ26" s="1707"/>
      <c r="BA26" s="1707"/>
      <c r="BB26" s="1707"/>
      <c r="BC26" s="1708"/>
      <c r="BD26" s="722"/>
    </row>
    <row r="27" spans="1:56" ht="14.45" customHeight="1" x14ac:dyDescent="0.15">
      <c r="A27" s="1721" t="s">
        <v>741</v>
      </c>
      <c r="B27" s="1721"/>
      <c r="C27" s="1721"/>
      <c r="D27" s="1721"/>
      <c r="E27" s="1721"/>
      <c r="F27" s="1721"/>
      <c r="G27" s="1721"/>
      <c r="H27" s="1721"/>
      <c r="I27" s="1721"/>
      <c r="J27" s="1721"/>
      <c r="K27" s="1721"/>
      <c r="L27" s="1721"/>
      <c r="M27" s="1721"/>
      <c r="N27" s="1721"/>
      <c r="O27" s="1721"/>
      <c r="P27" s="1721"/>
      <c r="Q27" s="1721"/>
      <c r="R27" s="1721"/>
      <c r="S27" s="1721"/>
      <c r="T27" s="1721"/>
      <c r="U27" s="1721"/>
      <c r="V27" s="1721"/>
      <c r="W27" s="1721"/>
      <c r="X27" s="1721"/>
      <c r="Y27" s="1721"/>
      <c r="Z27" s="1722"/>
      <c r="AA27" s="741"/>
      <c r="AC27" s="404"/>
      <c r="AD27" s="1687" t="str">
        <f>IF(AG26="街頭ビジョン","ビジョン名",IF(AG26="デジタルサイネージ","サイネージ名",IF(AG26="電車内広告","路線名",IF(AG26="自動車内広告","サービス名",""))))</f>
        <v/>
      </c>
      <c r="AE27" s="1688"/>
      <c r="AF27" s="1688"/>
      <c r="AG27" s="1674"/>
      <c r="AH27" s="1675"/>
      <c r="AI27" s="1675"/>
      <c r="AJ27" s="1675"/>
      <c r="AK27" s="1675"/>
      <c r="AL27" s="1675"/>
      <c r="AM27" s="1675"/>
      <c r="AN27" s="1676"/>
      <c r="AO27" s="1634" t="str">
        <f>IF(AG26="街頭ビジョン","1台当たりの回数",IF(AG26="デジタルサイネージ","1台当たりの回数",IF(AG26="電車内広告","1両当たりの回数",IF(AG26="自動車内広告","1台当たりの回数",""))))</f>
        <v/>
      </c>
      <c r="AP27" s="1635"/>
      <c r="AQ27" s="1635"/>
      <c r="AR27" s="1636"/>
      <c r="AS27" s="1689"/>
      <c r="AT27" s="1690"/>
      <c r="AU27" s="1691" t="s">
        <v>608</v>
      </c>
      <c r="AV27" s="1692"/>
      <c r="AW27" s="1635" t="s">
        <v>606</v>
      </c>
      <c r="AX27" s="1635"/>
      <c r="AY27" s="1636"/>
      <c r="AZ27" s="1713" t="str">
        <f>IF(AG26="","",IF(【非】式2!G128="","",【非】式2!H128))</f>
        <v/>
      </c>
      <c r="BA27" s="1714"/>
      <c r="BB27" s="1714"/>
      <c r="BC27" s="1715"/>
      <c r="BD27" s="722"/>
    </row>
    <row r="28" spans="1:56" ht="14.45" customHeight="1" x14ac:dyDescent="0.15">
      <c r="A28" s="741"/>
      <c r="B28" s="741"/>
      <c r="C28" s="741"/>
      <c r="D28" s="741"/>
      <c r="E28" s="741"/>
      <c r="F28" s="741"/>
      <c r="G28" s="741"/>
      <c r="H28" s="741"/>
      <c r="I28" s="741"/>
      <c r="J28" s="741"/>
      <c r="K28" s="741"/>
      <c r="L28" s="741"/>
      <c r="M28" s="741"/>
      <c r="N28" s="741"/>
      <c r="O28" s="741"/>
      <c r="P28" s="741"/>
      <c r="Q28" s="741"/>
      <c r="R28" s="741"/>
      <c r="S28" s="741"/>
      <c r="T28" s="741"/>
      <c r="U28" s="741"/>
      <c r="V28" s="741"/>
      <c r="W28" s="741"/>
      <c r="X28" s="741"/>
      <c r="Y28" s="741"/>
      <c r="Z28" s="795"/>
      <c r="AA28" s="741"/>
      <c r="AC28" s="404"/>
      <c r="AD28" s="1687" t="s">
        <v>1077</v>
      </c>
      <c r="AE28" s="1688"/>
      <c r="AF28" s="1688"/>
      <c r="AG28" s="1669"/>
      <c r="AH28" s="1670"/>
      <c r="AI28" s="1670"/>
      <c r="AJ28" s="1670"/>
      <c r="AK28" s="1670"/>
      <c r="AL28" s="1670"/>
      <c r="AM28" s="1670"/>
      <c r="AN28" s="1671"/>
      <c r="AO28" s="1634" t="str">
        <f>IF(AG26="街頭ビジョン","モニター台数",IF(AG26="デジタルサイネージ","モニター台数",IF(AG26="電車内広告","1編成の車両数",IF(AG26="自動車内広告","自動車台数",""))))</f>
        <v/>
      </c>
      <c r="AP28" s="1635"/>
      <c r="AQ28" s="1635"/>
      <c r="AR28" s="1636"/>
      <c r="AS28" s="1689"/>
      <c r="AT28" s="1690"/>
      <c r="AU28" s="1691" t="str">
        <f>IF(AG26="街頭ビジョン","台",IF(AG26="デジタルサイネージ","台",IF(AG26="電車内広告","両",IF(AG26="自動車内広告","台",""))))</f>
        <v/>
      </c>
      <c r="AV28" s="1692"/>
      <c r="AW28" s="1693" t="s">
        <v>870</v>
      </c>
      <c r="AX28" s="1694"/>
      <c r="AY28" s="1695"/>
      <c r="AZ28" s="1696" t="str">
        <f>IFERROR(IF(IF(AG26="電車内広告",AS29*AS28*AS27,AS28*AS27)=0,"",IF(AG26="電車内広告",AS29*AS28*AS27,AS28*AS27)),"")</f>
        <v/>
      </c>
      <c r="BA28" s="1697"/>
      <c r="BB28" s="1697"/>
      <c r="BC28" s="401" t="s">
        <v>608</v>
      </c>
      <c r="BD28" s="723"/>
    </row>
    <row r="29" spans="1:56" ht="14.45" customHeight="1" thickBot="1" x14ac:dyDescent="0.2">
      <c r="B29" s="1723" t="s">
        <v>611</v>
      </c>
      <c r="C29" s="1724"/>
      <c r="D29" s="1724"/>
      <c r="E29" s="1724"/>
      <c r="F29" s="1724"/>
      <c r="G29" s="1724"/>
      <c r="H29" s="1725"/>
      <c r="I29" s="427"/>
      <c r="J29" s="427"/>
      <c r="K29" s="1723" t="s">
        <v>612</v>
      </c>
      <c r="L29" s="1724"/>
      <c r="M29" s="1724"/>
      <c r="N29" s="1724"/>
      <c r="O29" s="1724"/>
      <c r="P29" s="1725"/>
      <c r="Q29" s="427"/>
      <c r="R29" s="427"/>
      <c r="S29" s="1723" t="s">
        <v>64</v>
      </c>
      <c r="T29" s="1724"/>
      <c r="U29" s="1724"/>
      <c r="V29" s="1724"/>
      <c r="W29" s="1724"/>
      <c r="X29" s="1724"/>
      <c r="Y29" s="1725"/>
      <c r="Z29" s="406"/>
      <c r="AC29" s="404"/>
      <c r="AD29" s="1681" t="s">
        <v>749</v>
      </c>
      <c r="AE29" s="1682"/>
      <c r="AF29" s="1682"/>
      <c r="AG29" s="1645"/>
      <c r="AH29" s="1646"/>
      <c r="AI29" s="1646"/>
      <c r="AJ29" s="1646"/>
      <c r="AK29" s="1646"/>
      <c r="AL29" s="1646"/>
      <c r="AM29" s="1646"/>
      <c r="AN29" s="1647"/>
      <c r="AO29" s="1648" t="str">
        <f>IF(AG26="電車内広告","編成数","")</f>
        <v/>
      </c>
      <c r="AP29" s="1649"/>
      <c r="AQ29" s="1649"/>
      <c r="AR29" s="1650"/>
      <c r="AS29" s="1652"/>
      <c r="AT29" s="1683"/>
      <c r="AU29" s="1684" t="str">
        <f>IF(AG26="電車内広告","編成","")</f>
        <v/>
      </c>
      <c r="AV29" s="1685"/>
      <c r="AW29" s="1686" t="s">
        <v>705</v>
      </c>
      <c r="AX29" s="1686"/>
      <c r="AY29" s="1686"/>
      <c r="AZ29" s="1711" t="str">
        <f>IF(BD27="有",0,IF(AG26="","",IF(【非】式2!G128=0,0,【非】式2!G128)))</f>
        <v/>
      </c>
      <c r="BA29" s="1712"/>
      <c r="BB29" s="1712"/>
      <c r="BC29" s="402" t="s">
        <v>42</v>
      </c>
      <c r="BD29" s="722"/>
    </row>
    <row r="30" spans="1:56" ht="14.45" customHeight="1" x14ac:dyDescent="0.15">
      <c r="B30" s="1726">
        <f>SUM(AZ5,AZ9,AZ13,AZ17,AZ21,AZ25,AZ29,AZ33,X49,X53,X57,X61,X65,X69,X73,X77,AZ45,AZ49,AZ53,AZ57,AZ61,AZ65,AZ69,AZ73,AZ77)</f>
        <v>0</v>
      </c>
      <c r="C30" s="1727"/>
      <c r="D30" s="1727"/>
      <c r="E30" s="1727"/>
      <c r="F30" s="1727"/>
      <c r="G30" s="1727"/>
      <c r="H30" s="792" t="s">
        <v>42</v>
      </c>
      <c r="I30" s="1728" t="s">
        <v>613</v>
      </c>
      <c r="J30" s="1729"/>
      <c r="K30" s="1726">
        <f>ROUNDDOWN(B30*0.1,0)</f>
        <v>0</v>
      </c>
      <c r="L30" s="1727"/>
      <c r="M30" s="1727"/>
      <c r="N30" s="1727"/>
      <c r="O30" s="1727"/>
      <c r="P30" s="792" t="s">
        <v>42</v>
      </c>
      <c r="Q30" s="1728" t="s">
        <v>614</v>
      </c>
      <c r="R30" s="1729"/>
      <c r="S30" s="1748">
        <f>B30+K30</f>
        <v>0</v>
      </c>
      <c r="T30" s="1749"/>
      <c r="U30" s="1749"/>
      <c r="V30" s="1749"/>
      <c r="W30" s="1749"/>
      <c r="X30" s="1749"/>
      <c r="Y30" s="793" t="s">
        <v>1063</v>
      </c>
      <c r="Z30" s="406"/>
      <c r="AC30" s="404">
        <v>8</v>
      </c>
      <c r="AD30" s="1704" t="s">
        <v>670</v>
      </c>
      <c r="AE30" s="1705"/>
      <c r="AF30" s="1705"/>
      <c r="AG30" s="1661"/>
      <c r="AH30" s="1662"/>
      <c r="AI30" s="1662"/>
      <c r="AJ30" s="1662"/>
      <c r="AK30" s="1662"/>
      <c r="AL30" s="1662"/>
      <c r="AM30" s="1662"/>
      <c r="AN30" s="1663"/>
      <c r="AO30" s="1664" t="s">
        <v>607</v>
      </c>
      <c r="AP30" s="1659"/>
      <c r="AQ30" s="1659"/>
      <c r="AR30" s="1660"/>
      <c r="AS30" s="1665"/>
      <c r="AT30" s="1666"/>
      <c r="AU30" s="1666"/>
      <c r="AV30" s="1666"/>
      <c r="AW30" s="1667"/>
      <c r="AX30" s="400" t="s">
        <v>869</v>
      </c>
      <c r="AY30" s="1707"/>
      <c r="AZ30" s="1707"/>
      <c r="BA30" s="1707"/>
      <c r="BB30" s="1707"/>
      <c r="BC30" s="1708"/>
      <c r="BD30" s="722"/>
    </row>
    <row r="31" spans="1:56" ht="14.45" customHeight="1" x14ac:dyDescent="0.15">
      <c r="Z31" s="407"/>
      <c r="AC31" s="404"/>
      <c r="AD31" s="1687" t="str">
        <f>IF(AG30="街頭ビジョン","ビジョン名",IF(AG30="デジタルサイネージ","サイネージ名",IF(AG30="電車内広告","路線名",IF(AG30="自動車内広告","サービス名",""))))</f>
        <v/>
      </c>
      <c r="AE31" s="1688"/>
      <c r="AF31" s="1688"/>
      <c r="AG31" s="1674"/>
      <c r="AH31" s="1675"/>
      <c r="AI31" s="1675"/>
      <c r="AJ31" s="1675"/>
      <c r="AK31" s="1675"/>
      <c r="AL31" s="1675"/>
      <c r="AM31" s="1675"/>
      <c r="AN31" s="1676"/>
      <c r="AO31" s="1634" t="str">
        <f>IF(AG30="街頭ビジョン","1台当たりの回数",IF(AG30="デジタルサイネージ","1台当たりの回数",IF(AG30="電車内広告","1両当たりの回数",IF(AG30="自動車内広告","1台当たりの回数",""))))</f>
        <v/>
      </c>
      <c r="AP31" s="1635"/>
      <c r="AQ31" s="1635"/>
      <c r="AR31" s="1636"/>
      <c r="AS31" s="1689"/>
      <c r="AT31" s="1690"/>
      <c r="AU31" s="1691" t="s">
        <v>608</v>
      </c>
      <c r="AV31" s="1692"/>
      <c r="AW31" s="1635" t="s">
        <v>606</v>
      </c>
      <c r="AX31" s="1635"/>
      <c r="AY31" s="1636"/>
      <c r="AZ31" s="1713" t="str">
        <f>IF(AG30="","",IF(【非】式2!G129="","",【非】式2!H129))</f>
        <v/>
      </c>
      <c r="BA31" s="1714"/>
      <c r="BB31" s="1714"/>
      <c r="BC31" s="1715"/>
      <c r="BD31" s="722"/>
    </row>
    <row r="32" spans="1:56" ht="14.45" customHeight="1" x14ac:dyDescent="0.15">
      <c r="B32" s="1733" t="s">
        <v>615</v>
      </c>
      <c r="C32" s="1733"/>
      <c r="D32" s="1733"/>
      <c r="E32" s="1733"/>
      <c r="F32" s="1733"/>
      <c r="G32" s="1735"/>
      <c r="H32" s="1736"/>
      <c r="I32" s="1736"/>
      <c r="J32" s="1736"/>
      <c r="K32" s="1736"/>
      <c r="L32" s="1736"/>
      <c r="M32" s="1736"/>
      <c r="N32" s="1737"/>
      <c r="R32" s="1746" t="str">
        <f>IF(広告展開利用申込書!V20="","",広告展開利用申込書!V20)</f>
        <v/>
      </c>
      <c r="S32" s="1746"/>
      <c r="T32" s="1746"/>
      <c r="U32" s="1746"/>
      <c r="V32" s="1746"/>
      <c r="W32" s="1746"/>
      <c r="X32" s="1746"/>
      <c r="Y32" s="1746"/>
      <c r="Z32" s="407"/>
      <c r="AC32" s="404"/>
      <c r="AD32" s="1687" t="s">
        <v>1077</v>
      </c>
      <c r="AE32" s="1688"/>
      <c r="AF32" s="1688"/>
      <c r="AG32" s="1669"/>
      <c r="AH32" s="1670"/>
      <c r="AI32" s="1670"/>
      <c r="AJ32" s="1670"/>
      <c r="AK32" s="1670"/>
      <c r="AL32" s="1670"/>
      <c r="AM32" s="1670"/>
      <c r="AN32" s="1671"/>
      <c r="AO32" s="1634" t="str">
        <f>IF(AG30="街頭ビジョン","モニター台数",IF(AG30="デジタルサイネージ","モニター台数",IF(AG30="電車内広告","1編成の車両数",IF(AG30="自動車内広告","自動車台数",""))))</f>
        <v/>
      </c>
      <c r="AP32" s="1635"/>
      <c r="AQ32" s="1635"/>
      <c r="AR32" s="1636"/>
      <c r="AS32" s="1689"/>
      <c r="AT32" s="1690"/>
      <c r="AU32" s="1691" t="str">
        <f>IF(AG30="街頭ビジョン","台",IF(AG30="デジタルサイネージ","台",IF(AG30="電車内広告","両",IF(AG30="自動車内広告","台",""))))</f>
        <v/>
      </c>
      <c r="AV32" s="1692"/>
      <c r="AW32" s="1693" t="s">
        <v>870</v>
      </c>
      <c r="AX32" s="1694"/>
      <c r="AY32" s="1695"/>
      <c r="AZ32" s="1696" t="str">
        <f>IFERROR(IF(IF(AG30="電車内広告",AS33*AS32*AS31,AS32*AS31)=0,"",IF(AG30="電車内広告",AS33*AS32*AS31,AS32*AS31)),"")</f>
        <v/>
      </c>
      <c r="BA32" s="1697"/>
      <c r="BB32" s="1697"/>
      <c r="BC32" s="401" t="s">
        <v>608</v>
      </c>
      <c r="BD32" s="723"/>
    </row>
    <row r="33" spans="1:57" ht="14.45" customHeight="1" thickBot="1" x14ac:dyDescent="0.2">
      <c r="B33" s="1733" t="s">
        <v>616</v>
      </c>
      <c r="C33" s="1733"/>
      <c r="D33" s="1733"/>
      <c r="E33" s="1733"/>
      <c r="F33" s="1733"/>
      <c r="G33" s="1738"/>
      <c r="H33" s="1739"/>
      <c r="I33" s="1739"/>
      <c r="J33" s="1739"/>
      <c r="K33" s="1739"/>
      <c r="L33" s="1739"/>
      <c r="M33" s="1739"/>
      <c r="N33" s="1740"/>
      <c r="R33" s="1747"/>
      <c r="S33" s="1747"/>
      <c r="T33" s="1747"/>
      <c r="U33" s="1747"/>
      <c r="V33" s="1747"/>
      <c r="W33" s="1747"/>
      <c r="X33" s="1747"/>
      <c r="Y33" s="1747"/>
      <c r="Z33" s="407"/>
      <c r="AC33" s="404"/>
      <c r="AD33" s="1681" t="s">
        <v>749</v>
      </c>
      <c r="AE33" s="1682"/>
      <c r="AF33" s="1682"/>
      <c r="AG33" s="1645"/>
      <c r="AH33" s="1646"/>
      <c r="AI33" s="1646"/>
      <c r="AJ33" s="1646"/>
      <c r="AK33" s="1646"/>
      <c r="AL33" s="1646"/>
      <c r="AM33" s="1646"/>
      <c r="AN33" s="1647"/>
      <c r="AO33" s="1648" t="str">
        <f>IF(AG30="電車内広告","編成数","")</f>
        <v/>
      </c>
      <c r="AP33" s="1649"/>
      <c r="AQ33" s="1649"/>
      <c r="AR33" s="1650"/>
      <c r="AS33" s="1652"/>
      <c r="AT33" s="1683"/>
      <c r="AU33" s="1684" t="str">
        <f>IF(AG30="電車内広告","編成","")</f>
        <v/>
      </c>
      <c r="AV33" s="1685"/>
      <c r="AW33" s="1686" t="s">
        <v>705</v>
      </c>
      <c r="AX33" s="1686"/>
      <c r="AY33" s="1686"/>
      <c r="AZ33" s="1711" t="str">
        <f>IF(BD31="有",0,IF(AG30="","",IF(【非】式2!G129=0,0,【非】式2!G129)))</f>
        <v/>
      </c>
      <c r="BA33" s="1712"/>
      <c r="BB33" s="1712"/>
      <c r="BC33" s="402" t="s">
        <v>42</v>
      </c>
      <c r="BD33" s="724"/>
    </row>
    <row r="34" spans="1:57" ht="14.45" customHeight="1" x14ac:dyDescent="0.15">
      <c r="B34" s="1734" t="s">
        <v>64</v>
      </c>
      <c r="C34" s="1734"/>
      <c r="D34" s="1734"/>
      <c r="E34" s="1734"/>
      <c r="F34" s="1734"/>
      <c r="G34" s="1742"/>
      <c r="H34" s="1743"/>
      <c r="I34" s="1743"/>
      <c r="J34" s="1743"/>
      <c r="K34" s="1743"/>
      <c r="L34" s="1743"/>
      <c r="M34" s="1743"/>
      <c r="N34" s="1741" t="s">
        <v>42</v>
      </c>
      <c r="R34" s="1730" t="s">
        <v>617</v>
      </c>
      <c r="S34" s="1731"/>
      <c r="T34" s="1731"/>
      <c r="U34" s="1732"/>
      <c r="V34" s="1730" t="s">
        <v>618</v>
      </c>
      <c r="W34" s="1731"/>
      <c r="X34" s="1731"/>
      <c r="Y34" s="1732"/>
      <c r="Z34" s="407"/>
      <c r="AD34" s="405"/>
      <c r="AE34" s="408"/>
      <c r="AF34" s="408"/>
      <c r="AG34" s="408"/>
      <c r="AH34" s="408"/>
      <c r="AI34" s="408"/>
      <c r="AJ34" s="408"/>
      <c r="AK34" s="408"/>
      <c r="AL34" s="408"/>
      <c r="AM34" s="408"/>
      <c r="AN34" s="408"/>
      <c r="AO34" s="408"/>
      <c r="AP34" s="408"/>
      <c r="AQ34" s="408"/>
      <c r="AR34" s="408"/>
      <c r="AS34" s="408"/>
      <c r="AT34" s="408"/>
      <c r="AU34" s="408"/>
      <c r="AV34" s="408"/>
      <c r="AW34" s="1631" t="str">
        <f>IF(AZ78&lt;&gt;"", "1枚目合計", "")</f>
        <v/>
      </c>
      <c r="AX34" s="1631"/>
      <c r="AY34" s="1631"/>
      <c r="AZ34" s="1632" t="str">
        <f>IF(AZ78&lt;&gt;"", SUM(AZ5,AZ9,AZ13,AZ17,AZ21,AZ25,AZ29,AZ33), "")</f>
        <v/>
      </c>
      <c r="BA34" s="1632"/>
      <c r="BB34" s="1632"/>
      <c r="BC34" s="1632"/>
      <c r="BD34" s="718"/>
    </row>
    <row r="35" spans="1:57" ht="14.45" customHeight="1" x14ac:dyDescent="0.15">
      <c r="B35" s="1734"/>
      <c r="C35" s="1734"/>
      <c r="D35" s="1734"/>
      <c r="E35" s="1734"/>
      <c r="F35" s="1734"/>
      <c r="G35" s="1744"/>
      <c r="H35" s="1745"/>
      <c r="I35" s="1745"/>
      <c r="J35" s="1745"/>
      <c r="K35" s="1745"/>
      <c r="L35" s="1745"/>
      <c r="M35" s="1745"/>
      <c r="N35" s="1741"/>
      <c r="R35" s="1754"/>
      <c r="S35" s="1755"/>
      <c r="T35" s="1755"/>
      <c r="U35" s="1756"/>
      <c r="V35" s="1754"/>
      <c r="W35" s="1755"/>
      <c r="X35" s="1755"/>
      <c r="Y35" s="1756"/>
      <c r="Z35" s="407"/>
      <c r="AD35" s="405" t="s">
        <v>505</v>
      </c>
      <c r="AE35" s="415" t="s">
        <v>1079</v>
      </c>
      <c r="AF35" s="415"/>
      <c r="AG35" s="415"/>
      <c r="AH35" s="415"/>
      <c r="AI35" s="415"/>
      <c r="AJ35" s="415"/>
      <c r="AK35" s="415"/>
      <c r="AL35" s="415"/>
      <c r="AM35" s="415"/>
      <c r="AN35" s="415"/>
      <c r="AO35" s="415"/>
      <c r="AP35" s="415"/>
      <c r="AQ35" s="415"/>
      <c r="AR35" s="415"/>
      <c r="AS35" s="415"/>
      <c r="AT35" s="415"/>
      <c r="AU35" s="415"/>
      <c r="AV35" s="415"/>
      <c r="AW35" s="738"/>
      <c r="AX35" s="738"/>
      <c r="AY35" s="738"/>
      <c r="AZ35" s="739"/>
      <c r="BA35" s="739"/>
      <c r="BB35" s="739"/>
      <c r="BC35" s="739"/>
      <c r="BD35" s="718"/>
    </row>
    <row r="36" spans="1:57" ht="14.45" customHeight="1" x14ac:dyDescent="0.15">
      <c r="D36" s="372"/>
      <c r="E36" s="372"/>
      <c r="F36" s="732"/>
      <c r="G36" s="791"/>
      <c r="H36" s="791"/>
      <c r="I36" s="791"/>
      <c r="J36" s="791"/>
      <c r="K36" s="791"/>
      <c r="L36" s="791"/>
      <c r="M36" s="791"/>
      <c r="R36" s="1757"/>
      <c r="S36" s="1758"/>
      <c r="T36" s="1758"/>
      <c r="U36" s="1759"/>
      <c r="V36" s="1757"/>
      <c r="W36" s="1758"/>
      <c r="X36" s="1758"/>
      <c r="Y36" s="1759"/>
      <c r="Z36" s="407"/>
      <c r="AD36" s="405"/>
      <c r="AE36" s="405" t="s">
        <v>1062</v>
      </c>
      <c r="AF36" s="405"/>
      <c r="AG36" s="405"/>
      <c r="AH36" s="409"/>
      <c r="AI36" s="409"/>
      <c r="AJ36" s="409"/>
      <c r="AK36" s="409"/>
      <c r="AL36" s="409"/>
      <c r="AM36" s="409"/>
      <c r="AN36" s="409"/>
      <c r="AO36" s="409"/>
      <c r="AP36" s="409"/>
      <c r="AQ36" s="409"/>
      <c r="AR36" s="409"/>
      <c r="AS36" s="409"/>
      <c r="AT36" s="409"/>
      <c r="AU36" s="409"/>
      <c r="AV36" s="409"/>
      <c r="AW36" s="409"/>
      <c r="AX36" s="409"/>
      <c r="AY36" s="409"/>
      <c r="AZ36" s="409"/>
      <c r="BA36" s="409"/>
      <c r="BB36" s="409"/>
      <c r="BC36" s="409"/>
      <c r="BD36" s="719"/>
    </row>
    <row r="37" spans="1:57" ht="14.45" customHeight="1" x14ac:dyDescent="0.15">
      <c r="B37" s="412" t="s">
        <v>36</v>
      </c>
      <c r="C37" s="412"/>
      <c r="D37" s="410"/>
      <c r="N37" s="411"/>
      <c r="R37" s="1757"/>
      <c r="S37" s="1758"/>
      <c r="T37" s="1758"/>
      <c r="U37" s="1759"/>
      <c r="V37" s="1757"/>
      <c r="W37" s="1758"/>
      <c r="X37" s="1758"/>
      <c r="Y37" s="1759"/>
      <c r="Z37" s="407"/>
      <c r="AD37" s="405" t="s">
        <v>505</v>
      </c>
      <c r="AE37" s="405" t="s">
        <v>871</v>
      </c>
      <c r="AF37" s="405"/>
      <c r="AG37" s="405"/>
      <c r="AH37" s="409"/>
      <c r="AI37" s="409"/>
      <c r="AJ37" s="409"/>
      <c r="AK37" s="409"/>
      <c r="AL37" s="409"/>
      <c r="AM37" s="409"/>
      <c r="AN37" s="409"/>
      <c r="AO37" s="409"/>
      <c r="AP37" s="409"/>
      <c r="AQ37" s="409"/>
      <c r="AR37" s="409"/>
      <c r="AS37" s="409"/>
      <c r="AT37" s="409"/>
      <c r="AU37" s="409"/>
      <c r="AV37" s="409"/>
      <c r="AW37" s="409"/>
      <c r="AX37" s="409"/>
      <c r="AY37" s="409"/>
      <c r="AZ37" s="409"/>
      <c r="BA37" s="409"/>
      <c r="BB37" s="409"/>
      <c r="BC37" s="409"/>
      <c r="BD37" s="719"/>
    </row>
    <row r="38" spans="1:57" ht="14.45" customHeight="1" x14ac:dyDescent="0.15">
      <c r="B38" s="412" t="s">
        <v>1028</v>
      </c>
      <c r="C38" s="412"/>
      <c r="D38" s="413"/>
      <c r="N38" s="414"/>
      <c r="R38" s="1760"/>
      <c r="S38" s="1761"/>
      <c r="T38" s="1761"/>
      <c r="U38" s="1762"/>
      <c r="V38" s="1760"/>
      <c r="W38" s="1761"/>
      <c r="X38" s="1761"/>
      <c r="Y38" s="1762"/>
      <c r="Z38" s="407"/>
      <c r="AD38" s="405" t="s">
        <v>505</v>
      </c>
      <c r="AE38" s="415" t="s">
        <v>748</v>
      </c>
      <c r="AF38" s="415"/>
      <c r="AG38" s="415"/>
      <c r="AH38" s="415"/>
      <c r="AI38" s="415"/>
      <c r="AJ38" s="415"/>
      <c r="AK38" s="415"/>
      <c r="AL38" s="415"/>
      <c r="AM38" s="415"/>
      <c r="AN38" s="415"/>
      <c r="AO38" s="415"/>
      <c r="AP38" s="415"/>
      <c r="AQ38" s="415"/>
      <c r="AR38" s="415"/>
      <c r="AS38" s="415"/>
      <c r="AT38" s="415"/>
      <c r="AU38" s="415"/>
      <c r="AV38" s="415"/>
      <c r="AW38" s="734"/>
      <c r="AX38" s="415"/>
      <c r="AY38" s="735"/>
      <c r="AZ38" s="415"/>
      <c r="BA38" s="415"/>
      <c r="BB38" s="736"/>
      <c r="BC38" s="415"/>
      <c r="BD38" s="718"/>
    </row>
    <row r="39" spans="1:57" ht="14.45" customHeight="1" x14ac:dyDescent="0.15">
      <c r="B39" s="412" t="s">
        <v>1030</v>
      </c>
      <c r="C39" s="412"/>
      <c r="D39" s="413"/>
      <c r="N39" s="414"/>
      <c r="Z39" s="407"/>
      <c r="AD39" s="405"/>
      <c r="AE39" s="415"/>
      <c r="AU39" s="398"/>
      <c r="AV39" s="398"/>
      <c r="AW39" s="734"/>
      <c r="AY39" s="405"/>
      <c r="BA39" s="1633" t="str">
        <f>CONCATENATE(広告展開利用申込書!V28,"･A44")</f>
        <v>202507･A44</v>
      </c>
      <c r="BB39" s="1633"/>
      <c r="BC39" s="1633"/>
      <c r="BD39" s="1633"/>
      <c r="BE39" s="727" t="s">
        <v>1085</v>
      </c>
    </row>
    <row r="40" spans="1:57" ht="14.45" customHeight="1" x14ac:dyDescent="0.15">
      <c r="B40" s="412"/>
      <c r="C40" s="412"/>
      <c r="N40" s="416"/>
      <c r="AU40" s="398"/>
      <c r="AV40" s="398"/>
      <c r="BA40" s="777"/>
      <c r="BB40" s="777"/>
      <c r="BC40" s="777"/>
      <c r="BD40" s="777"/>
    </row>
    <row r="41" spans="1:57" ht="14.45" customHeight="1" thickBot="1" x14ac:dyDescent="0.2">
      <c r="A41" s="397"/>
      <c r="AC41" s="404"/>
      <c r="AD41" s="726"/>
      <c r="AE41" s="726"/>
      <c r="AF41" s="726"/>
      <c r="AG41" s="726"/>
      <c r="AH41" s="726"/>
      <c r="AI41" s="726"/>
      <c r="AJ41" s="726"/>
      <c r="AK41" s="726"/>
      <c r="AL41" s="726"/>
      <c r="AM41" s="726"/>
      <c r="AN41" s="726"/>
      <c r="AO41" s="726"/>
      <c r="AP41" s="726"/>
      <c r="AQ41" s="726"/>
      <c r="AR41" s="726"/>
      <c r="AS41" s="726"/>
      <c r="AT41" s="726"/>
      <c r="AU41" s="726"/>
      <c r="AV41" s="726"/>
      <c r="AW41" s="726"/>
      <c r="AX41" s="726"/>
      <c r="AY41" s="726"/>
      <c r="AZ41" s="726"/>
      <c r="BA41" s="726"/>
      <c r="BB41" s="726"/>
      <c r="BC41" s="726"/>
      <c r="BD41" s="721"/>
    </row>
    <row r="42" spans="1:57" ht="14.45" customHeight="1" x14ac:dyDescent="0.15">
      <c r="A42" s="418"/>
      <c r="B42" s="418"/>
      <c r="C42" s="418"/>
      <c r="D42" s="418"/>
      <c r="E42" s="418"/>
      <c r="F42" s="418"/>
      <c r="G42" s="1709" t="s">
        <v>1087</v>
      </c>
      <c r="H42" s="1709"/>
      <c r="I42" s="1709"/>
      <c r="J42" s="1709"/>
      <c r="K42" s="1709"/>
      <c r="L42" s="1709"/>
      <c r="M42" s="1709"/>
      <c r="N42" s="1709"/>
      <c r="O42" s="1709"/>
      <c r="P42" s="1709"/>
      <c r="Q42" s="1709"/>
      <c r="R42" s="1709"/>
      <c r="S42" s="1709"/>
      <c r="T42" s="1709"/>
      <c r="U42" s="1709"/>
      <c r="V42" s="1709"/>
      <c r="W42" s="1709"/>
      <c r="X42" s="1709"/>
      <c r="Y42" s="418"/>
      <c r="Z42" s="1324" t="s">
        <v>1086</v>
      </c>
      <c r="AA42" s="1324"/>
      <c r="AC42" s="404">
        <v>17</v>
      </c>
      <c r="AD42" s="1658" t="s">
        <v>670</v>
      </c>
      <c r="AE42" s="1659"/>
      <c r="AF42" s="1660"/>
      <c r="AG42" s="1661"/>
      <c r="AH42" s="1662"/>
      <c r="AI42" s="1662"/>
      <c r="AJ42" s="1662"/>
      <c r="AK42" s="1662"/>
      <c r="AL42" s="1662"/>
      <c r="AM42" s="1662"/>
      <c r="AN42" s="1663"/>
      <c r="AO42" s="1664" t="s">
        <v>607</v>
      </c>
      <c r="AP42" s="1659"/>
      <c r="AQ42" s="1659"/>
      <c r="AR42" s="1660"/>
      <c r="AS42" s="1665"/>
      <c r="AT42" s="1666"/>
      <c r="AU42" s="1666"/>
      <c r="AV42" s="1666"/>
      <c r="AW42" s="1667"/>
      <c r="AX42" s="400" t="s">
        <v>487</v>
      </c>
      <c r="AY42" s="1672"/>
      <c r="AZ42" s="1666"/>
      <c r="BA42" s="1666"/>
      <c r="BB42" s="1666"/>
      <c r="BC42" s="1673"/>
      <c r="BD42" s="722"/>
    </row>
    <row r="43" spans="1:57" ht="14.45" customHeight="1" x14ac:dyDescent="0.15">
      <c r="A43" s="737"/>
      <c r="B43" s="737"/>
      <c r="C43" s="737"/>
      <c r="D43" s="737"/>
      <c r="E43" s="737"/>
      <c r="F43" s="737"/>
      <c r="G43" s="1710" t="s">
        <v>1039</v>
      </c>
      <c r="H43" s="1710"/>
      <c r="I43" s="1710"/>
      <c r="J43" s="1710"/>
      <c r="K43" s="1710"/>
      <c r="L43" s="1710"/>
      <c r="M43" s="1710"/>
      <c r="N43" s="1710"/>
      <c r="O43" s="1710"/>
      <c r="P43" s="1710"/>
      <c r="Q43" s="1710"/>
      <c r="R43" s="1710"/>
      <c r="S43" s="1710"/>
      <c r="T43" s="1710"/>
      <c r="U43" s="1710"/>
      <c r="V43" s="1710"/>
      <c r="W43" s="1710"/>
      <c r="X43" s="1710"/>
      <c r="Y43" s="737"/>
      <c r="Z43" s="1324"/>
      <c r="AA43" s="1324"/>
      <c r="AC43" s="404"/>
      <c r="AD43" s="1668" t="str">
        <f>IF(AG42="街頭ビジョン","ビジョン名",IF(AG42="デジタルサイネージ","サイネージ名",IF(AG42="電車内広告","路線名",IF(AG42="自動車内広告","サービス名",""))))</f>
        <v/>
      </c>
      <c r="AE43" s="1635"/>
      <c r="AF43" s="1636"/>
      <c r="AG43" s="1674"/>
      <c r="AH43" s="1675"/>
      <c r="AI43" s="1675"/>
      <c r="AJ43" s="1675"/>
      <c r="AK43" s="1675"/>
      <c r="AL43" s="1675"/>
      <c r="AM43" s="1675"/>
      <c r="AN43" s="1676"/>
      <c r="AO43" s="1634" t="str">
        <f>IF(AG42="街頭ビジョン","1台当たりの回数",IF(AG42="デジタルサイネージ","1台当たりの回数",IF(AG42="電車内広告","1両当たりの回数",IF(AG42="自動車内広告","1台当たりの回数",""))))</f>
        <v/>
      </c>
      <c r="AP43" s="1635"/>
      <c r="AQ43" s="1635"/>
      <c r="AR43" s="1636"/>
      <c r="AS43" s="1637"/>
      <c r="AT43" s="1638"/>
      <c r="AU43" s="1639" t="s">
        <v>608</v>
      </c>
      <c r="AV43" s="1640"/>
      <c r="AW43" s="1634" t="s">
        <v>606</v>
      </c>
      <c r="AX43" s="1635"/>
      <c r="AY43" s="1636"/>
      <c r="AZ43" s="1634" t="str">
        <f>IF(AG42="","",IF(【非】式2!G138="","",【非】式2!H138))</f>
        <v/>
      </c>
      <c r="BA43" s="1635"/>
      <c r="BB43" s="1635"/>
      <c r="BC43" s="1677"/>
      <c r="BD43" s="722"/>
    </row>
    <row r="44" spans="1:57" ht="14.45" customHeight="1" x14ac:dyDescent="0.15">
      <c r="A44" s="399"/>
      <c r="B44" s="399"/>
      <c r="C44" s="399"/>
      <c r="D44" s="399"/>
      <c r="E44" s="399"/>
      <c r="F44" s="399"/>
      <c r="G44" s="399"/>
      <c r="H44" s="399"/>
      <c r="I44" s="399"/>
      <c r="J44" s="399"/>
      <c r="K44" s="399"/>
      <c r="L44" s="399"/>
      <c r="M44" s="399"/>
      <c r="N44" s="399"/>
      <c r="O44" s="399"/>
      <c r="AC44" s="404"/>
      <c r="AD44" s="1668" t="s">
        <v>1077</v>
      </c>
      <c r="AE44" s="1635"/>
      <c r="AF44" s="1636"/>
      <c r="AG44" s="1669"/>
      <c r="AH44" s="1670"/>
      <c r="AI44" s="1670"/>
      <c r="AJ44" s="1670"/>
      <c r="AK44" s="1670"/>
      <c r="AL44" s="1670"/>
      <c r="AM44" s="1670"/>
      <c r="AN44" s="1671"/>
      <c r="AO44" s="1634" t="str">
        <f>IF(AG42="街頭ビジョン","モニター台数",IF(AG42="デジタルサイネージ","モニター台数",IF(AG42="電車内広告","1編成の車両数",IF(AG42="自動車内広告","自動車台数",""))))</f>
        <v/>
      </c>
      <c r="AP44" s="1635"/>
      <c r="AQ44" s="1635"/>
      <c r="AR44" s="1636"/>
      <c r="AS44" s="1637"/>
      <c r="AT44" s="1638"/>
      <c r="AU44" s="1639" t="str">
        <f>IF(AG42="街頭ビジョン","台",IF(AG42="デジタルサイネージ","台",IF(AG42="電車内広告","両",IF(AG42="自動車内広告","台",""))))</f>
        <v/>
      </c>
      <c r="AV44" s="1640"/>
      <c r="AW44" s="1634" t="s">
        <v>870</v>
      </c>
      <c r="AX44" s="1635"/>
      <c r="AY44" s="1636"/>
      <c r="AZ44" s="1634" t="str">
        <f>IFERROR(IF(IF(AG42="電車内広告",AS45*AS44*AS43,AS44*AS43)=0,"",IF(AG42="電車内広告",AS45*AS44*AS43,AS44*AS43)),"")</f>
        <v/>
      </c>
      <c r="BA44" s="1635"/>
      <c r="BB44" s="1641"/>
      <c r="BC44" s="401" t="s">
        <v>608</v>
      </c>
      <c r="BD44" s="723"/>
    </row>
    <row r="45" spans="1:57" ht="14.45" customHeight="1" thickBot="1" x14ac:dyDescent="0.2">
      <c r="B45" s="1701" t="s">
        <v>1088</v>
      </c>
      <c r="C45" s="1702"/>
      <c r="D45" s="1702"/>
      <c r="E45" s="1703" t="str">
        <f>IF(⑥店頭以外!R7="", "", ⑥店頭以外!R7)</f>
        <v/>
      </c>
      <c r="F45" s="1703"/>
      <c r="G45" s="1703"/>
      <c r="H45" s="1703"/>
      <c r="I45" s="1703"/>
      <c r="J45" s="1703"/>
      <c r="K45" s="1703"/>
      <c r="L45" s="1703"/>
      <c r="M45" s="794"/>
      <c r="AC45" s="404"/>
      <c r="AD45" s="1642" t="s">
        <v>749</v>
      </c>
      <c r="AE45" s="1643"/>
      <c r="AF45" s="1644"/>
      <c r="AG45" s="1645"/>
      <c r="AH45" s="1646"/>
      <c r="AI45" s="1646"/>
      <c r="AJ45" s="1646"/>
      <c r="AK45" s="1646"/>
      <c r="AL45" s="1646"/>
      <c r="AM45" s="1646"/>
      <c r="AN45" s="1647"/>
      <c r="AO45" s="1648" t="str">
        <f>IF(AG42="電車内広告","編成数","")</f>
        <v/>
      </c>
      <c r="AP45" s="1649"/>
      <c r="AQ45" s="1649"/>
      <c r="AR45" s="1650"/>
      <c r="AS45" s="1698">
        <v>100</v>
      </c>
      <c r="AT45" s="1699"/>
      <c r="AU45" s="1653" t="str">
        <f>IF(AG42="電車内広告","編成","")</f>
        <v/>
      </c>
      <c r="AV45" s="1650"/>
      <c r="AW45" s="1654" t="s">
        <v>705</v>
      </c>
      <c r="AX45" s="1643"/>
      <c r="AY45" s="1644"/>
      <c r="AZ45" s="1655" t="str">
        <f>IF(BD43="有",0,IF(AG42="","",IF(【非】式2!$G138=0,0,【非】式2!$G138)))</f>
        <v/>
      </c>
      <c r="BA45" s="1656"/>
      <c r="BB45" s="1657"/>
      <c r="BC45" s="402" t="s">
        <v>42</v>
      </c>
      <c r="BD45" s="722"/>
    </row>
    <row r="46" spans="1:57" ht="14.45" customHeight="1" x14ac:dyDescent="0.15">
      <c r="A46" s="404">
        <v>9</v>
      </c>
      <c r="B46" s="1704" t="s">
        <v>670</v>
      </c>
      <c r="C46" s="1705"/>
      <c r="D46" s="1705"/>
      <c r="E46" s="1661"/>
      <c r="F46" s="1662"/>
      <c r="G46" s="1662"/>
      <c r="H46" s="1662"/>
      <c r="I46" s="1662"/>
      <c r="J46" s="1662"/>
      <c r="K46" s="1662"/>
      <c r="L46" s="1663"/>
      <c r="M46" s="1664" t="s">
        <v>607</v>
      </c>
      <c r="N46" s="1659"/>
      <c r="O46" s="1659"/>
      <c r="P46" s="1660"/>
      <c r="Q46" s="1706"/>
      <c r="R46" s="1707"/>
      <c r="S46" s="1707"/>
      <c r="T46" s="1707"/>
      <c r="U46" s="1707"/>
      <c r="V46" s="400" t="s">
        <v>487</v>
      </c>
      <c r="W46" s="1707"/>
      <c r="X46" s="1707"/>
      <c r="Y46" s="1707"/>
      <c r="Z46" s="1707"/>
      <c r="AA46" s="1708"/>
      <c r="AB46" s="722"/>
      <c r="AC46" s="404">
        <v>18</v>
      </c>
      <c r="AD46" s="1658" t="s">
        <v>670</v>
      </c>
      <c r="AE46" s="1659"/>
      <c r="AF46" s="1660"/>
      <c r="AG46" s="1661"/>
      <c r="AH46" s="1662"/>
      <c r="AI46" s="1662"/>
      <c r="AJ46" s="1662"/>
      <c r="AK46" s="1662"/>
      <c r="AL46" s="1662"/>
      <c r="AM46" s="1662"/>
      <c r="AN46" s="1663"/>
      <c r="AO46" s="1664" t="s">
        <v>607</v>
      </c>
      <c r="AP46" s="1659"/>
      <c r="AQ46" s="1659"/>
      <c r="AR46" s="1660"/>
      <c r="AS46" s="1665"/>
      <c r="AT46" s="1666"/>
      <c r="AU46" s="1666"/>
      <c r="AV46" s="1666"/>
      <c r="AW46" s="1667"/>
      <c r="AX46" s="400" t="s">
        <v>487</v>
      </c>
      <c r="AY46" s="1672"/>
      <c r="AZ46" s="1666"/>
      <c r="BA46" s="1666"/>
      <c r="BB46" s="1666"/>
      <c r="BC46" s="1673"/>
      <c r="BD46" s="722"/>
    </row>
    <row r="47" spans="1:57" ht="14.45" customHeight="1" x14ac:dyDescent="0.15">
      <c r="A47" s="404"/>
      <c r="B47" s="1687" t="str">
        <f>IF(E46="街頭ビジョン","ビジョン名",IF(E46="デジタルサイネージ","サイネージ名",IF(E46="電車内広告","路線名",IF(E46="自動車内広告","サービス名",""))))</f>
        <v/>
      </c>
      <c r="C47" s="1688"/>
      <c r="D47" s="1688"/>
      <c r="E47" s="1674"/>
      <c r="F47" s="1675"/>
      <c r="G47" s="1675"/>
      <c r="H47" s="1675"/>
      <c r="I47" s="1675"/>
      <c r="J47" s="1675"/>
      <c r="K47" s="1675"/>
      <c r="L47" s="1676"/>
      <c r="M47" s="1634" t="str">
        <f>IF(E46="街頭ビジョン","1台当たりの回数",IF(E46="デジタルサイネージ","1台当たりの回数",IF(E46="電車内広告","1両当たりの回数",IF(E46="自動車内広告","1台当たりの回数",""))))</f>
        <v/>
      </c>
      <c r="N47" s="1635"/>
      <c r="O47" s="1635"/>
      <c r="P47" s="1636"/>
      <c r="Q47" s="1689"/>
      <c r="R47" s="1690"/>
      <c r="S47" s="1691" t="s">
        <v>608</v>
      </c>
      <c r="T47" s="1692"/>
      <c r="U47" s="1635" t="s">
        <v>606</v>
      </c>
      <c r="V47" s="1635"/>
      <c r="W47" s="1636"/>
      <c r="X47" s="1713" t="str">
        <f>IF(E46="","",IF(【非】式2!G130="","",【非】式2!H130))</f>
        <v/>
      </c>
      <c r="Y47" s="1714"/>
      <c r="Z47" s="1714"/>
      <c r="AA47" s="1715"/>
      <c r="AB47" s="722"/>
      <c r="AC47" s="404"/>
      <c r="AD47" s="1668" t="str">
        <f>IF(AG46="街頭ビジョン","ビジョン名",IF(AG46="デジタルサイネージ","サイネージ名",IF(AG46="電車内広告","路線名",IF(AG46="自動車内広告","サービス名",""))))</f>
        <v/>
      </c>
      <c r="AE47" s="1635"/>
      <c r="AF47" s="1636"/>
      <c r="AG47" s="1674"/>
      <c r="AH47" s="1675"/>
      <c r="AI47" s="1675"/>
      <c r="AJ47" s="1675"/>
      <c r="AK47" s="1675"/>
      <c r="AL47" s="1675"/>
      <c r="AM47" s="1675"/>
      <c r="AN47" s="1676"/>
      <c r="AO47" s="1634" t="str">
        <f>IF(AG46="街頭ビジョン","1台当たりの回数",IF(AG46="デジタルサイネージ","1台当たりの回数",IF(AG46="電車内広告","1両当たりの回数",IF(AG46="自動車内広告","1台当たりの回数",""))))</f>
        <v/>
      </c>
      <c r="AP47" s="1635"/>
      <c r="AQ47" s="1635"/>
      <c r="AR47" s="1636"/>
      <c r="AS47" s="1637"/>
      <c r="AT47" s="1638"/>
      <c r="AU47" s="1639" t="s">
        <v>608</v>
      </c>
      <c r="AV47" s="1640"/>
      <c r="AW47" s="1634" t="s">
        <v>606</v>
      </c>
      <c r="AX47" s="1635"/>
      <c r="AY47" s="1636"/>
      <c r="AZ47" s="1634" t="str">
        <f>IF(AG46="","",IF(【非】式2!G139="","",【非】式2!H139))</f>
        <v/>
      </c>
      <c r="BA47" s="1635"/>
      <c r="BB47" s="1635"/>
      <c r="BC47" s="1677"/>
      <c r="BD47" s="722"/>
    </row>
    <row r="48" spans="1:57" ht="14.45" customHeight="1" x14ac:dyDescent="0.15">
      <c r="A48" s="404"/>
      <c r="B48" s="1687" t="s">
        <v>1077</v>
      </c>
      <c r="C48" s="1688"/>
      <c r="D48" s="1688"/>
      <c r="E48" s="1669"/>
      <c r="F48" s="1670"/>
      <c r="G48" s="1670"/>
      <c r="H48" s="1670"/>
      <c r="I48" s="1670"/>
      <c r="J48" s="1670"/>
      <c r="K48" s="1670"/>
      <c r="L48" s="1671"/>
      <c r="M48" s="1634" t="str">
        <f>IF(E46="街頭ビジョン","モニター台数",IF(E46="デジタルサイネージ","モニター台数",IF(E46="電車内広告","1編成の車両数",IF(E46="自動車内広告","自動車台数",""))))</f>
        <v/>
      </c>
      <c r="N48" s="1635"/>
      <c r="O48" s="1635"/>
      <c r="P48" s="1636"/>
      <c r="Q48" s="1689"/>
      <c r="R48" s="1690"/>
      <c r="S48" s="1691" t="str">
        <f>IF(E46="街頭ビジョン","台",IF(E46="デジタルサイネージ","台",IF(E46="電車内広告","両",IF(E46="自動車内広告","台",""))))</f>
        <v/>
      </c>
      <c r="T48" s="1692"/>
      <c r="U48" s="1693" t="s">
        <v>870</v>
      </c>
      <c r="V48" s="1694"/>
      <c r="W48" s="1695"/>
      <c r="X48" s="1696" t="str">
        <f>IFERROR(IF(IF(E46="電車内広告",Q49*Q48*Q47,Q48*Q47)=0,"",IF(E46="電車内広告",Q49*Q48*Q47,Q48*Q47)),"")</f>
        <v/>
      </c>
      <c r="Y48" s="1697"/>
      <c r="Z48" s="1697"/>
      <c r="AA48" s="401" t="s">
        <v>608</v>
      </c>
      <c r="AB48" s="723"/>
      <c r="AC48" s="404"/>
      <c r="AD48" s="1668" t="s">
        <v>1077</v>
      </c>
      <c r="AE48" s="1635"/>
      <c r="AF48" s="1636"/>
      <c r="AG48" s="1669"/>
      <c r="AH48" s="1670"/>
      <c r="AI48" s="1670"/>
      <c r="AJ48" s="1670"/>
      <c r="AK48" s="1670"/>
      <c r="AL48" s="1670"/>
      <c r="AM48" s="1670"/>
      <c r="AN48" s="1671"/>
      <c r="AO48" s="1634" t="str">
        <f>IF(AG46="街頭ビジョン","モニター台数",IF(AG46="デジタルサイネージ","モニター台数",IF(AG46="電車内広告","1編成の車両数",IF(AG46="自動車内広告","自動車台数",""))))</f>
        <v/>
      </c>
      <c r="AP48" s="1635"/>
      <c r="AQ48" s="1635"/>
      <c r="AR48" s="1636"/>
      <c r="AS48" s="1637"/>
      <c r="AT48" s="1638"/>
      <c r="AU48" s="1639" t="str">
        <f>IF(AG46="街頭ビジョン","台",IF(AG46="デジタルサイネージ","台",IF(AG46="電車内広告","両",IF(AG46="自動車内広告","台",""))))</f>
        <v/>
      </c>
      <c r="AV48" s="1640"/>
      <c r="AW48" s="1634" t="s">
        <v>870</v>
      </c>
      <c r="AX48" s="1635"/>
      <c r="AY48" s="1636"/>
      <c r="AZ48" s="1634" t="str">
        <f>IFERROR(IF(IF(AG46="電車内広告",AS49*AS48*AS47,AS48*AS47)=0,"",IF(AG46="電車内広告",AS49*AS48*AS47,AS48*AS47)),"")</f>
        <v/>
      </c>
      <c r="BA48" s="1635"/>
      <c r="BB48" s="1641"/>
      <c r="BC48" s="401" t="s">
        <v>608</v>
      </c>
      <c r="BD48" s="723"/>
    </row>
    <row r="49" spans="1:56" ht="14.45" customHeight="1" thickBot="1" x14ac:dyDescent="0.2">
      <c r="A49" s="404"/>
      <c r="B49" s="1681" t="s">
        <v>749</v>
      </c>
      <c r="C49" s="1682"/>
      <c r="D49" s="1682"/>
      <c r="E49" s="1645"/>
      <c r="F49" s="1646"/>
      <c r="G49" s="1646"/>
      <c r="H49" s="1646"/>
      <c r="I49" s="1646"/>
      <c r="J49" s="1646"/>
      <c r="K49" s="1646"/>
      <c r="L49" s="1647"/>
      <c r="M49" s="1648" t="str">
        <f>IF(E46="電車内広告","編成数","")</f>
        <v/>
      </c>
      <c r="N49" s="1649"/>
      <c r="O49" s="1649"/>
      <c r="P49" s="1650"/>
      <c r="Q49" s="1699"/>
      <c r="R49" s="1700"/>
      <c r="S49" s="1684" t="str">
        <f>IF(E46="電車内広告","編成","")</f>
        <v/>
      </c>
      <c r="T49" s="1685"/>
      <c r="U49" s="1686" t="s">
        <v>705</v>
      </c>
      <c r="V49" s="1686"/>
      <c r="W49" s="1686"/>
      <c r="X49" s="1655" t="str">
        <f>IF(AB47="有",0,IF(E46="","",IF(【非】式2!$G130=0,0,【非】式2!$G130)))</f>
        <v/>
      </c>
      <c r="Y49" s="1656"/>
      <c r="Z49" s="1657"/>
      <c r="AA49" s="402" t="s">
        <v>42</v>
      </c>
      <c r="AB49" s="722"/>
      <c r="AC49" s="404"/>
      <c r="AD49" s="1642" t="s">
        <v>749</v>
      </c>
      <c r="AE49" s="1643"/>
      <c r="AF49" s="1644"/>
      <c r="AG49" s="1645"/>
      <c r="AH49" s="1646"/>
      <c r="AI49" s="1646"/>
      <c r="AJ49" s="1646"/>
      <c r="AK49" s="1646"/>
      <c r="AL49" s="1646"/>
      <c r="AM49" s="1646"/>
      <c r="AN49" s="1647"/>
      <c r="AO49" s="1648" t="str">
        <f>IF(AG46="電車内広告","編成数","")</f>
        <v/>
      </c>
      <c r="AP49" s="1649"/>
      <c r="AQ49" s="1649"/>
      <c r="AR49" s="1650"/>
      <c r="AS49" s="1698"/>
      <c r="AT49" s="1699"/>
      <c r="AU49" s="1653" t="str">
        <f>IF(AG46="電車内広告","編成","")</f>
        <v/>
      </c>
      <c r="AV49" s="1650"/>
      <c r="AW49" s="1654" t="s">
        <v>705</v>
      </c>
      <c r="AX49" s="1643"/>
      <c r="AY49" s="1644"/>
      <c r="AZ49" s="1655" t="str">
        <f>IF(BD47="有",0,IF(AG46="","",IF(【非】式2!G139=0,0,【非】式2!G139)))</f>
        <v/>
      </c>
      <c r="BA49" s="1656"/>
      <c r="BB49" s="1657"/>
      <c r="BC49" s="402" t="s">
        <v>42</v>
      </c>
      <c r="BD49" s="722"/>
    </row>
    <row r="50" spans="1:56" ht="14.45" customHeight="1" x14ac:dyDescent="0.15">
      <c r="A50" s="404">
        <v>10</v>
      </c>
      <c r="B50" s="1704" t="s">
        <v>670</v>
      </c>
      <c r="C50" s="1705"/>
      <c r="D50" s="1705"/>
      <c r="E50" s="1661"/>
      <c r="F50" s="1662"/>
      <c r="G50" s="1662"/>
      <c r="H50" s="1662"/>
      <c r="I50" s="1662"/>
      <c r="J50" s="1662"/>
      <c r="K50" s="1662"/>
      <c r="L50" s="1663"/>
      <c r="M50" s="1664" t="s">
        <v>607</v>
      </c>
      <c r="N50" s="1659"/>
      <c r="O50" s="1659"/>
      <c r="P50" s="1660"/>
      <c r="Q50" s="1665"/>
      <c r="R50" s="1666"/>
      <c r="S50" s="1666"/>
      <c r="T50" s="1666"/>
      <c r="U50" s="1667"/>
      <c r="V50" s="400" t="s">
        <v>487</v>
      </c>
      <c r="W50" s="1707"/>
      <c r="X50" s="1707"/>
      <c r="Y50" s="1707"/>
      <c r="Z50" s="1707"/>
      <c r="AA50" s="1708"/>
      <c r="AB50" s="722"/>
      <c r="AC50" s="404">
        <v>19</v>
      </c>
      <c r="AD50" s="1658" t="s">
        <v>670</v>
      </c>
      <c r="AE50" s="1659"/>
      <c r="AF50" s="1660"/>
      <c r="AG50" s="1661"/>
      <c r="AH50" s="1662"/>
      <c r="AI50" s="1662"/>
      <c r="AJ50" s="1662"/>
      <c r="AK50" s="1662"/>
      <c r="AL50" s="1662"/>
      <c r="AM50" s="1662"/>
      <c r="AN50" s="1663"/>
      <c r="AO50" s="1664" t="s">
        <v>607</v>
      </c>
      <c r="AP50" s="1659"/>
      <c r="AQ50" s="1659"/>
      <c r="AR50" s="1660"/>
      <c r="AS50" s="1665"/>
      <c r="AT50" s="1666"/>
      <c r="AU50" s="1666"/>
      <c r="AV50" s="1666"/>
      <c r="AW50" s="1667"/>
      <c r="AX50" s="400" t="s">
        <v>487</v>
      </c>
      <c r="AY50" s="1672"/>
      <c r="AZ50" s="1666"/>
      <c r="BA50" s="1666"/>
      <c r="BB50" s="1666"/>
      <c r="BC50" s="1673"/>
      <c r="BD50" s="722"/>
    </row>
    <row r="51" spans="1:56" ht="14.45" customHeight="1" x14ac:dyDescent="0.15">
      <c r="A51" s="404"/>
      <c r="B51" s="1687" t="str">
        <f>IF(E50="街頭ビジョン","ビジョン名",IF(E50="デジタルサイネージ","サイネージ名",IF(E50="電車内広告","路線名",IF(E50="自動車内広告","サービス名",""))))</f>
        <v/>
      </c>
      <c r="C51" s="1688"/>
      <c r="D51" s="1688"/>
      <c r="E51" s="1674"/>
      <c r="F51" s="1675"/>
      <c r="G51" s="1675"/>
      <c r="H51" s="1675"/>
      <c r="I51" s="1675"/>
      <c r="J51" s="1675"/>
      <c r="K51" s="1675"/>
      <c r="L51" s="1676"/>
      <c r="M51" s="1634" t="str">
        <f>IF(E50="街頭ビジョン","1台当たりの回数",IF(E50="デジタルサイネージ","1台当たりの回数",IF(E50="電車内広告","1両当たりの回数",IF(E50="自動車内広告","1台当たりの回数",""))))</f>
        <v/>
      </c>
      <c r="N51" s="1635"/>
      <c r="O51" s="1635"/>
      <c r="P51" s="1636"/>
      <c r="Q51" s="1689"/>
      <c r="R51" s="1690"/>
      <c r="S51" s="1691" t="s">
        <v>608</v>
      </c>
      <c r="T51" s="1692"/>
      <c r="U51" s="1635" t="s">
        <v>606</v>
      </c>
      <c r="V51" s="1635"/>
      <c r="W51" s="1636"/>
      <c r="X51" s="1713" t="str">
        <f>IF(E50="","",IF(【非】式2!G131="","",【非】式2!H131))</f>
        <v/>
      </c>
      <c r="Y51" s="1714"/>
      <c r="Z51" s="1714"/>
      <c r="AA51" s="1715"/>
      <c r="AB51" s="722"/>
      <c r="AC51" s="404"/>
      <c r="AD51" s="1668" t="str">
        <f>IF(AG50="街頭ビジョン","ビジョン名",IF(AG50="デジタルサイネージ","サイネージ名",IF(AG50="電車内広告","路線名",IF(AG50="自動車内広告","サービス名",""))))</f>
        <v/>
      </c>
      <c r="AE51" s="1635"/>
      <c r="AF51" s="1636"/>
      <c r="AG51" s="1674"/>
      <c r="AH51" s="1675"/>
      <c r="AI51" s="1675"/>
      <c r="AJ51" s="1675"/>
      <c r="AK51" s="1675"/>
      <c r="AL51" s="1675"/>
      <c r="AM51" s="1675"/>
      <c r="AN51" s="1676"/>
      <c r="AO51" s="1634" t="str">
        <f>IF(AG50="街頭ビジョン","1台当たりの回数",IF(AG50="デジタルサイネージ","1台当たりの回数",IF(AG50="電車内広告","1両当たりの回数",IF(AG50="自動車内広告","1台当たりの回数",""))))</f>
        <v/>
      </c>
      <c r="AP51" s="1635"/>
      <c r="AQ51" s="1635"/>
      <c r="AR51" s="1636"/>
      <c r="AS51" s="1637"/>
      <c r="AT51" s="1638"/>
      <c r="AU51" s="1639" t="s">
        <v>608</v>
      </c>
      <c r="AV51" s="1640"/>
      <c r="AW51" s="1634" t="s">
        <v>606</v>
      </c>
      <c r="AX51" s="1635"/>
      <c r="AY51" s="1636"/>
      <c r="AZ51" s="1634" t="str">
        <f>IF(AG50="","",IF(【非】式2!G140="","",【非】式2!H140))</f>
        <v/>
      </c>
      <c r="BA51" s="1635"/>
      <c r="BB51" s="1635"/>
      <c r="BC51" s="1677"/>
      <c r="BD51" s="722"/>
    </row>
    <row r="52" spans="1:56" ht="14.45" customHeight="1" x14ac:dyDescent="0.15">
      <c r="A52" s="404"/>
      <c r="B52" s="1687" t="s">
        <v>1077</v>
      </c>
      <c r="C52" s="1688"/>
      <c r="D52" s="1688"/>
      <c r="E52" s="1669"/>
      <c r="F52" s="1670"/>
      <c r="G52" s="1670"/>
      <c r="H52" s="1670"/>
      <c r="I52" s="1670"/>
      <c r="J52" s="1670"/>
      <c r="K52" s="1670"/>
      <c r="L52" s="1671"/>
      <c r="M52" s="1634" t="str">
        <f>IF(E50="街頭ビジョン","モニター台数",IF(E50="デジタルサイネージ","モニター台数",IF(E50="電車内広告","1編成の車両数",IF(E50="自動車内広告","自動車台数",""))))</f>
        <v/>
      </c>
      <c r="N52" s="1635"/>
      <c r="O52" s="1635"/>
      <c r="P52" s="1636"/>
      <c r="Q52" s="1689"/>
      <c r="R52" s="1690"/>
      <c r="S52" s="1691" t="str">
        <f>IF(E50="街頭ビジョン","台",IF(E50="デジタルサイネージ","台",IF(E50="電車内広告","両",IF(E50="自動車内広告","台",""))))</f>
        <v/>
      </c>
      <c r="T52" s="1692"/>
      <c r="U52" s="1693" t="s">
        <v>870</v>
      </c>
      <c r="V52" s="1694"/>
      <c r="W52" s="1695"/>
      <c r="X52" s="1696" t="str">
        <f>IFERROR(IF(IF(E50="電車内広告",Q53*Q52*Q51,Q52*Q51)=0,"",IF(E50="電車内広告",Q53*Q52*Q51,Q52*Q51)),"")</f>
        <v/>
      </c>
      <c r="Y52" s="1697"/>
      <c r="Z52" s="1697"/>
      <c r="AA52" s="401" t="s">
        <v>608</v>
      </c>
      <c r="AB52" s="723"/>
      <c r="AC52" s="404"/>
      <c r="AD52" s="1668" t="s">
        <v>1077</v>
      </c>
      <c r="AE52" s="1635"/>
      <c r="AF52" s="1636"/>
      <c r="AG52" s="1669"/>
      <c r="AH52" s="1670"/>
      <c r="AI52" s="1670"/>
      <c r="AJ52" s="1670"/>
      <c r="AK52" s="1670"/>
      <c r="AL52" s="1670"/>
      <c r="AM52" s="1670"/>
      <c r="AN52" s="1671"/>
      <c r="AO52" s="1634" t="str">
        <f>IF(AG50="街頭ビジョン","モニター台数",IF(AG50="デジタルサイネージ","モニター台数",IF(AG50="電車内広告","1編成の車両数",IF(AG50="自動車内広告","自動車台数",""))))</f>
        <v/>
      </c>
      <c r="AP52" s="1635"/>
      <c r="AQ52" s="1635"/>
      <c r="AR52" s="1636"/>
      <c r="AS52" s="1637"/>
      <c r="AT52" s="1638"/>
      <c r="AU52" s="1639" t="str">
        <f>IF(AG50="街頭ビジョン","台",IF(AG50="デジタルサイネージ","台",IF(AG50="電車内広告","両",IF(AG50="自動車内広告","台",""))))</f>
        <v/>
      </c>
      <c r="AV52" s="1640"/>
      <c r="AW52" s="1634" t="s">
        <v>870</v>
      </c>
      <c r="AX52" s="1635"/>
      <c r="AY52" s="1636"/>
      <c r="AZ52" s="1634" t="str">
        <f>IFERROR(IF(IF(AG50="電車内広告",AS53*AS52*AS51,AS52*AS51)=0,"",IF(AG50="電車内広告",AS53*AS52*AS51,AS52*AS51)),"")</f>
        <v/>
      </c>
      <c r="BA52" s="1635"/>
      <c r="BB52" s="1641"/>
      <c r="BC52" s="401" t="s">
        <v>608</v>
      </c>
      <c r="BD52" s="723" t="s">
        <v>1089</v>
      </c>
    </row>
    <row r="53" spans="1:56" ht="14.45" customHeight="1" thickBot="1" x14ac:dyDescent="0.2">
      <c r="A53" s="404"/>
      <c r="B53" s="1681" t="s">
        <v>749</v>
      </c>
      <c r="C53" s="1682"/>
      <c r="D53" s="1682"/>
      <c r="E53" s="1645"/>
      <c r="F53" s="1646"/>
      <c r="G53" s="1646"/>
      <c r="H53" s="1646"/>
      <c r="I53" s="1646"/>
      <c r="J53" s="1646"/>
      <c r="K53" s="1646"/>
      <c r="L53" s="1647"/>
      <c r="M53" s="1648" t="str">
        <f>IF(E50="電車内広告","編成数","")</f>
        <v/>
      </c>
      <c r="N53" s="1649"/>
      <c r="O53" s="1649"/>
      <c r="P53" s="1650"/>
      <c r="Q53" s="1699"/>
      <c r="R53" s="1700"/>
      <c r="S53" s="1684" t="str">
        <f>IF(E50="電車内広告","編成","")</f>
        <v/>
      </c>
      <c r="T53" s="1685"/>
      <c r="U53" s="1686" t="s">
        <v>705</v>
      </c>
      <c r="V53" s="1686"/>
      <c r="W53" s="1686"/>
      <c r="X53" s="1655" t="str">
        <f>IF(AB51="有",0,IF(E50="","",IF(【非】式2!$G131=0,0,【非】式2!$G131)))</f>
        <v/>
      </c>
      <c r="Y53" s="1656"/>
      <c r="Z53" s="1657"/>
      <c r="AA53" s="402" t="s">
        <v>42</v>
      </c>
      <c r="AB53" s="722"/>
      <c r="AC53" s="404"/>
      <c r="AD53" s="1642" t="s">
        <v>749</v>
      </c>
      <c r="AE53" s="1643"/>
      <c r="AF53" s="1644"/>
      <c r="AG53" s="1645"/>
      <c r="AH53" s="1646"/>
      <c r="AI53" s="1646"/>
      <c r="AJ53" s="1646"/>
      <c r="AK53" s="1646"/>
      <c r="AL53" s="1646"/>
      <c r="AM53" s="1646"/>
      <c r="AN53" s="1647"/>
      <c r="AO53" s="1648" t="str">
        <f>IF(AG50="電車内広告","編成数","")</f>
        <v/>
      </c>
      <c r="AP53" s="1649"/>
      <c r="AQ53" s="1649"/>
      <c r="AR53" s="1650"/>
      <c r="AS53" s="1698">
        <v>56</v>
      </c>
      <c r="AT53" s="1699"/>
      <c r="AU53" s="1653" t="str">
        <f>IF(AG50="電車内広告","編成","")</f>
        <v/>
      </c>
      <c r="AV53" s="1650"/>
      <c r="AW53" s="1654" t="s">
        <v>705</v>
      </c>
      <c r="AX53" s="1643"/>
      <c r="AY53" s="1644"/>
      <c r="AZ53" s="1655" t="str">
        <f>IF(BD51="有",0,IF(AG50="","",IF(【非】式2!G140=0,0,【非】式2!G140)))</f>
        <v/>
      </c>
      <c r="BA53" s="1656"/>
      <c r="BB53" s="1657"/>
      <c r="BC53" s="402" t="s">
        <v>42</v>
      </c>
      <c r="BD53" s="722"/>
    </row>
    <row r="54" spans="1:56" ht="14.45" customHeight="1" x14ac:dyDescent="0.15">
      <c r="A54" s="404">
        <v>11</v>
      </c>
      <c r="B54" s="1704" t="s">
        <v>670</v>
      </c>
      <c r="C54" s="1705"/>
      <c r="D54" s="1705"/>
      <c r="E54" s="1661"/>
      <c r="F54" s="1662"/>
      <c r="G54" s="1662"/>
      <c r="H54" s="1662"/>
      <c r="I54" s="1662"/>
      <c r="J54" s="1662"/>
      <c r="K54" s="1662"/>
      <c r="L54" s="1663"/>
      <c r="M54" s="1664" t="s">
        <v>607</v>
      </c>
      <c r="N54" s="1659"/>
      <c r="O54" s="1659"/>
      <c r="P54" s="1660"/>
      <c r="Q54" s="1665"/>
      <c r="R54" s="1666"/>
      <c r="S54" s="1666"/>
      <c r="T54" s="1666"/>
      <c r="U54" s="1667"/>
      <c r="V54" s="400" t="s">
        <v>487</v>
      </c>
      <c r="W54" s="1707"/>
      <c r="X54" s="1707"/>
      <c r="Y54" s="1707"/>
      <c r="Z54" s="1707"/>
      <c r="AA54" s="1708"/>
      <c r="AB54" s="722"/>
      <c r="AC54" s="404">
        <v>20</v>
      </c>
      <c r="AD54" s="1658" t="s">
        <v>670</v>
      </c>
      <c r="AE54" s="1659"/>
      <c r="AF54" s="1660"/>
      <c r="AG54" s="1661"/>
      <c r="AH54" s="1662"/>
      <c r="AI54" s="1662"/>
      <c r="AJ54" s="1662"/>
      <c r="AK54" s="1662"/>
      <c r="AL54" s="1662"/>
      <c r="AM54" s="1662"/>
      <c r="AN54" s="1663"/>
      <c r="AO54" s="1664" t="s">
        <v>607</v>
      </c>
      <c r="AP54" s="1659"/>
      <c r="AQ54" s="1659"/>
      <c r="AR54" s="1660"/>
      <c r="AS54" s="1665"/>
      <c r="AT54" s="1666"/>
      <c r="AU54" s="1666"/>
      <c r="AV54" s="1666"/>
      <c r="AW54" s="1667"/>
      <c r="AX54" s="400" t="s">
        <v>487</v>
      </c>
      <c r="AY54" s="1672"/>
      <c r="AZ54" s="1666"/>
      <c r="BA54" s="1666"/>
      <c r="BB54" s="1666"/>
      <c r="BC54" s="1673"/>
      <c r="BD54" s="722"/>
    </row>
    <row r="55" spans="1:56" ht="14.45" customHeight="1" x14ac:dyDescent="0.15">
      <c r="A55" s="404"/>
      <c r="B55" s="1687" t="str">
        <f>IF(E54="街頭ビジョン","ビジョン名",IF(E54="デジタルサイネージ","サイネージ名",IF(E54="電車内広告","路線名",IF(E54="自動車内広告","サービス名",""))))</f>
        <v/>
      </c>
      <c r="C55" s="1688"/>
      <c r="D55" s="1688"/>
      <c r="E55" s="1674"/>
      <c r="F55" s="1675"/>
      <c r="G55" s="1675"/>
      <c r="H55" s="1675"/>
      <c r="I55" s="1675"/>
      <c r="J55" s="1675"/>
      <c r="K55" s="1675"/>
      <c r="L55" s="1676"/>
      <c r="M55" s="1634" t="str">
        <f>IF(E54="街頭ビジョン","1台当たりの回数",IF(E54="デジタルサイネージ","1台当たりの回数",IF(E54="電車内広告","1両当たりの回数",IF(E54="自動車内広告","1台当たりの回数",""))))</f>
        <v/>
      </c>
      <c r="N55" s="1635"/>
      <c r="O55" s="1635"/>
      <c r="P55" s="1636"/>
      <c r="Q55" s="1689"/>
      <c r="R55" s="1690"/>
      <c r="S55" s="1691" t="s">
        <v>608</v>
      </c>
      <c r="T55" s="1692"/>
      <c r="U55" s="1635" t="s">
        <v>606</v>
      </c>
      <c r="V55" s="1635"/>
      <c r="W55" s="1636"/>
      <c r="X55" s="1713" t="str">
        <f>IF(E54="","",IF(【非】式2!G132="","",【非】式2!H132))</f>
        <v/>
      </c>
      <c r="Y55" s="1714"/>
      <c r="Z55" s="1714"/>
      <c r="AA55" s="1715"/>
      <c r="AB55" s="722"/>
      <c r="AC55" s="404"/>
      <c r="AD55" s="1668" t="str">
        <f>IF(AG54="街頭ビジョン","ビジョン名",IF(AG54="デジタルサイネージ","サイネージ名",IF(AG54="電車内広告","路線名",IF(AG54="自動車内広告","サービス名",""))))</f>
        <v/>
      </c>
      <c r="AE55" s="1635"/>
      <c r="AF55" s="1636"/>
      <c r="AG55" s="1674"/>
      <c r="AH55" s="1675"/>
      <c r="AI55" s="1675"/>
      <c r="AJ55" s="1675"/>
      <c r="AK55" s="1675"/>
      <c r="AL55" s="1675"/>
      <c r="AM55" s="1675"/>
      <c r="AN55" s="1676"/>
      <c r="AO55" s="1634" t="str">
        <f>IF(AG54="街頭ビジョン","1台当たりの回数",IF(AG54="デジタルサイネージ","1台当たりの回数",IF(AG54="電車内広告","1両当たりの回数",IF(AG54="自動車内広告","1台当たりの回数",""))))</f>
        <v/>
      </c>
      <c r="AP55" s="1635"/>
      <c r="AQ55" s="1635"/>
      <c r="AR55" s="1636"/>
      <c r="AS55" s="1637"/>
      <c r="AT55" s="1638"/>
      <c r="AU55" s="1639" t="s">
        <v>608</v>
      </c>
      <c r="AV55" s="1640"/>
      <c r="AW55" s="1634" t="s">
        <v>606</v>
      </c>
      <c r="AX55" s="1635"/>
      <c r="AY55" s="1636"/>
      <c r="AZ55" s="1634" t="str">
        <f>IF(AG54="","",IF(【非】式2!G141="","",【非】式2!H141))</f>
        <v/>
      </c>
      <c r="BA55" s="1635"/>
      <c r="BB55" s="1635"/>
      <c r="BC55" s="1677"/>
      <c r="BD55" s="722"/>
    </row>
    <row r="56" spans="1:56" ht="14.45" customHeight="1" x14ac:dyDescent="0.15">
      <c r="A56" s="404"/>
      <c r="B56" s="1687" t="s">
        <v>1077</v>
      </c>
      <c r="C56" s="1688"/>
      <c r="D56" s="1688"/>
      <c r="E56" s="1669"/>
      <c r="F56" s="1670"/>
      <c r="G56" s="1670"/>
      <c r="H56" s="1670"/>
      <c r="I56" s="1670"/>
      <c r="J56" s="1670"/>
      <c r="K56" s="1670"/>
      <c r="L56" s="1671"/>
      <c r="M56" s="1634" t="str">
        <f>IF(E54="街頭ビジョン","モニター台数",IF(E54="デジタルサイネージ","モニター台数",IF(E54="電車内広告","1編成の車両数",IF(E54="自動車内広告","自動車台数",""))))</f>
        <v/>
      </c>
      <c r="N56" s="1635"/>
      <c r="O56" s="1635"/>
      <c r="P56" s="1636"/>
      <c r="Q56" s="1689"/>
      <c r="R56" s="1690"/>
      <c r="S56" s="1691" t="str">
        <f>IF(E54="街頭ビジョン","台",IF(E54="デジタルサイネージ","台",IF(E54="電車内広告","両",IF(E54="自動車内広告","台",""))))</f>
        <v/>
      </c>
      <c r="T56" s="1692"/>
      <c r="U56" s="1693" t="s">
        <v>870</v>
      </c>
      <c r="V56" s="1694"/>
      <c r="W56" s="1695"/>
      <c r="X56" s="1696" t="str">
        <f>IFERROR(IF(IF(E54="電車内広告",Q57*Q56*Q55,Q56*Q55)=0,"",IF(E54="電車内広告",Q57*Q56*Q55,Q56*Q55)),"")</f>
        <v/>
      </c>
      <c r="Y56" s="1697"/>
      <c r="Z56" s="1697"/>
      <c r="AA56" s="401" t="s">
        <v>608</v>
      </c>
      <c r="AB56" s="723"/>
      <c r="AC56" s="404"/>
      <c r="AD56" s="1668" t="s">
        <v>1077</v>
      </c>
      <c r="AE56" s="1635"/>
      <c r="AF56" s="1636"/>
      <c r="AG56" s="1669"/>
      <c r="AH56" s="1670"/>
      <c r="AI56" s="1670"/>
      <c r="AJ56" s="1670"/>
      <c r="AK56" s="1670"/>
      <c r="AL56" s="1670"/>
      <c r="AM56" s="1670"/>
      <c r="AN56" s="1671"/>
      <c r="AO56" s="1634" t="str">
        <f>IF(AG54="街頭ビジョン","モニター台数",IF(AG54="デジタルサイネージ","モニター台数",IF(AG54="電車内広告","1編成の車両数",IF(AG54="自動車内広告","自動車台数",""))))</f>
        <v/>
      </c>
      <c r="AP56" s="1635"/>
      <c r="AQ56" s="1635"/>
      <c r="AR56" s="1636"/>
      <c r="AS56" s="1637"/>
      <c r="AT56" s="1638"/>
      <c r="AU56" s="1639" t="str">
        <f>IF(AG54="街頭ビジョン","台",IF(AG54="デジタルサイネージ","台",IF(AG54="電車内広告","両",IF(AG54="自動車内広告","台",""))))</f>
        <v/>
      </c>
      <c r="AV56" s="1640"/>
      <c r="AW56" s="1634" t="s">
        <v>870</v>
      </c>
      <c r="AX56" s="1635"/>
      <c r="AY56" s="1636"/>
      <c r="AZ56" s="1634" t="str">
        <f>IFERROR(IF(IF(AG54="電車内広告",AS57*AS56*AS55,AS56*AS55)=0,"",IF(AG54="電車内広告",AS57*AS56*AS55,AS56*AS55)),"")</f>
        <v/>
      </c>
      <c r="BA56" s="1635"/>
      <c r="BB56" s="1641"/>
      <c r="BC56" s="401" t="s">
        <v>608</v>
      </c>
      <c r="BD56" s="723"/>
    </row>
    <row r="57" spans="1:56" ht="14.45" customHeight="1" thickBot="1" x14ac:dyDescent="0.2">
      <c r="A57" s="404"/>
      <c r="B57" s="1681" t="s">
        <v>749</v>
      </c>
      <c r="C57" s="1682"/>
      <c r="D57" s="1682"/>
      <c r="E57" s="1645"/>
      <c r="F57" s="1646"/>
      <c r="G57" s="1646"/>
      <c r="H57" s="1646"/>
      <c r="I57" s="1646"/>
      <c r="J57" s="1646"/>
      <c r="K57" s="1646"/>
      <c r="L57" s="1647"/>
      <c r="M57" s="1648" t="str">
        <f>IF(E54="電車内広告","編成数","")</f>
        <v/>
      </c>
      <c r="N57" s="1649"/>
      <c r="O57" s="1649"/>
      <c r="P57" s="1650"/>
      <c r="Q57" s="1699">
        <v>100</v>
      </c>
      <c r="R57" s="1700"/>
      <c r="S57" s="1684" t="str">
        <f>IF(E54="電車内広告","編成","")</f>
        <v/>
      </c>
      <c r="T57" s="1685"/>
      <c r="U57" s="1686" t="s">
        <v>705</v>
      </c>
      <c r="V57" s="1686"/>
      <c r="W57" s="1686"/>
      <c r="X57" s="1655" t="str">
        <f>IF(AB55="有",0,IF(E54="","",IF(【非】式2!$G132=0,0,【非】式2!$G132)))</f>
        <v/>
      </c>
      <c r="Y57" s="1656"/>
      <c r="Z57" s="1657"/>
      <c r="AA57" s="402" t="s">
        <v>42</v>
      </c>
      <c r="AB57" s="722"/>
      <c r="AC57" s="404"/>
      <c r="AD57" s="1642" t="s">
        <v>749</v>
      </c>
      <c r="AE57" s="1643"/>
      <c r="AF57" s="1644"/>
      <c r="AG57" s="1678"/>
      <c r="AH57" s="1679"/>
      <c r="AI57" s="1679"/>
      <c r="AJ57" s="1679"/>
      <c r="AK57" s="1679"/>
      <c r="AL57" s="1679"/>
      <c r="AM57" s="1679"/>
      <c r="AN57" s="1680"/>
      <c r="AO57" s="1648" t="str">
        <f>IF(AG54="電車内広告","編成数","")</f>
        <v/>
      </c>
      <c r="AP57" s="1649"/>
      <c r="AQ57" s="1649"/>
      <c r="AR57" s="1650"/>
      <c r="AS57" s="1698"/>
      <c r="AT57" s="1699"/>
      <c r="AU57" s="1653" t="str">
        <f>IF(AG54="電車内広告","編成","")</f>
        <v/>
      </c>
      <c r="AV57" s="1650"/>
      <c r="AW57" s="1654" t="s">
        <v>705</v>
      </c>
      <c r="AX57" s="1643"/>
      <c r="AY57" s="1644"/>
      <c r="AZ57" s="1655" t="str">
        <f>IF(BD55="有",0,IF(AG54="","",IF(【非】式2!G141=0,0,【非】式2!G141)))</f>
        <v/>
      </c>
      <c r="BA57" s="1656"/>
      <c r="BB57" s="1657"/>
      <c r="BC57" s="402" t="s">
        <v>42</v>
      </c>
      <c r="BD57" s="722"/>
    </row>
    <row r="58" spans="1:56" ht="14.45" customHeight="1" x14ac:dyDescent="0.15">
      <c r="A58" s="404">
        <v>12</v>
      </c>
      <c r="B58" s="1704" t="s">
        <v>670</v>
      </c>
      <c r="C58" s="1705"/>
      <c r="D58" s="1705"/>
      <c r="E58" s="1661"/>
      <c r="F58" s="1662"/>
      <c r="G58" s="1662"/>
      <c r="H58" s="1662"/>
      <c r="I58" s="1662"/>
      <c r="J58" s="1662"/>
      <c r="K58" s="1662"/>
      <c r="L58" s="1663"/>
      <c r="M58" s="1664" t="s">
        <v>607</v>
      </c>
      <c r="N58" s="1659"/>
      <c r="O58" s="1659"/>
      <c r="P58" s="1660"/>
      <c r="Q58" s="1665"/>
      <c r="R58" s="1666"/>
      <c r="S58" s="1666"/>
      <c r="T58" s="1666"/>
      <c r="U58" s="1667"/>
      <c r="V58" s="400" t="s">
        <v>487</v>
      </c>
      <c r="W58" s="1707"/>
      <c r="X58" s="1707"/>
      <c r="Y58" s="1707"/>
      <c r="Z58" s="1707"/>
      <c r="AA58" s="1708"/>
      <c r="AB58" s="722"/>
      <c r="AC58" s="404">
        <v>21</v>
      </c>
      <c r="AD58" s="1658" t="s">
        <v>670</v>
      </c>
      <c r="AE58" s="1659"/>
      <c r="AF58" s="1660"/>
      <c r="AG58" s="1661"/>
      <c r="AH58" s="1662"/>
      <c r="AI58" s="1662"/>
      <c r="AJ58" s="1662"/>
      <c r="AK58" s="1662"/>
      <c r="AL58" s="1662"/>
      <c r="AM58" s="1662"/>
      <c r="AN58" s="1663"/>
      <c r="AO58" s="1664" t="s">
        <v>607</v>
      </c>
      <c r="AP58" s="1659"/>
      <c r="AQ58" s="1659"/>
      <c r="AR58" s="1660"/>
      <c r="AS58" s="1665"/>
      <c r="AT58" s="1666"/>
      <c r="AU58" s="1666"/>
      <c r="AV58" s="1666"/>
      <c r="AW58" s="1667"/>
      <c r="AX58" s="400" t="s">
        <v>487</v>
      </c>
      <c r="AY58" s="1672"/>
      <c r="AZ58" s="1666"/>
      <c r="BA58" s="1666"/>
      <c r="BB58" s="1666"/>
      <c r="BC58" s="1673"/>
      <c r="BD58" s="722"/>
    </row>
    <row r="59" spans="1:56" ht="14.45" customHeight="1" x14ac:dyDescent="0.15">
      <c r="A59" s="404"/>
      <c r="B59" s="1687" t="str">
        <f>IF(E58="街頭ビジョン","ビジョン名",IF(E58="デジタルサイネージ","サイネージ名",IF(E58="電車内広告","路線名",IF(E58="自動車内広告","サービス名",""))))</f>
        <v/>
      </c>
      <c r="C59" s="1688"/>
      <c r="D59" s="1688"/>
      <c r="E59" s="1674"/>
      <c r="F59" s="1675"/>
      <c r="G59" s="1675"/>
      <c r="H59" s="1675"/>
      <c r="I59" s="1675"/>
      <c r="J59" s="1675"/>
      <c r="K59" s="1675"/>
      <c r="L59" s="1676"/>
      <c r="M59" s="1634" t="str">
        <f>IF(E58="街頭ビジョン","1台当たりの回数",IF(E58="デジタルサイネージ","1台当たりの回数",IF(E58="電車内広告","1両当たりの回数",IF(E58="自動車内広告","1台当たりの回数",""))))</f>
        <v/>
      </c>
      <c r="N59" s="1635"/>
      <c r="O59" s="1635"/>
      <c r="P59" s="1636"/>
      <c r="Q59" s="1689"/>
      <c r="R59" s="1690"/>
      <c r="S59" s="1691" t="s">
        <v>608</v>
      </c>
      <c r="T59" s="1692"/>
      <c r="U59" s="1635" t="s">
        <v>606</v>
      </c>
      <c r="V59" s="1635"/>
      <c r="W59" s="1636"/>
      <c r="X59" s="1713" t="str">
        <f>IF(E58="","",IF(【非】式2!G133="","",【非】式2!H133))</f>
        <v/>
      </c>
      <c r="Y59" s="1714"/>
      <c r="Z59" s="1714"/>
      <c r="AA59" s="1715"/>
      <c r="AB59" s="722"/>
      <c r="AC59" s="404"/>
      <c r="AD59" s="1668" t="str">
        <f>IF(AG58="街頭ビジョン","ビジョン名",IF(AG58="デジタルサイネージ","サイネージ名",IF(AG58="電車内広告","路線名",IF(AG58="自動車内広告","サービス名",""))))</f>
        <v/>
      </c>
      <c r="AE59" s="1635"/>
      <c r="AF59" s="1636"/>
      <c r="AG59" s="1674"/>
      <c r="AH59" s="1675"/>
      <c r="AI59" s="1675"/>
      <c r="AJ59" s="1675"/>
      <c r="AK59" s="1675"/>
      <c r="AL59" s="1675"/>
      <c r="AM59" s="1675"/>
      <c r="AN59" s="1676"/>
      <c r="AO59" s="1634" t="str">
        <f>IF(AG58="街頭ビジョン","1台当たりの回数",IF(AG58="デジタルサイネージ","1台当たりの回数",IF(AG58="電車内広告","1両当たりの回数",IF(AG58="自動車内広告","1台当たりの回数",""))))</f>
        <v/>
      </c>
      <c r="AP59" s="1635"/>
      <c r="AQ59" s="1635"/>
      <c r="AR59" s="1636"/>
      <c r="AS59" s="1637"/>
      <c r="AT59" s="1638"/>
      <c r="AU59" s="1639" t="s">
        <v>608</v>
      </c>
      <c r="AV59" s="1640"/>
      <c r="AW59" s="1634" t="s">
        <v>606</v>
      </c>
      <c r="AX59" s="1635"/>
      <c r="AY59" s="1636"/>
      <c r="AZ59" s="1634" t="str">
        <f>IF(AG58="","",IF(【非】式2!G142="","",【非】式2!H142))</f>
        <v/>
      </c>
      <c r="BA59" s="1635"/>
      <c r="BB59" s="1635"/>
      <c r="BC59" s="1677"/>
      <c r="BD59" s="722"/>
    </row>
    <row r="60" spans="1:56" ht="14.45" customHeight="1" x14ac:dyDescent="0.15">
      <c r="A60" s="404"/>
      <c r="B60" s="1687" t="s">
        <v>1077</v>
      </c>
      <c r="C60" s="1688"/>
      <c r="D60" s="1688"/>
      <c r="E60" s="1669"/>
      <c r="F60" s="1670"/>
      <c r="G60" s="1670"/>
      <c r="H60" s="1670"/>
      <c r="I60" s="1670"/>
      <c r="J60" s="1670"/>
      <c r="K60" s="1670"/>
      <c r="L60" s="1671"/>
      <c r="M60" s="1634" t="str">
        <f>IF(E58="街頭ビジョン","モニター台数",IF(E58="デジタルサイネージ","モニター台数",IF(E58="電車内広告","1編成の車両数",IF(E58="自動車内広告","自動車台数",""))))</f>
        <v/>
      </c>
      <c r="N60" s="1635"/>
      <c r="O60" s="1635"/>
      <c r="P60" s="1636"/>
      <c r="Q60" s="1689"/>
      <c r="R60" s="1690"/>
      <c r="S60" s="1691" t="str">
        <f>IF(E58="街頭ビジョン","台",IF(E58="デジタルサイネージ","台",IF(E58="電車内広告","両",IF(E58="自動車内広告","台",""))))</f>
        <v/>
      </c>
      <c r="T60" s="1692"/>
      <c r="U60" s="1693" t="s">
        <v>870</v>
      </c>
      <c r="V60" s="1694"/>
      <c r="W60" s="1695"/>
      <c r="X60" s="1696" t="str">
        <f>IFERROR(IF(IF(E58="電車内広告",Q61*Q60*Q59,Q60*Q59)=0,"",IF(E58="電車内広告",Q61*Q60*Q59,Q60*Q59)),"")</f>
        <v/>
      </c>
      <c r="Y60" s="1697"/>
      <c r="Z60" s="1697"/>
      <c r="AA60" s="401" t="s">
        <v>608</v>
      </c>
      <c r="AB60" s="723"/>
      <c r="AC60" s="404"/>
      <c r="AD60" s="1668" t="s">
        <v>1077</v>
      </c>
      <c r="AE60" s="1635"/>
      <c r="AF60" s="1636"/>
      <c r="AG60" s="1669"/>
      <c r="AH60" s="1670"/>
      <c r="AI60" s="1670"/>
      <c r="AJ60" s="1670"/>
      <c r="AK60" s="1670"/>
      <c r="AL60" s="1670"/>
      <c r="AM60" s="1670"/>
      <c r="AN60" s="1671"/>
      <c r="AO60" s="1634" t="str">
        <f>IF(AG58="街頭ビジョン","モニター台数",IF(AG58="デジタルサイネージ","モニター台数",IF(AG58="電車内広告","1編成の車両数",IF(AG58="自動車内広告","自動車台数",""))))</f>
        <v/>
      </c>
      <c r="AP60" s="1635"/>
      <c r="AQ60" s="1635"/>
      <c r="AR60" s="1636"/>
      <c r="AS60" s="1637"/>
      <c r="AT60" s="1638"/>
      <c r="AU60" s="1639" t="str">
        <f>IF(AG58="街頭ビジョン","台",IF(AG58="デジタルサイネージ","台",IF(AG58="電車内広告","両",IF(AG58="自動車内広告","台",""))))</f>
        <v/>
      </c>
      <c r="AV60" s="1640"/>
      <c r="AW60" s="1634" t="s">
        <v>870</v>
      </c>
      <c r="AX60" s="1635"/>
      <c r="AY60" s="1636"/>
      <c r="AZ60" s="1634" t="str">
        <f>IFERROR(IF(IF(AG58="電車内広告",AS61*AS60*AS59,AS60*AS59)=0,"",IF(AG58="電車内広告",AS61*AS60*AS59,AS60*AS59)),"")</f>
        <v/>
      </c>
      <c r="BA60" s="1635"/>
      <c r="BB60" s="1641"/>
      <c r="BC60" s="401" t="s">
        <v>608</v>
      </c>
      <c r="BD60" s="723"/>
    </row>
    <row r="61" spans="1:56" ht="14.45" customHeight="1" thickBot="1" x14ac:dyDescent="0.2">
      <c r="A61" s="404"/>
      <c r="B61" s="1681" t="s">
        <v>749</v>
      </c>
      <c r="C61" s="1682"/>
      <c r="D61" s="1682"/>
      <c r="E61" s="1678"/>
      <c r="F61" s="1679"/>
      <c r="G61" s="1679"/>
      <c r="H61" s="1679"/>
      <c r="I61" s="1679"/>
      <c r="J61" s="1679"/>
      <c r="K61" s="1679"/>
      <c r="L61" s="1680"/>
      <c r="M61" s="1648" t="str">
        <f>IF(E58="電車内広告","編成数","")</f>
        <v/>
      </c>
      <c r="N61" s="1649"/>
      <c r="O61" s="1649"/>
      <c r="P61" s="1650"/>
      <c r="Q61" s="1699"/>
      <c r="R61" s="1700"/>
      <c r="S61" s="1684" t="str">
        <f>IF(E58="電車内広告","編成","")</f>
        <v/>
      </c>
      <c r="T61" s="1685"/>
      <c r="U61" s="1686" t="s">
        <v>705</v>
      </c>
      <c r="V61" s="1686"/>
      <c r="W61" s="1686"/>
      <c r="X61" s="1655" t="str">
        <f>IF(AB59="有",0,IF(E58="","",IF(【非】式2!$G133=0,0,【非】式2!$G133)))</f>
        <v/>
      </c>
      <c r="Y61" s="1656"/>
      <c r="Z61" s="1657"/>
      <c r="AA61" s="402" t="s">
        <v>42</v>
      </c>
      <c r="AB61" s="722"/>
      <c r="AC61" s="404"/>
      <c r="AD61" s="1642" t="s">
        <v>749</v>
      </c>
      <c r="AE61" s="1643"/>
      <c r="AF61" s="1644"/>
      <c r="AG61" s="1645"/>
      <c r="AH61" s="1646"/>
      <c r="AI61" s="1646"/>
      <c r="AJ61" s="1646"/>
      <c r="AK61" s="1646"/>
      <c r="AL61" s="1646"/>
      <c r="AM61" s="1646"/>
      <c r="AN61" s="1647"/>
      <c r="AO61" s="1648" t="str">
        <f>IF(AG58="電車内広告","編成数","")</f>
        <v/>
      </c>
      <c r="AP61" s="1649"/>
      <c r="AQ61" s="1649"/>
      <c r="AR61" s="1650"/>
      <c r="AS61" s="1651"/>
      <c r="AT61" s="1652"/>
      <c r="AU61" s="1653" t="str">
        <f>IF(AG58="電車内広告","編成","")</f>
        <v/>
      </c>
      <c r="AV61" s="1650"/>
      <c r="AW61" s="1654" t="s">
        <v>705</v>
      </c>
      <c r="AX61" s="1643"/>
      <c r="AY61" s="1644"/>
      <c r="AZ61" s="1655" t="str">
        <f>IF(BD59="有",0,IF(AG58="","",IF(【非】式2!G142=0,0,【非】式2!G142)))</f>
        <v/>
      </c>
      <c r="BA61" s="1656"/>
      <c r="BB61" s="1657"/>
      <c r="BC61" s="402" t="s">
        <v>42</v>
      </c>
      <c r="BD61" s="722"/>
    </row>
    <row r="62" spans="1:56" ht="14.45" customHeight="1" x14ac:dyDescent="0.15">
      <c r="A62" s="404">
        <v>13</v>
      </c>
      <c r="B62" s="1704" t="s">
        <v>670</v>
      </c>
      <c r="C62" s="1705"/>
      <c r="D62" s="1705"/>
      <c r="E62" s="1661"/>
      <c r="F62" s="1662"/>
      <c r="G62" s="1662"/>
      <c r="H62" s="1662"/>
      <c r="I62" s="1662"/>
      <c r="J62" s="1662"/>
      <c r="K62" s="1662"/>
      <c r="L62" s="1663"/>
      <c r="M62" s="1664" t="s">
        <v>607</v>
      </c>
      <c r="N62" s="1659"/>
      <c r="O62" s="1659"/>
      <c r="P62" s="1660"/>
      <c r="Q62" s="1665"/>
      <c r="R62" s="1666"/>
      <c r="S62" s="1666"/>
      <c r="T62" s="1666"/>
      <c r="U62" s="1667"/>
      <c r="V62" s="400" t="s">
        <v>487</v>
      </c>
      <c r="W62" s="1707"/>
      <c r="X62" s="1707"/>
      <c r="Y62" s="1707"/>
      <c r="Z62" s="1707"/>
      <c r="AA62" s="1708"/>
      <c r="AB62" s="722"/>
      <c r="AC62" s="404">
        <v>22</v>
      </c>
      <c r="AD62" s="1658" t="s">
        <v>670</v>
      </c>
      <c r="AE62" s="1659"/>
      <c r="AF62" s="1660"/>
      <c r="AG62" s="1661"/>
      <c r="AH62" s="1662"/>
      <c r="AI62" s="1662"/>
      <c r="AJ62" s="1662"/>
      <c r="AK62" s="1662"/>
      <c r="AL62" s="1662"/>
      <c r="AM62" s="1662"/>
      <c r="AN62" s="1663"/>
      <c r="AO62" s="1664" t="s">
        <v>607</v>
      </c>
      <c r="AP62" s="1659"/>
      <c r="AQ62" s="1659"/>
      <c r="AR62" s="1660"/>
      <c r="AS62" s="1665"/>
      <c r="AT62" s="1666"/>
      <c r="AU62" s="1666"/>
      <c r="AV62" s="1666"/>
      <c r="AW62" s="1667"/>
      <c r="AX62" s="400" t="s">
        <v>487</v>
      </c>
      <c r="AY62" s="1672"/>
      <c r="AZ62" s="1666"/>
      <c r="BA62" s="1666"/>
      <c r="BB62" s="1666"/>
      <c r="BC62" s="1673"/>
      <c r="BD62" s="722"/>
    </row>
    <row r="63" spans="1:56" ht="14.45" customHeight="1" x14ac:dyDescent="0.15">
      <c r="A63" s="404"/>
      <c r="B63" s="1687" t="str">
        <f>IF(E62="街頭ビジョン","ビジョン名",IF(E62="デジタルサイネージ","サイネージ名",IF(E62="電車内広告","路線名",IF(E62="自動車内広告","サービス名",""))))</f>
        <v/>
      </c>
      <c r="C63" s="1688"/>
      <c r="D63" s="1688"/>
      <c r="E63" s="1674"/>
      <c r="F63" s="1675"/>
      <c r="G63" s="1675"/>
      <c r="H63" s="1675"/>
      <c r="I63" s="1675"/>
      <c r="J63" s="1675"/>
      <c r="K63" s="1675"/>
      <c r="L63" s="1676"/>
      <c r="M63" s="1634" t="str">
        <f>IF(E62="街頭ビジョン","1台当たりの回数",IF(E62="デジタルサイネージ","1台当たりの回数",IF(E62="電車内広告","1両当たりの回数",IF(E62="自動車内広告","1台当たりの回数",""))))</f>
        <v/>
      </c>
      <c r="N63" s="1635"/>
      <c r="O63" s="1635"/>
      <c r="P63" s="1636"/>
      <c r="Q63" s="1689"/>
      <c r="R63" s="1690"/>
      <c r="S63" s="1691" t="s">
        <v>608</v>
      </c>
      <c r="T63" s="1692"/>
      <c r="U63" s="1635" t="s">
        <v>606</v>
      </c>
      <c r="V63" s="1635"/>
      <c r="W63" s="1636"/>
      <c r="X63" s="1713" t="str">
        <f>IF(E62="","",IF(【非】式2!G134="","",【非】式2!H134))</f>
        <v/>
      </c>
      <c r="Y63" s="1714"/>
      <c r="Z63" s="1714"/>
      <c r="AA63" s="1715"/>
      <c r="AB63" s="722"/>
      <c r="AC63" s="404"/>
      <c r="AD63" s="1668" t="str">
        <f>IF(AG62="街頭ビジョン","ビジョン名",IF(AG62="デジタルサイネージ","サイネージ名",IF(AG62="電車内広告","路線名",IF(AG62="自動車内広告","サービス名",""))))</f>
        <v/>
      </c>
      <c r="AE63" s="1635"/>
      <c r="AF63" s="1636"/>
      <c r="AG63" s="1674"/>
      <c r="AH63" s="1675"/>
      <c r="AI63" s="1675"/>
      <c r="AJ63" s="1675"/>
      <c r="AK63" s="1675"/>
      <c r="AL63" s="1675"/>
      <c r="AM63" s="1675"/>
      <c r="AN63" s="1676"/>
      <c r="AO63" s="1634" t="str">
        <f>IF(AG62="街頭ビジョン","1台当たりの回数",IF(AG62="デジタルサイネージ","1台当たりの回数",IF(AG62="電車内広告","1両当たりの回数",IF(AG62="自動車内広告","1台当たりの回数",""))))</f>
        <v/>
      </c>
      <c r="AP63" s="1635"/>
      <c r="AQ63" s="1635"/>
      <c r="AR63" s="1636"/>
      <c r="AS63" s="1637"/>
      <c r="AT63" s="1638"/>
      <c r="AU63" s="1639" t="s">
        <v>608</v>
      </c>
      <c r="AV63" s="1640"/>
      <c r="AW63" s="1634" t="s">
        <v>606</v>
      </c>
      <c r="AX63" s="1635"/>
      <c r="AY63" s="1636"/>
      <c r="AZ63" s="1634" t="str">
        <f>IF(AG62="","",IF(【非】式2!G143="","",【非】式2!H143))</f>
        <v/>
      </c>
      <c r="BA63" s="1635"/>
      <c r="BB63" s="1635"/>
      <c r="BC63" s="1677"/>
      <c r="BD63" s="722"/>
    </row>
    <row r="64" spans="1:56" ht="14.45" customHeight="1" x14ac:dyDescent="0.15">
      <c r="A64" s="404"/>
      <c r="B64" s="1687" t="s">
        <v>1077</v>
      </c>
      <c r="C64" s="1688"/>
      <c r="D64" s="1688"/>
      <c r="E64" s="1669"/>
      <c r="F64" s="1670"/>
      <c r="G64" s="1670"/>
      <c r="H64" s="1670"/>
      <c r="I64" s="1670"/>
      <c r="J64" s="1670"/>
      <c r="K64" s="1670"/>
      <c r="L64" s="1671"/>
      <c r="M64" s="1634" t="str">
        <f>IF(E62="街頭ビジョン","モニター台数",IF(E62="デジタルサイネージ","モニター台数",IF(E62="電車内広告","1編成の車両数",IF(E62="自動車内広告","自動車台数",""))))</f>
        <v/>
      </c>
      <c r="N64" s="1635"/>
      <c r="O64" s="1635"/>
      <c r="P64" s="1636"/>
      <c r="Q64" s="1689"/>
      <c r="R64" s="1690"/>
      <c r="S64" s="1691" t="str">
        <f>IF(E62="街頭ビジョン","台",IF(E62="デジタルサイネージ","台",IF(E62="電車内広告","両",IF(E62="自動車内広告","台",""))))</f>
        <v/>
      </c>
      <c r="T64" s="1692"/>
      <c r="U64" s="1693" t="s">
        <v>870</v>
      </c>
      <c r="V64" s="1694"/>
      <c r="W64" s="1695"/>
      <c r="X64" s="1696" t="str">
        <f>IFERROR(IF(IF(E62="電車内広告",Q65*Q64*Q63,Q64*Q63)=0,"",IF(E62="電車内広告",Q65*Q64*Q63,Q64*Q63)),"")</f>
        <v/>
      </c>
      <c r="Y64" s="1697"/>
      <c r="Z64" s="1697"/>
      <c r="AA64" s="401" t="s">
        <v>608</v>
      </c>
      <c r="AB64" s="723"/>
      <c r="AC64" s="404"/>
      <c r="AD64" s="1668" t="s">
        <v>1077</v>
      </c>
      <c r="AE64" s="1635"/>
      <c r="AF64" s="1636"/>
      <c r="AG64" s="1669"/>
      <c r="AH64" s="1670"/>
      <c r="AI64" s="1670"/>
      <c r="AJ64" s="1670"/>
      <c r="AK64" s="1670"/>
      <c r="AL64" s="1670"/>
      <c r="AM64" s="1670"/>
      <c r="AN64" s="1671"/>
      <c r="AO64" s="1634" t="str">
        <f>IF(AG62="街頭ビジョン","モニター台数",IF(AG62="デジタルサイネージ","モニター台数",IF(AG62="電車内広告","1編成の車両数",IF(AG62="自動車内広告","自動車台数",""))))</f>
        <v/>
      </c>
      <c r="AP64" s="1635"/>
      <c r="AQ64" s="1635"/>
      <c r="AR64" s="1636"/>
      <c r="AS64" s="1637"/>
      <c r="AT64" s="1638"/>
      <c r="AU64" s="1639" t="str">
        <f>IF(AG62="街頭ビジョン","台",IF(AG62="デジタルサイネージ","台",IF(AG62="電車内広告","両",IF(AG62="自動車内広告","台",""))))</f>
        <v/>
      </c>
      <c r="AV64" s="1640"/>
      <c r="AW64" s="1634" t="s">
        <v>870</v>
      </c>
      <c r="AX64" s="1635"/>
      <c r="AY64" s="1636"/>
      <c r="AZ64" s="1634" t="str">
        <f>IFERROR(IF(IF(AG62="電車内広告",AS65*AS64*AS63,AS64*AS63)=0,"",IF(AG62="電車内広告",AS65*AS64*AS63,AS64*AS63)),"")</f>
        <v/>
      </c>
      <c r="BA64" s="1635"/>
      <c r="BB64" s="1641"/>
      <c r="BC64" s="401" t="s">
        <v>608</v>
      </c>
      <c r="BD64" s="723"/>
    </row>
    <row r="65" spans="1:56" ht="14.45" customHeight="1" thickBot="1" x14ac:dyDescent="0.2">
      <c r="A65" s="404"/>
      <c r="B65" s="1681" t="s">
        <v>749</v>
      </c>
      <c r="C65" s="1682"/>
      <c r="D65" s="1682"/>
      <c r="E65" s="1645"/>
      <c r="F65" s="1646"/>
      <c r="G65" s="1646"/>
      <c r="H65" s="1646"/>
      <c r="I65" s="1646"/>
      <c r="J65" s="1646"/>
      <c r="K65" s="1646"/>
      <c r="L65" s="1647"/>
      <c r="M65" s="1648" t="str">
        <f>IF(E62="電車内広告","編成数","")</f>
        <v/>
      </c>
      <c r="N65" s="1649"/>
      <c r="O65" s="1649"/>
      <c r="P65" s="1650"/>
      <c r="Q65" s="1652"/>
      <c r="R65" s="1683"/>
      <c r="S65" s="1684" t="str">
        <f>IF(E62="電車内広告","編成","")</f>
        <v/>
      </c>
      <c r="T65" s="1685"/>
      <c r="U65" s="1686" t="s">
        <v>705</v>
      </c>
      <c r="V65" s="1686"/>
      <c r="W65" s="1686"/>
      <c r="X65" s="1655" t="str">
        <f>IF(AB63="有",0,IF(E62="","",IF(【非】式2!$G134=0,0,【非】式2!$G134)))</f>
        <v/>
      </c>
      <c r="Y65" s="1656"/>
      <c r="Z65" s="1657"/>
      <c r="AA65" s="402" t="s">
        <v>42</v>
      </c>
      <c r="AB65" s="722"/>
      <c r="AC65" s="404"/>
      <c r="AD65" s="1642" t="s">
        <v>749</v>
      </c>
      <c r="AE65" s="1643"/>
      <c r="AF65" s="1644"/>
      <c r="AG65" s="1678"/>
      <c r="AH65" s="1679"/>
      <c r="AI65" s="1679"/>
      <c r="AJ65" s="1679"/>
      <c r="AK65" s="1679"/>
      <c r="AL65" s="1679"/>
      <c r="AM65" s="1679"/>
      <c r="AN65" s="1680"/>
      <c r="AO65" s="1648" t="str">
        <f>IF(AG62="電車内広告","編成数","")</f>
        <v/>
      </c>
      <c r="AP65" s="1649"/>
      <c r="AQ65" s="1649"/>
      <c r="AR65" s="1650"/>
      <c r="AS65" s="1651"/>
      <c r="AT65" s="1652"/>
      <c r="AU65" s="1653" t="str">
        <f>IF(AG62="電車内広告","編成","")</f>
        <v/>
      </c>
      <c r="AV65" s="1650"/>
      <c r="AW65" s="1654" t="s">
        <v>705</v>
      </c>
      <c r="AX65" s="1643"/>
      <c r="AY65" s="1644"/>
      <c r="AZ65" s="1655" t="str">
        <f>IF(BD63="有",0,IF(AG62="","",IF(【非】式2!G143=0,0,【非】式2!G143)))</f>
        <v/>
      </c>
      <c r="BA65" s="1656"/>
      <c r="BB65" s="1657"/>
      <c r="BC65" s="402" t="s">
        <v>42</v>
      </c>
      <c r="BD65" s="722"/>
    </row>
    <row r="66" spans="1:56" ht="14.45" customHeight="1" x14ac:dyDescent="0.15">
      <c r="A66" s="404">
        <v>14</v>
      </c>
      <c r="B66" s="1704" t="s">
        <v>670</v>
      </c>
      <c r="C66" s="1705"/>
      <c r="D66" s="1705"/>
      <c r="E66" s="1661"/>
      <c r="F66" s="1662"/>
      <c r="G66" s="1662"/>
      <c r="H66" s="1662"/>
      <c r="I66" s="1662"/>
      <c r="J66" s="1662"/>
      <c r="K66" s="1662"/>
      <c r="L66" s="1663"/>
      <c r="M66" s="1664" t="s">
        <v>607</v>
      </c>
      <c r="N66" s="1659"/>
      <c r="O66" s="1659"/>
      <c r="P66" s="1660"/>
      <c r="Q66" s="1665"/>
      <c r="R66" s="1666"/>
      <c r="S66" s="1666"/>
      <c r="T66" s="1666"/>
      <c r="U66" s="1667"/>
      <c r="V66" s="400" t="s">
        <v>487</v>
      </c>
      <c r="W66" s="1707"/>
      <c r="X66" s="1707"/>
      <c r="Y66" s="1707"/>
      <c r="Z66" s="1707"/>
      <c r="AA66" s="1708"/>
      <c r="AB66" s="722"/>
      <c r="AC66" s="404">
        <v>23</v>
      </c>
      <c r="AD66" s="1658" t="s">
        <v>670</v>
      </c>
      <c r="AE66" s="1659"/>
      <c r="AF66" s="1660"/>
      <c r="AG66" s="1661"/>
      <c r="AH66" s="1662"/>
      <c r="AI66" s="1662"/>
      <c r="AJ66" s="1662"/>
      <c r="AK66" s="1662"/>
      <c r="AL66" s="1662"/>
      <c r="AM66" s="1662"/>
      <c r="AN66" s="1663"/>
      <c r="AO66" s="1664" t="s">
        <v>607</v>
      </c>
      <c r="AP66" s="1659"/>
      <c r="AQ66" s="1659"/>
      <c r="AR66" s="1660"/>
      <c r="AS66" s="1665"/>
      <c r="AT66" s="1666"/>
      <c r="AU66" s="1666"/>
      <c r="AV66" s="1666"/>
      <c r="AW66" s="1667"/>
      <c r="AX66" s="400" t="s">
        <v>487</v>
      </c>
      <c r="AY66" s="1672"/>
      <c r="AZ66" s="1666"/>
      <c r="BA66" s="1666"/>
      <c r="BB66" s="1666"/>
      <c r="BC66" s="1673"/>
      <c r="BD66" s="722"/>
    </row>
    <row r="67" spans="1:56" ht="14.45" customHeight="1" x14ac:dyDescent="0.15">
      <c r="A67" s="404"/>
      <c r="B67" s="1687" t="str">
        <f>IF(E66="街頭ビジョン","ビジョン名",IF(E66="デジタルサイネージ","サイネージ名",IF(E66="電車内広告","路線名",IF(E66="自動車内広告","サービス名",""))))</f>
        <v/>
      </c>
      <c r="C67" s="1688"/>
      <c r="D67" s="1688"/>
      <c r="E67" s="1674"/>
      <c r="F67" s="1675"/>
      <c r="G67" s="1675"/>
      <c r="H67" s="1675"/>
      <c r="I67" s="1675"/>
      <c r="J67" s="1675"/>
      <c r="K67" s="1675"/>
      <c r="L67" s="1676"/>
      <c r="M67" s="1634" t="str">
        <f>IF(E66="街頭ビジョン","1台当たりの回数",IF(E66="デジタルサイネージ","1台当たりの回数",IF(E66="電車内広告","1両当たりの回数",IF(E66="自動車内広告","1台当たりの回数",""))))</f>
        <v/>
      </c>
      <c r="N67" s="1635"/>
      <c r="O67" s="1635"/>
      <c r="P67" s="1636"/>
      <c r="Q67" s="1689"/>
      <c r="R67" s="1690"/>
      <c r="S67" s="1691" t="s">
        <v>608</v>
      </c>
      <c r="T67" s="1692"/>
      <c r="U67" s="1635" t="s">
        <v>606</v>
      </c>
      <c r="V67" s="1635"/>
      <c r="W67" s="1636"/>
      <c r="X67" s="1713" t="str">
        <f>IF(E66="","",IF(【非】式2!G135="","",【非】式2!H135))</f>
        <v/>
      </c>
      <c r="Y67" s="1714"/>
      <c r="Z67" s="1714"/>
      <c r="AA67" s="1715"/>
      <c r="AB67" s="722"/>
      <c r="AC67" s="404"/>
      <c r="AD67" s="1668" t="str">
        <f>IF(AG66="街頭ビジョン","ビジョン名",IF(AG66="デジタルサイネージ","サイネージ名",IF(AG66="電車内広告","路線名",IF(AG66="自動車内広告","サービス名",""))))</f>
        <v/>
      </c>
      <c r="AE67" s="1635"/>
      <c r="AF67" s="1636"/>
      <c r="AG67" s="1674"/>
      <c r="AH67" s="1675"/>
      <c r="AI67" s="1675"/>
      <c r="AJ67" s="1675"/>
      <c r="AK67" s="1675"/>
      <c r="AL67" s="1675"/>
      <c r="AM67" s="1675"/>
      <c r="AN67" s="1676"/>
      <c r="AO67" s="1634" t="str">
        <f>IF(AG66="街頭ビジョン","1台当たりの回数",IF(AG66="デジタルサイネージ","1台当たりの回数",IF(AG66="電車内広告","1両当たりの回数",IF(AG66="自動車内広告","1台当たりの回数",""))))</f>
        <v/>
      </c>
      <c r="AP67" s="1635"/>
      <c r="AQ67" s="1635"/>
      <c r="AR67" s="1636"/>
      <c r="AS67" s="1637"/>
      <c r="AT67" s="1638"/>
      <c r="AU67" s="1639" t="s">
        <v>608</v>
      </c>
      <c r="AV67" s="1640"/>
      <c r="AW67" s="1634" t="s">
        <v>606</v>
      </c>
      <c r="AX67" s="1635"/>
      <c r="AY67" s="1636"/>
      <c r="AZ67" s="1634" t="str">
        <f>IF(AG66="","",IF(【非】式2!G144="","",【非】式2!H144))</f>
        <v/>
      </c>
      <c r="BA67" s="1635"/>
      <c r="BB67" s="1635"/>
      <c r="BC67" s="1677"/>
      <c r="BD67" s="722"/>
    </row>
    <row r="68" spans="1:56" ht="14.45" customHeight="1" x14ac:dyDescent="0.15">
      <c r="A68" s="404"/>
      <c r="B68" s="1687" t="s">
        <v>1077</v>
      </c>
      <c r="C68" s="1688"/>
      <c r="D68" s="1688"/>
      <c r="E68" s="1669"/>
      <c r="F68" s="1670"/>
      <c r="G68" s="1670"/>
      <c r="H68" s="1670"/>
      <c r="I68" s="1670"/>
      <c r="J68" s="1670"/>
      <c r="K68" s="1670"/>
      <c r="L68" s="1671"/>
      <c r="M68" s="1634" t="str">
        <f>IF(E66="街頭ビジョン","モニター台数",IF(E66="デジタルサイネージ","モニター台数",IF(E66="電車内広告","1編成の車両数",IF(E66="自動車内広告","自動車台数",""))))</f>
        <v/>
      </c>
      <c r="N68" s="1635"/>
      <c r="O68" s="1635"/>
      <c r="P68" s="1636"/>
      <c r="Q68" s="1689"/>
      <c r="R68" s="1690"/>
      <c r="S68" s="1691" t="str">
        <f>IF(E66="街頭ビジョン","台",IF(E66="デジタルサイネージ","台",IF(E66="電車内広告","両",IF(E66="自動車内広告","台",""))))</f>
        <v/>
      </c>
      <c r="T68" s="1692"/>
      <c r="U68" s="1693" t="s">
        <v>870</v>
      </c>
      <c r="V68" s="1694"/>
      <c r="W68" s="1695"/>
      <c r="X68" s="1696" t="str">
        <f>IFERROR(IF(IF(E66="電車内広告",Q69*Q68*Q67,Q68*Q67)=0,"",IF(E66="電車内広告",Q69*Q68*Q67,Q68*Q67)),"")</f>
        <v/>
      </c>
      <c r="Y68" s="1697"/>
      <c r="Z68" s="1697"/>
      <c r="AA68" s="401" t="s">
        <v>608</v>
      </c>
      <c r="AB68" s="723"/>
      <c r="AC68" s="404"/>
      <c r="AD68" s="1668" t="s">
        <v>1077</v>
      </c>
      <c r="AE68" s="1635"/>
      <c r="AF68" s="1636"/>
      <c r="AG68" s="1669"/>
      <c r="AH68" s="1670"/>
      <c r="AI68" s="1670"/>
      <c r="AJ68" s="1670"/>
      <c r="AK68" s="1670"/>
      <c r="AL68" s="1670"/>
      <c r="AM68" s="1670"/>
      <c r="AN68" s="1671"/>
      <c r="AO68" s="1634" t="str">
        <f>IF(AG66="街頭ビジョン","モニター台数",IF(AG66="デジタルサイネージ","モニター台数",IF(AG66="電車内広告","1編成の車両数",IF(AG66="自動車内広告","自動車台数",""))))</f>
        <v/>
      </c>
      <c r="AP68" s="1635"/>
      <c r="AQ68" s="1635"/>
      <c r="AR68" s="1636"/>
      <c r="AS68" s="1637"/>
      <c r="AT68" s="1638"/>
      <c r="AU68" s="1639" t="str">
        <f>IF(AG66="街頭ビジョン","台",IF(AG66="デジタルサイネージ","台",IF(AG66="電車内広告","両",IF(AG66="自動車内広告","台",""))))</f>
        <v/>
      </c>
      <c r="AV68" s="1640"/>
      <c r="AW68" s="1634" t="s">
        <v>870</v>
      </c>
      <c r="AX68" s="1635"/>
      <c r="AY68" s="1636"/>
      <c r="AZ68" s="1634" t="str">
        <f>IFERROR(IF(IF(AG66="電車内広告",AS69*AS68*AS67,AS68*AS67)=0,"",IF(AG66="電車内広告",AS69*AS68*AS67,AS68*AS67)),"")</f>
        <v/>
      </c>
      <c r="BA68" s="1635"/>
      <c r="BB68" s="1641"/>
      <c r="BC68" s="401" t="s">
        <v>608</v>
      </c>
      <c r="BD68" s="723"/>
    </row>
    <row r="69" spans="1:56" ht="14.45" customHeight="1" thickBot="1" x14ac:dyDescent="0.2">
      <c r="A69" s="404"/>
      <c r="B69" s="1681" t="s">
        <v>749</v>
      </c>
      <c r="C69" s="1682"/>
      <c r="D69" s="1682"/>
      <c r="E69" s="1678"/>
      <c r="F69" s="1679"/>
      <c r="G69" s="1679"/>
      <c r="H69" s="1679"/>
      <c r="I69" s="1679"/>
      <c r="J69" s="1679"/>
      <c r="K69" s="1679"/>
      <c r="L69" s="1680"/>
      <c r="M69" s="1648" t="str">
        <f>IF(E66="電車内広告","編成数","")</f>
        <v/>
      </c>
      <c r="N69" s="1649"/>
      <c r="O69" s="1649"/>
      <c r="P69" s="1650"/>
      <c r="Q69" s="1652"/>
      <c r="R69" s="1683"/>
      <c r="S69" s="1684" t="str">
        <f>IF(E66="電車内広告","編成","")</f>
        <v/>
      </c>
      <c r="T69" s="1685"/>
      <c r="U69" s="1686" t="s">
        <v>705</v>
      </c>
      <c r="V69" s="1686"/>
      <c r="W69" s="1686"/>
      <c r="X69" s="1655" t="str">
        <f>IF(AB67="有",0,IF(E66="","",IF(【非】式2!$G135=0,0,【非】式2!$G135)))</f>
        <v/>
      </c>
      <c r="Y69" s="1656"/>
      <c r="Z69" s="1657"/>
      <c r="AA69" s="402" t="s">
        <v>42</v>
      </c>
      <c r="AB69" s="722"/>
      <c r="AC69" s="404"/>
      <c r="AD69" s="1642" t="s">
        <v>749</v>
      </c>
      <c r="AE69" s="1643"/>
      <c r="AF69" s="1644"/>
      <c r="AG69" s="1678"/>
      <c r="AH69" s="1679"/>
      <c r="AI69" s="1679"/>
      <c r="AJ69" s="1679"/>
      <c r="AK69" s="1679"/>
      <c r="AL69" s="1679"/>
      <c r="AM69" s="1679"/>
      <c r="AN69" s="1680"/>
      <c r="AO69" s="1648" t="str">
        <f>IF(AG66="電車内広告","編成数","")</f>
        <v/>
      </c>
      <c r="AP69" s="1649"/>
      <c r="AQ69" s="1649"/>
      <c r="AR69" s="1650"/>
      <c r="AS69" s="1651"/>
      <c r="AT69" s="1652"/>
      <c r="AU69" s="1653" t="str">
        <f>IF(AG66="電車内広告","編成","")</f>
        <v/>
      </c>
      <c r="AV69" s="1650"/>
      <c r="AW69" s="1654" t="s">
        <v>705</v>
      </c>
      <c r="AX69" s="1643"/>
      <c r="AY69" s="1644"/>
      <c r="AZ69" s="1655" t="str">
        <f>IF(BD67="有",0,IF(AG66="","",IF(【非】式2!G144=0,0,【非】式2!G144)))</f>
        <v/>
      </c>
      <c r="BA69" s="1656"/>
      <c r="BB69" s="1657"/>
      <c r="BC69" s="402" t="s">
        <v>42</v>
      </c>
      <c r="BD69" s="722"/>
    </row>
    <row r="70" spans="1:56" ht="14.45" customHeight="1" x14ac:dyDescent="0.15">
      <c r="A70" s="404">
        <v>15</v>
      </c>
      <c r="B70" s="1704" t="s">
        <v>670</v>
      </c>
      <c r="C70" s="1705"/>
      <c r="D70" s="1705"/>
      <c r="E70" s="1661"/>
      <c r="F70" s="1662"/>
      <c r="G70" s="1662"/>
      <c r="H70" s="1662"/>
      <c r="I70" s="1662"/>
      <c r="J70" s="1662"/>
      <c r="K70" s="1662"/>
      <c r="L70" s="1663"/>
      <c r="M70" s="1664" t="s">
        <v>607</v>
      </c>
      <c r="N70" s="1659"/>
      <c r="O70" s="1659"/>
      <c r="P70" s="1660"/>
      <c r="Q70" s="1665"/>
      <c r="R70" s="1666"/>
      <c r="S70" s="1666"/>
      <c r="T70" s="1666"/>
      <c r="U70" s="1667"/>
      <c r="V70" s="400" t="s">
        <v>487</v>
      </c>
      <c r="W70" s="1707"/>
      <c r="X70" s="1707"/>
      <c r="Y70" s="1707"/>
      <c r="Z70" s="1707"/>
      <c r="AA70" s="1708"/>
      <c r="AB70" s="722"/>
      <c r="AC70" s="404">
        <v>24</v>
      </c>
      <c r="AD70" s="1658" t="s">
        <v>670</v>
      </c>
      <c r="AE70" s="1659"/>
      <c r="AF70" s="1660"/>
      <c r="AG70" s="1661"/>
      <c r="AH70" s="1662"/>
      <c r="AI70" s="1662"/>
      <c r="AJ70" s="1662"/>
      <c r="AK70" s="1662"/>
      <c r="AL70" s="1662"/>
      <c r="AM70" s="1662"/>
      <c r="AN70" s="1663"/>
      <c r="AO70" s="1664" t="s">
        <v>607</v>
      </c>
      <c r="AP70" s="1659"/>
      <c r="AQ70" s="1659"/>
      <c r="AR70" s="1660"/>
      <c r="AS70" s="1665"/>
      <c r="AT70" s="1666"/>
      <c r="AU70" s="1666"/>
      <c r="AV70" s="1666"/>
      <c r="AW70" s="1667"/>
      <c r="AX70" s="400" t="s">
        <v>487</v>
      </c>
      <c r="AY70" s="1672"/>
      <c r="AZ70" s="1666"/>
      <c r="BA70" s="1666"/>
      <c r="BB70" s="1666"/>
      <c r="BC70" s="1673"/>
      <c r="BD70" s="722"/>
    </row>
    <row r="71" spans="1:56" ht="14.45" customHeight="1" x14ac:dyDescent="0.15">
      <c r="A71" s="404"/>
      <c r="B71" s="1687" t="str">
        <f>IF(E70="街頭ビジョン","ビジョン名",IF(E70="デジタルサイネージ","サイネージ名",IF(E70="電車内広告","路線名",IF(E70="自動車内広告","サービス名",""))))</f>
        <v/>
      </c>
      <c r="C71" s="1688"/>
      <c r="D71" s="1688"/>
      <c r="E71" s="1674"/>
      <c r="F71" s="1675"/>
      <c r="G71" s="1675"/>
      <c r="H71" s="1675"/>
      <c r="I71" s="1675"/>
      <c r="J71" s="1675"/>
      <c r="K71" s="1675"/>
      <c r="L71" s="1676"/>
      <c r="M71" s="1634" t="str">
        <f>IF(E70="街頭ビジョン","1台当たりの回数",IF(E70="デジタルサイネージ","1台当たりの回数",IF(E70="電車内広告","1両当たりの回数",IF(E70="自動車内広告","1台当たりの回数",""))))</f>
        <v/>
      </c>
      <c r="N71" s="1635"/>
      <c r="O71" s="1635"/>
      <c r="P71" s="1636"/>
      <c r="Q71" s="1689"/>
      <c r="R71" s="1690"/>
      <c r="S71" s="1691" t="s">
        <v>608</v>
      </c>
      <c r="T71" s="1692"/>
      <c r="U71" s="1635" t="s">
        <v>606</v>
      </c>
      <c r="V71" s="1635"/>
      <c r="W71" s="1636"/>
      <c r="X71" s="1713" t="str">
        <f>IF(E70="","",IF(【非】式2!G136="","",【非】式2!H136))</f>
        <v/>
      </c>
      <c r="Y71" s="1714"/>
      <c r="Z71" s="1714"/>
      <c r="AA71" s="1715"/>
      <c r="AB71" s="722"/>
      <c r="AC71" s="404"/>
      <c r="AD71" s="1668" t="str">
        <f>IF(AG70="街頭ビジョン","ビジョン名",IF(AG70="デジタルサイネージ","サイネージ名",IF(AG70="電車内広告","路線名",IF(AG70="自動車内広告","サービス名",""))))</f>
        <v/>
      </c>
      <c r="AE71" s="1635"/>
      <c r="AF71" s="1636"/>
      <c r="AG71" s="1674"/>
      <c r="AH71" s="1675"/>
      <c r="AI71" s="1675"/>
      <c r="AJ71" s="1675"/>
      <c r="AK71" s="1675"/>
      <c r="AL71" s="1675"/>
      <c r="AM71" s="1675"/>
      <c r="AN71" s="1676"/>
      <c r="AO71" s="1634" t="str">
        <f>IF(AG70="街頭ビジョン","1台当たりの回数",IF(AG70="デジタルサイネージ","1台当たりの回数",IF(AG70="電車内広告","1両当たりの回数",IF(AG70="自動車内広告","1台当たりの回数",""))))</f>
        <v/>
      </c>
      <c r="AP71" s="1635"/>
      <c r="AQ71" s="1635"/>
      <c r="AR71" s="1636"/>
      <c r="AS71" s="1637"/>
      <c r="AT71" s="1638"/>
      <c r="AU71" s="1639" t="s">
        <v>608</v>
      </c>
      <c r="AV71" s="1640"/>
      <c r="AW71" s="1634" t="s">
        <v>606</v>
      </c>
      <c r="AX71" s="1635"/>
      <c r="AY71" s="1636"/>
      <c r="AZ71" s="1634" t="str">
        <f>IF(AG70="","",IF(【非】式2!G145="","",【非】式2!H145))</f>
        <v/>
      </c>
      <c r="BA71" s="1635"/>
      <c r="BB71" s="1635"/>
      <c r="BC71" s="1677"/>
      <c r="BD71" s="722"/>
    </row>
    <row r="72" spans="1:56" ht="14.45" customHeight="1" x14ac:dyDescent="0.15">
      <c r="A72" s="404"/>
      <c r="B72" s="1687" t="s">
        <v>1077</v>
      </c>
      <c r="C72" s="1688"/>
      <c r="D72" s="1688"/>
      <c r="E72" s="1669"/>
      <c r="F72" s="1670"/>
      <c r="G72" s="1670"/>
      <c r="H72" s="1670"/>
      <c r="I72" s="1670"/>
      <c r="J72" s="1670"/>
      <c r="K72" s="1670"/>
      <c r="L72" s="1671"/>
      <c r="M72" s="1634" t="str">
        <f>IF(E70="街頭ビジョン","モニター台数",IF(E70="デジタルサイネージ","モニター台数",IF(E70="電車内広告","1編成の車両数",IF(E70="自動車内広告","自動車台数",""))))</f>
        <v/>
      </c>
      <c r="N72" s="1635"/>
      <c r="O72" s="1635"/>
      <c r="P72" s="1636"/>
      <c r="Q72" s="1689"/>
      <c r="R72" s="1690"/>
      <c r="S72" s="1691" t="str">
        <f>IF(E70="街頭ビジョン","台",IF(E70="デジタルサイネージ","台",IF(E70="電車内広告","両",IF(E70="自動車内広告","台",""))))</f>
        <v/>
      </c>
      <c r="T72" s="1692"/>
      <c r="U72" s="1693" t="s">
        <v>870</v>
      </c>
      <c r="V72" s="1694"/>
      <c r="W72" s="1695"/>
      <c r="X72" s="1696" t="str">
        <f>IFERROR(IF(IF(E70="電車内広告",Q73*Q72*Q71,Q72*Q71)=0,"",IF(E70="電車内広告",Q73*Q72*Q71,Q72*Q71)),"")</f>
        <v/>
      </c>
      <c r="Y72" s="1697"/>
      <c r="Z72" s="1697"/>
      <c r="AA72" s="401" t="s">
        <v>608</v>
      </c>
      <c r="AB72" s="723"/>
      <c r="AC72" s="404"/>
      <c r="AD72" s="1668" t="s">
        <v>1077</v>
      </c>
      <c r="AE72" s="1635"/>
      <c r="AF72" s="1636"/>
      <c r="AG72" s="1669"/>
      <c r="AH72" s="1670"/>
      <c r="AI72" s="1670"/>
      <c r="AJ72" s="1670"/>
      <c r="AK72" s="1670"/>
      <c r="AL72" s="1670"/>
      <c r="AM72" s="1670"/>
      <c r="AN72" s="1671"/>
      <c r="AO72" s="1634" t="str">
        <f>IF(AG70="街頭ビジョン","モニター台数",IF(AG70="デジタルサイネージ","モニター台数",IF(AG70="電車内広告","1編成の車両数",IF(AG70="自動車内広告","自動車台数",""))))</f>
        <v/>
      </c>
      <c r="AP72" s="1635"/>
      <c r="AQ72" s="1635"/>
      <c r="AR72" s="1636"/>
      <c r="AS72" s="1637"/>
      <c r="AT72" s="1638"/>
      <c r="AU72" s="1639" t="str">
        <f>IF(AG70="街頭ビジョン","台",IF(AG70="デジタルサイネージ","台",IF(AG70="電車内広告","両",IF(AG70="自動車内広告","台",""))))</f>
        <v/>
      </c>
      <c r="AV72" s="1640"/>
      <c r="AW72" s="1634" t="s">
        <v>870</v>
      </c>
      <c r="AX72" s="1635"/>
      <c r="AY72" s="1636"/>
      <c r="AZ72" s="1634" t="str">
        <f>IFERROR(IF(IF(AG70="電車内広告",AS73*AS72*AS71,AS72*AS71)=0,"",IF(AG70="電車内広告",AS73*AS72*AS71,AS72*AS71)),"")</f>
        <v/>
      </c>
      <c r="BA72" s="1635"/>
      <c r="BB72" s="1641"/>
      <c r="BC72" s="401" t="s">
        <v>608</v>
      </c>
      <c r="BD72" s="723"/>
    </row>
    <row r="73" spans="1:56" ht="14.45" customHeight="1" thickBot="1" x14ac:dyDescent="0.2">
      <c r="A73" s="404"/>
      <c r="B73" s="1681" t="s">
        <v>749</v>
      </c>
      <c r="C73" s="1682"/>
      <c r="D73" s="1682"/>
      <c r="E73" s="1678"/>
      <c r="F73" s="1679"/>
      <c r="G73" s="1679"/>
      <c r="H73" s="1679"/>
      <c r="I73" s="1679"/>
      <c r="J73" s="1679"/>
      <c r="K73" s="1679"/>
      <c r="L73" s="1680"/>
      <c r="M73" s="1648" t="str">
        <f>IF(E70="電車内広告","編成数","")</f>
        <v/>
      </c>
      <c r="N73" s="1649"/>
      <c r="O73" s="1649"/>
      <c r="P73" s="1650"/>
      <c r="Q73" s="1652"/>
      <c r="R73" s="1683"/>
      <c r="S73" s="1684" t="str">
        <f>IF(E70="電車内広告","編成","")</f>
        <v/>
      </c>
      <c r="T73" s="1685"/>
      <c r="U73" s="1686" t="s">
        <v>705</v>
      </c>
      <c r="V73" s="1686"/>
      <c r="W73" s="1686"/>
      <c r="X73" s="1655" t="str">
        <f>IF(AB71="有",0,IF(E70="","",IF(【非】式2!$G136=0,0,【非】式2!$G136)))</f>
        <v/>
      </c>
      <c r="Y73" s="1656"/>
      <c r="Z73" s="1657"/>
      <c r="AA73" s="402" t="s">
        <v>42</v>
      </c>
      <c r="AB73" s="722"/>
      <c r="AC73" s="404"/>
      <c r="AD73" s="1642" t="s">
        <v>749</v>
      </c>
      <c r="AE73" s="1643"/>
      <c r="AF73" s="1644"/>
      <c r="AG73" s="1645"/>
      <c r="AH73" s="1646"/>
      <c r="AI73" s="1646"/>
      <c r="AJ73" s="1646"/>
      <c r="AK73" s="1646"/>
      <c r="AL73" s="1646"/>
      <c r="AM73" s="1646"/>
      <c r="AN73" s="1647"/>
      <c r="AO73" s="1648" t="str">
        <f>IF(AG70="電車内広告","編成数","")</f>
        <v/>
      </c>
      <c r="AP73" s="1649"/>
      <c r="AQ73" s="1649"/>
      <c r="AR73" s="1650"/>
      <c r="AS73" s="1651"/>
      <c r="AT73" s="1652"/>
      <c r="AU73" s="1653" t="str">
        <f>IF(AG70="電車内広告","編成","")</f>
        <v/>
      </c>
      <c r="AV73" s="1650"/>
      <c r="AW73" s="1654" t="s">
        <v>705</v>
      </c>
      <c r="AX73" s="1643"/>
      <c r="AY73" s="1644"/>
      <c r="AZ73" s="1655" t="str">
        <f>IF(BD71="有",0,IF(AG70="","",IF(【非】式2!G145=0,0,【非】式2!G145)))</f>
        <v/>
      </c>
      <c r="BA73" s="1656"/>
      <c r="BB73" s="1657"/>
      <c r="BC73" s="402" t="s">
        <v>42</v>
      </c>
      <c r="BD73" s="724"/>
    </row>
    <row r="74" spans="1:56" ht="14.45" customHeight="1" x14ac:dyDescent="0.15">
      <c r="A74" s="404">
        <v>16</v>
      </c>
      <c r="B74" s="1704" t="s">
        <v>670</v>
      </c>
      <c r="C74" s="1705"/>
      <c r="D74" s="1705"/>
      <c r="E74" s="1661"/>
      <c r="F74" s="1662"/>
      <c r="G74" s="1662"/>
      <c r="H74" s="1662"/>
      <c r="I74" s="1662"/>
      <c r="J74" s="1662"/>
      <c r="K74" s="1662"/>
      <c r="L74" s="1663"/>
      <c r="M74" s="1664" t="s">
        <v>607</v>
      </c>
      <c r="N74" s="1659"/>
      <c r="O74" s="1659"/>
      <c r="P74" s="1660"/>
      <c r="Q74" s="1665"/>
      <c r="R74" s="1666"/>
      <c r="S74" s="1666"/>
      <c r="T74" s="1666"/>
      <c r="U74" s="1667"/>
      <c r="V74" s="400" t="s">
        <v>487</v>
      </c>
      <c r="W74" s="1707"/>
      <c r="X74" s="1707"/>
      <c r="Y74" s="1707"/>
      <c r="Z74" s="1707"/>
      <c r="AA74" s="1708"/>
      <c r="AB74" s="722"/>
      <c r="AC74" s="404">
        <v>25</v>
      </c>
      <c r="AD74" s="1658" t="s">
        <v>670</v>
      </c>
      <c r="AE74" s="1659"/>
      <c r="AF74" s="1660"/>
      <c r="AG74" s="1661"/>
      <c r="AH74" s="1662"/>
      <c r="AI74" s="1662"/>
      <c r="AJ74" s="1662"/>
      <c r="AK74" s="1662"/>
      <c r="AL74" s="1662"/>
      <c r="AM74" s="1662"/>
      <c r="AN74" s="1663"/>
      <c r="AO74" s="1664" t="s">
        <v>607</v>
      </c>
      <c r="AP74" s="1659"/>
      <c r="AQ74" s="1659"/>
      <c r="AR74" s="1660"/>
      <c r="AS74" s="1665"/>
      <c r="AT74" s="1666"/>
      <c r="AU74" s="1666"/>
      <c r="AV74" s="1666"/>
      <c r="AW74" s="1667"/>
      <c r="AX74" s="400" t="s">
        <v>487</v>
      </c>
      <c r="AY74" s="1672"/>
      <c r="AZ74" s="1666"/>
      <c r="BA74" s="1666"/>
      <c r="BB74" s="1666"/>
      <c r="BC74" s="1673"/>
      <c r="BD74" s="722"/>
    </row>
    <row r="75" spans="1:56" ht="14.45" customHeight="1" x14ac:dyDescent="0.15">
      <c r="A75" s="404"/>
      <c r="B75" s="1687" t="str">
        <f>IF(E74="街頭ビジョン","ビジョン名",IF(E74="デジタルサイネージ","サイネージ名",IF(E74="電車内広告","路線名",IF(E74="自動車内広告","サービス名",""))))</f>
        <v/>
      </c>
      <c r="C75" s="1688"/>
      <c r="D75" s="1688"/>
      <c r="E75" s="1674"/>
      <c r="F75" s="1675"/>
      <c r="G75" s="1675"/>
      <c r="H75" s="1675"/>
      <c r="I75" s="1675"/>
      <c r="J75" s="1675"/>
      <c r="K75" s="1675"/>
      <c r="L75" s="1676"/>
      <c r="M75" s="1634" t="str">
        <f>IF(E74="街頭ビジョン","1台当たりの回数",IF(E74="デジタルサイネージ","1台当たりの回数",IF(E74="電車内広告","1両当たりの回数",IF(E74="自動車内広告","1台当たりの回数",""))))</f>
        <v/>
      </c>
      <c r="N75" s="1635"/>
      <c r="O75" s="1635"/>
      <c r="P75" s="1636"/>
      <c r="Q75" s="1689"/>
      <c r="R75" s="1690"/>
      <c r="S75" s="1691" t="s">
        <v>608</v>
      </c>
      <c r="T75" s="1692"/>
      <c r="U75" s="1635" t="s">
        <v>606</v>
      </c>
      <c r="V75" s="1635"/>
      <c r="W75" s="1636"/>
      <c r="X75" s="1713" t="str">
        <f>IF(E74="","",IF(【非】式2!G137="","",【非】式2!H137))</f>
        <v/>
      </c>
      <c r="Y75" s="1714"/>
      <c r="Z75" s="1714"/>
      <c r="AA75" s="1715"/>
      <c r="AB75" s="722"/>
      <c r="AC75" s="404"/>
      <c r="AD75" s="1668" t="str">
        <f>IF(AG74="街頭ビジョン","ビジョン名",IF(AG74="デジタルサイネージ","サイネージ名",IF(AG74="電車内広告","路線名",IF(AG74="自動車内広告","サービス名",""))))</f>
        <v/>
      </c>
      <c r="AE75" s="1635"/>
      <c r="AF75" s="1636"/>
      <c r="AG75" s="1674"/>
      <c r="AH75" s="1675"/>
      <c r="AI75" s="1675"/>
      <c r="AJ75" s="1675"/>
      <c r="AK75" s="1675"/>
      <c r="AL75" s="1675"/>
      <c r="AM75" s="1675"/>
      <c r="AN75" s="1676"/>
      <c r="AO75" s="1634" t="str">
        <f>IF(AG74="街頭ビジョン","1台当たりの回数",IF(AG74="デジタルサイネージ","1台当たりの回数",IF(AG74="電車内広告","1両当たりの回数",IF(AG74="自動車内広告","1台当たりの回数",""))))</f>
        <v/>
      </c>
      <c r="AP75" s="1635"/>
      <c r="AQ75" s="1635"/>
      <c r="AR75" s="1636"/>
      <c r="AS75" s="1637"/>
      <c r="AT75" s="1638"/>
      <c r="AU75" s="1639" t="s">
        <v>608</v>
      </c>
      <c r="AV75" s="1640"/>
      <c r="AW75" s="1634" t="s">
        <v>606</v>
      </c>
      <c r="AX75" s="1635"/>
      <c r="AY75" s="1636"/>
      <c r="AZ75" s="1634" t="str">
        <f>IF(AG74="","",IF(【非】式2!G146="","",【非】式2!H146))</f>
        <v/>
      </c>
      <c r="BA75" s="1635"/>
      <c r="BB75" s="1635"/>
      <c r="BC75" s="1677"/>
      <c r="BD75" s="722" t="s">
        <v>1097</v>
      </c>
    </row>
    <row r="76" spans="1:56" ht="14.45" customHeight="1" x14ac:dyDescent="0.15">
      <c r="A76" s="404"/>
      <c r="B76" s="1687" t="s">
        <v>1077</v>
      </c>
      <c r="C76" s="1688"/>
      <c r="D76" s="1688"/>
      <c r="E76" s="1669"/>
      <c r="F76" s="1670"/>
      <c r="G76" s="1670"/>
      <c r="H76" s="1670"/>
      <c r="I76" s="1670"/>
      <c r="J76" s="1670"/>
      <c r="K76" s="1670"/>
      <c r="L76" s="1671"/>
      <c r="M76" s="1634" t="str">
        <f>IF(E74="街頭ビジョン","モニター台数",IF(E74="デジタルサイネージ","モニター台数",IF(E74="電車内広告","1編成の車両数",IF(E74="自動車内広告","自動車台数",""))))</f>
        <v/>
      </c>
      <c r="N76" s="1635"/>
      <c r="O76" s="1635"/>
      <c r="P76" s="1636"/>
      <c r="Q76" s="1689"/>
      <c r="R76" s="1690"/>
      <c r="S76" s="1691" t="str">
        <f>IF(E74="街頭ビジョン","台",IF(E74="デジタルサイネージ","台",IF(E74="電車内広告","両",IF(E74="自動車内広告","台",""))))</f>
        <v/>
      </c>
      <c r="T76" s="1692"/>
      <c r="U76" s="1693" t="s">
        <v>870</v>
      </c>
      <c r="V76" s="1694"/>
      <c r="W76" s="1695"/>
      <c r="X76" s="1696" t="str">
        <f>IFERROR(IF(IF(E74="電車内広告",Q77*Q76*Q75,Q76*Q75)=0,"",IF(E74="電車内広告",Q77*Q76*Q75,Q76*Q75)),"")</f>
        <v/>
      </c>
      <c r="Y76" s="1697"/>
      <c r="Z76" s="1697"/>
      <c r="AA76" s="401" t="s">
        <v>608</v>
      </c>
      <c r="AB76" s="723"/>
      <c r="AC76" s="404"/>
      <c r="AD76" s="1668" t="s">
        <v>1077</v>
      </c>
      <c r="AE76" s="1635"/>
      <c r="AF76" s="1636"/>
      <c r="AG76" s="1669"/>
      <c r="AH76" s="1670"/>
      <c r="AI76" s="1670"/>
      <c r="AJ76" s="1670"/>
      <c r="AK76" s="1670"/>
      <c r="AL76" s="1670"/>
      <c r="AM76" s="1670"/>
      <c r="AN76" s="1671"/>
      <c r="AO76" s="1634" t="str">
        <f>IF(AG74="街頭ビジョン","モニター台数",IF(AG74="デジタルサイネージ","モニター台数",IF(AG74="電車内広告","1編成の車両数",IF(AG74="自動車内広告","自動車台数",""))))</f>
        <v/>
      </c>
      <c r="AP76" s="1635"/>
      <c r="AQ76" s="1635"/>
      <c r="AR76" s="1636"/>
      <c r="AS76" s="1637"/>
      <c r="AT76" s="1638"/>
      <c r="AU76" s="1639" t="str">
        <f>IF(AG74="街頭ビジョン","台",IF(AG74="デジタルサイネージ","台",IF(AG74="電車内広告","両",IF(AG74="自動車内広告","台",""))))</f>
        <v/>
      </c>
      <c r="AV76" s="1640"/>
      <c r="AW76" s="1634" t="s">
        <v>870</v>
      </c>
      <c r="AX76" s="1635"/>
      <c r="AY76" s="1636"/>
      <c r="AZ76" s="1634" t="str">
        <f>IFERROR(IF(IF(AG74="電車内広告",AS77*AS76*AS75,AS76*AS75)=0,"",IF(AG74="電車内広告",AS77*AS76*AS75,AS76*AS75)),"")</f>
        <v/>
      </c>
      <c r="BA76" s="1635"/>
      <c r="BB76" s="1641"/>
      <c r="BC76" s="401" t="s">
        <v>608</v>
      </c>
      <c r="BD76" s="723">
        <v>1</v>
      </c>
    </row>
    <row r="77" spans="1:56" ht="14.45" customHeight="1" thickBot="1" x14ac:dyDescent="0.2">
      <c r="A77" s="404"/>
      <c r="B77" s="1681" t="s">
        <v>749</v>
      </c>
      <c r="C77" s="1682"/>
      <c r="D77" s="1682"/>
      <c r="E77" s="1645"/>
      <c r="F77" s="1646"/>
      <c r="G77" s="1646"/>
      <c r="H77" s="1646"/>
      <c r="I77" s="1646"/>
      <c r="J77" s="1646"/>
      <c r="K77" s="1646"/>
      <c r="L77" s="1647"/>
      <c r="M77" s="1648" t="str">
        <f>IF(E74="電車内広告","編成数","")</f>
        <v/>
      </c>
      <c r="N77" s="1649"/>
      <c r="O77" s="1649"/>
      <c r="P77" s="1650"/>
      <c r="Q77" s="1652"/>
      <c r="R77" s="1683"/>
      <c r="S77" s="1684" t="str">
        <f>IF(E74="電車内広告","編成","")</f>
        <v/>
      </c>
      <c r="T77" s="1685"/>
      <c r="U77" s="1686" t="s">
        <v>705</v>
      </c>
      <c r="V77" s="1686"/>
      <c r="W77" s="1686"/>
      <c r="X77" s="1655" t="str">
        <f>IF(AB75="有",0,IF(E74="","",IF(【非】式2!$G137=0,0,【非】式2!$G137)))</f>
        <v/>
      </c>
      <c r="Y77" s="1656"/>
      <c r="Z77" s="1657"/>
      <c r="AA77" s="402" t="s">
        <v>42</v>
      </c>
      <c r="AB77" s="724"/>
      <c r="AC77" s="404"/>
      <c r="AD77" s="1642" t="s">
        <v>749</v>
      </c>
      <c r="AE77" s="1643"/>
      <c r="AF77" s="1644"/>
      <c r="AG77" s="1645"/>
      <c r="AH77" s="1646"/>
      <c r="AI77" s="1646"/>
      <c r="AJ77" s="1646"/>
      <c r="AK77" s="1646"/>
      <c r="AL77" s="1646"/>
      <c r="AM77" s="1646"/>
      <c r="AN77" s="1647"/>
      <c r="AO77" s="1648" t="str">
        <f>IF(AG74="電車内広告","編成数","")</f>
        <v/>
      </c>
      <c r="AP77" s="1649"/>
      <c r="AQ77" s="1649"/>
      <c r="AR77" s="1650"/>
      <c r="AS77" s="1651"/>
      <c r="AT77" s="1652"/>
      <c r="AU77" s="1653" t="str">
        <f>IF(AG74="電車内広告","編成","")</f>
        <v/>
      </c>
      <c r="AV77" s="1650"/>
      <c r="AW77" s="1654" t="s">
        <v>705</v>
      </c>
      <c r="AX77" s="1643"/>
      <c r="AY77" s="1644"/>
      <c r="AZ77" s="1655" t="str">
        <f>IF(BD75="有",0,IF(AG74="","",IF(【非】式2!G146=0,0,【非】式2!G146)))</f>
        <v/>
      </c>
      <c r="BA77" s="1656"/>
      <c r="BB77" s="1657"/>
      <c r="BC77" s="402" t="s">
        <v>42</v>
      </c>
      <c r="BD77" s="724"/>
    </row>
    <row r="78" spans="1:56" ht="14.45" customHeight="1" x14ac:dyDescent="0.15">
      <c r="B78" s="412"/>
      <c r="C78" s="412"/>
      <c r="D78" s="413"/>
      <c r="N78" s="414"/>
      <c r="Z78" s="733"/>
      <c r="AC78" s="404"/>
      <c r="AU78" s="398"/>
      <c r="AV78" s="398"/>
      <c r="AW78" s="1631" t="str">
        <f>IF(AZ78="", "", "2枚目合計")</f>
        <v/>
      </c>
      <c r="AX78" s="1631"/>
      <c r="AY78" s="1631"/>
      <c r="AZ78" s="1632" t="str">
        <f>IF(SUM(X49,X53,X57,X61,X65,X69,X73,X77,AZ45,AZ49,AZ53,AZ57,AZ61,AZ65,AZ69,AZ73,AZ77), SUM(X49,X53,X57,X61,X65,X69,X73,X77,AZ45,AZ49,AZ53,AZ57,AZ61,AZ65,AZ69,AZ73,AZ77), "")</f>
        <v/>
      </c>
      <c r="BA78" s="1632"/>
      <c r="BB78" s="1632"/>
      <c r="BC78" s="1632"/>
      <c r="BD78" s="720"/>
    </row>
    <row r="79" spans="1:56" ht="14.45" customHeight="1" x14ac:dyDescent="0.15">
      <c r="B79" s="412"/>
      <c r="C79" s="412"/>
      <c r="D79" s="413"/>
      <c r="N79" s="414"/>
      <c r="AC79" s="404"/>
      <c r="AU79" s="398"/>
      <c r="AV79" s="398"/>
      <c r="AW79" s="738"/>
      <c r="AX79" s="738"/>
      <c r="AY79" s="738"/>
      <c r="AZ79" s="739"/>
      <c r="BA79" s="739"/>
      <c r="BB79" s="739"/>
      <c r="BC79" s="739"/>
      <c r="BD79" s="720"/>
    </row>
    <row r="80" spans="1:56" ht="14.45" customHeight="1" x14ac:dyDescent="0.15">
      <c r="B80" s="372"/>
      <c r="C80" s="372"/>
      <c r="D80"/>
      <c r="E80"/>
      <c r="N80" s="416"/>
      <c r="AC80" s="404"/>
      <c r="AU80" s="398"/>
      <c r="AV80" s="398"/>
      <c r="BA80" s="1633" t="str">
        <f>CONCATENATE(広告展開利用申込書!V28,"･A44")</f>
        <v>202507･A44</v>
      </c>
      <c r="BB80" s="1633"/>
      <c r="BC80" s="1633"/>
      <c r="BD80" s="1633"/>
    </row>
  </sheetData>
  <sheetProtection algorithmName="SHA-512" hashValue="qPFc4Me49KH+g1HDwBu60MEX3TkI59Ju+I2+PuNQYANwYIu2uTsu5zuugDhbx7vCcKvzko74JCKa6A4dggTaZQ==" saltValue="HhBVg78UhoQsCLkgxLGBmg==" spinCount="100000" sheet="1" selectLockedCells="1"/>
  <mergeCells count="718">
    <mergeCell ref="BA39:BD39"/>
    <mergeCell ref="B76:D76"/>
    <mergeCell ref="E76:L76"/>
    <mergeCell ref="M76:P76"/>
    <mergeCell ref="Q76:R76"/>
    <mergeCell ref="S76:T76"/>
    <mergeCell ref="U76:W76"/>
    <mergeCell ref="X76:Z76"/>
    <mergeCell ref="B77:D77"/>
    <mergeCell ref="E77:L77"/>
    <mergeCell ref="M77:P77"/>
    <mergeCell ref="Q77:R77"/>
    <mergeCell ref="S77:T77"/>
    <mergeCell ref="U77:W77"/>
    <mergeCell ref="X77:Z77"/>
    <mergeCell ref="B74:D74"/>
    <mergeCell ref="E74:L74"/>
    <mergeCell ref="M74:P74"/>
    <mergeCell ref="Q74:U74"/>
    <mergeCell ref="W74:AA74"/>
    <mergeCell ref="B75:D75"/>
    <mergeCell ref="E75:L75"/>
    <mergeCell ref="M75:P75"/>
    <mergeCell ref="Q75:R75"/>
    <mergeCell ref="S75:T75"/>
    <mergeCell ref="U75:W75"/>
    <mergeCell ref="X75:AA75"/>
    <mergeCell ref="B72:D72"/>
    <mergeCell ref="E72:L72"/>
    <mergeCell ref="M72:P72"/>
    <mergeCell ref="Q72:R72"/>
    <mergeCell ref="S72:T72"/>
    <mergeCell ref="U72:W72"/>
    <mergeCell ref="X72:Z72"/>
    <mergeCell ref="B73:D73"/>
    <mergeCell ref="E73:L73"/>
    <mergeCell ref="M73:P73"/>
    <mergeCell ref="Q73:R73"/>
    <mergeCell ref="S73:T73"/>
    <mergeCell ref="U73:W73"/>
    <mergeCell ref="X73:Z73"/>
    <mergeCell ref="B70:D70"/>
    <mergeCell ref="E70:L70"/>
    <mergeCell ref="M70:P70"/>
    <mergeCell ref="Q70:U70"/>
    <mergeCell ref="W70:AA70"/>
    <mergeCell ref="B71:D71"/>
    <mergeCell ref="E71:L71"/>
    <mergeCell ref="M71:P71"/>
    <mergeCell ref="Q71:R71"/>
    <mergeCell ref="S71:T71"/>
    <mergeCell ref="U71:W71"/>
    <mergeCell ref="X71:AA71"/>
    <mergeCell ref="B68:D68"/>
    <mergeCell ref="E68:L68"/>
    <mergeCell ref="M68:P68"/>
    <mergeCell ref="Q68:R68"/>
    <mergeCell ref="S68:T68"/>
    <mergeCell ref="U68:W68"/>
    <mergeCell ref="X68:Z68"/>
    <mergeCell ref="B69:D69"/>
    <mergeCell ref="E69:L69"/>
    <mergeCell ref="M69:P69"/>
    <mergeCell ref="Q69:R69"/>
    <mergeCell ref="S69:T69"/>
    <mergeCell ref="U69:W69"/>
    <mergeCell ref="X69:Z69"/>
    <mergeCell ref="B66:D66"/>
    <mergeCell ref="E66:L66"/>
    <mergeCell ref="M66:P66"/>
    <mergeCell ref="Q66:U66"/>
    <mergeCell ref="W66:AA66"/>
    <mergeCell ref="B67:D67"/>
    <mergeCell ref="E67:L67"/>
    <mergeCell ref="M67:P67"/>
    <mergeCell ref="Q67:R67"/>
    <mergeCell ref="S67:T67"/>
    <mergeCell ref="U67:W67"/>
    <mergeCell ref="X67:AA67"/>
    <mergeCell ref="B62:D62"/>
    <mergeCell ref="E62:L62"/>
    <mergeCell ref="M62:P62"/>
    <mergeCell ref="Q62:U62"/>
    <mergeCell ref="W62:AA62"/>
    <mergeCell ref="B63:D63"/>
    <mergeCell ref="E63:L63"/>
    <mergeCell ref="M63:P63"/>
    <mergeCell ref="Q63:R63"/>
    <mergeCell ref="S63:T63"/>
    <mergeCell ref="U63:W63"/>
    <mergeCell ref="X63:AA63"/>
    <mergeCell ref="B60:D60"/>
    <mergeCell ref="E60:L60"/>
    <mergeCell ref="M60:P60"/>
    <mergeCell ref="Q60:R60"/>
    <mergeCell ref="S60:T60"/>
    <mergeCell ref="U60:W60"/>
    <mergeCell ref="X60:Z60"/>
    <mergeCell ref="B61:D61"/>
    <mergeCell ref="E61:L61"/>
    <mergeCell ref="M61:P61"/>
    <mergeCell ref="Q61:R61"/>
    <mergeCell ref="S61:T61"/>
    <mergeCell ref="U61:W61"/>
    <mergeCell ref="X61:Z61"/>
    <mergeCell ref="B58:D58"/>
    <mergeCell ref="E58:L58"/>
    <mergeCell ref="M58:P58"/>
    <mergeCell ref="Q58:U58"/>
    <mergeCell ref="W58:AA58"/>
    <mergeCell ref="B59:D59"/>
    <mergeCell ref="E59:L59"/>
    <mergeCell ref="M59:P59"/>
    <mergeCell ref="Q59:R59"/>
    <mergeCell ref="S59:T59"/>
    <mergeCell ref="U59:W59"/>
    <mergeCell ref="X59:AA59"/>
    <mergeCell ref="B54:D54"/>
    <mergeCell ref="E54:L54"/>
    <mergeCell ref="M54:P54"/>
    <mergeCell ref="Q54:U54"/>
    <mergeCell ref="W54:AA54"/>
    <mergeCell ref="B55:D55"/>
    <mergeCell ref="E55:L55"/>
    <mergeCell ref="M55:P55"/>
    <mergeCell ref="Q55:R55"/>
    <mergeCell ref="S55:T55"/>
    <mergeCell ref="U55:W55"/>
    <mergeCell ref="X55:AA55"/>
    <mergeCell ref="B52:D52"/>
    <mergeCell ref="E52:L52"/>
    <mergeCell ref="M52:P52"/>
    <mergeCell ref="Q52:R52"/>
    <mergeCell ref="S52:T52"/>
    <mergeCell ref="U52:W52"/>
    <mergeCell ref="X52:Z52"/>
    <mergeCell ref="B53:D53"/>
    <mergeCell ref="E53:L53"/>
    <mergeCell ref="M53:P53"/>
    <mergeCell ref="Q53:R53"/>
    <mergeCell ref="S53:T53"/>
    <mergeCell ref="U53:W53"/>
    <mergeCell ref="X53:Z53"/>
    <mergeCell ref="U47:W47"/>
    <mergeCell ref="X47:AA47"/>
    <mergeCell ref="B50:D50"/>
    <mergeCell ref="E50:L50"/>
    <mergeCell ref="M50:P50"/>
    <mergeCell ref="Q50:U50"/>
    <mergeCell ref="W50:AA50"/>
    <mergeCell ref="B51:D51"/>
    <mergeCell ref="E51:L51"/>
    <mergeCell ref="M51:P51"/>
    <mergeCell ref="Q51:R51"/>
    <mergeCell ref="S51:T51"/>
    <mergeCell ref="U51:W51"/>
    <mergeCell ref="X51:AA51"/>
    <mergeCell ref="F2:W2"/>
    <mergeCell ref="AW34:AY34"/>
    <mergeCell ref="AZ34:BC34"/>
    <mergeCell ref="F3:W3"/>
    <mergeCell ref="X2:Z3"/>
    <mergeCell ref="S30:X30"/>
    <mergeCell ref="A7:E8"/>
    <mergeCell ref="F7:N8"/>
    <mergeCell ref="R35:U38"/>
    <mergeCell ref="V35:Y38"/>
    <mergeCell ref="A19:A25"/>
    <mergeCell ref="B19:E20"/>
    <mergeCell ref="F19:Z20"/>
    <mergeCell ref="B21:E22"/>
    <mergeCell ref="F21:Z22"/>
    <mergeCell ref="B23:E24"/>
    <mergeCell ref="F23:Z24"/>
    <mergeCell ref="B25:E25"/>
    <mergeCell ref="F25:N25"/>
    <mergeCell ref="O25:Q25"/>
    <mergeCell ref="R25:T25"/>
    <mergeCell ref="U25:W25"/>
    <mergeCell ref="X25:Z25"/>
    <mergeCell ref="B29:H29"/>
    <mergeCell ref="K29:P29"/>
    <mergeCell ref="AZ19:BC19"/>
    <mergeCell ref="AY18:BC18"/>
    <mergeCell ref="AW15:AY15"/>
    <mergeCell ref="AZ15:BC15"/>
    <mergeCell ref="AS14:AW14"/>
    <mergeCell ref="AY14:BC14"/>
    <mergeCell ref="AU16:AV16"/>
    <mergeCell ref="AW16:AY16"/>
    <mergeCell ref="AZ16:BB16"/>
    <mergeCell ref="AU17:AV17"/>
    <mergeCell ref="AW17:AY17"/>
    <mergeCell ref="AZ17:BB17"/>
    <mergeCell ref="AS15:AT15"/>
    <mergeCell ref="AU15:AV15"/>
    <mergeCell ref="AS16:AT16"/>
    <mergeCell ref="AU21:AV21"/>
    <mergeCell ref="AW21:AY21"/>
    <mergeCell ref="AZ21:BB21"/>
    <mergeCell ref="AZ24:BB24"/>
    <mergeCell ref="AS25:AT25"/>
    <mergeCell ref="AU25:AV25"/>
    <mergeCell ref="AO14:AR14"/>
    <mergeCell ref="AO15:AR15"/>
    <mergeCell ref="AD15:AF15"/>
    <mergeCell ref="AD16:AF16"/>
    <mergeCell ref="AD17:AF17"/>
    <mergeCell ref="AS20:AT20"/>
    <mergeCell ref="AO17:AR17"/>
    <mergeCell ref="AG14:AN14"/>
    <mergeCell ref="AG15:AN15"/>
    <mergeCell ref="AG16:AN16"/>
    <mergeCell ref="AG17:AN17"/>
    <mergeCell ref="AG18:AN18"/>
    <mergeCell ref="AG19:AN19"/>
    <mergeCell ref="AO12:AR12"/>
    <mergeCell ref="AS12:AT12"/>
    <mergeCell ref="AU12:AV12"/>
    <mergeCell ref="AW12:AY12"/>
    <mergeCell ref="AZ12:BB12"/>
    <mergeCell ref="AS13:AT13"/>
    <mergeCell ref="AU13:AV13"/>
    <mergeCell ref="AO13:AR13"/>
    <mergeCell ref="AW13:AY13"/>
    <mergeCell ref="AZ13:BB13"/>
    <mergeCell ref="AD33:AF33"/>
    <mergeCell ref="R34:U34"/>
    <mergeCell ref="B32:F32"/>
    <mergeCell ref="B33:F33"/>
    <mergeCell ref="B34:F35"/>
    <mergeCell ref="G32:N32"/>
    <mergeCell ref="G33:N33"/>
    <mergeCell ref="N34:N35"/>
    <mergeCell ref="G34:M35"/>
    <mergeCell ref="V34:Y34"/>
    <mergeCell ref="R32:Y33"/>
    <mergeCell ref="AD23:AF23"/>
    <mergeCell ref="AO16:AR16"/>
    <mergeCell ref="AO18:AR18"/>
    <mergeCell ref="AD25:AF25"/>
    <mergeCell ref="AD29:AF29"/>
    <mergeCell ref="AD30:AF30"/>
    <mergeCell ref="AD31:AF31"/>
    <mergeCell ref="AO24:AR24"/>
    <mergeCell ref="AS24:AT24"/>
    <mergeCell ref="AO30:AR30"/>
    <mergeCell ref="AG30:AN30"/>
    <mergeCell ref="AS22:AW22"/>
    <mergeCell ref="AD22:AF22"/>
    <mergeCell ref="AS17:AT17"/>
    <mergeCell ref="AD18:AF18"/>
    <mergeCell ref="AU28:AV28"/>
    <mergeCell ref="AW28:AY28"/>
    <mergeCell ref="AY22:BC22"/>
    <mergeCell ref="AO22:AR22"/>
    <mergeCell ref="AO23:AR23"/>
    <mergeCell ref="AD19:AF19"/>
    <mergeCell ref="AD20:AF20"/>
    <mergeCell ref="AD21:AF21"/>
    <mergeCell ref="AG20:AN20"/>
    <mergeCell ref="AG33:AN33"/>
    <mergeCell ref="AG32:AN32"/>
    <mergeCell ref="AO32:AR32"/>
    <mergeCell ref="AS32:AT32"/>
    <mergeCell ref="AO33:AR33"/>
    <mergeCell ref="A27:Z27"/>
    <mergeCell ref="AD26:AF26"/>
    <mergeCell ref="AD27:AF27"/>
    <mergeCell ref="AD24:AF24"/>
    <mergeCell ref="AD28:AF28"/>
    <mergeCell ref="AG31:AN31"/>
    <mergeCell ref="AO26:AR26"/>
    <mergeCell ref="AG24:AN24"/>
    <mergeCell ref="AG25:AN25"/>
    <mergeCell ref="AO28:AR28"/>
    <mergeCell ref="AS28:AT28"/>
    <mergeCell ref="AO29:AR29"/>
    <mergeCell ref="S29:Y29"/>
    <mergeCell ref="B30:G30"/>
    <mergeCell ref="I30:J30"/>
    <mergeCell ref="K30:O30"/>
    <mergeCell ref="Q30:R30"/>
    <mergeCell ref="AD32:AF32"/>
    <mergeCell ref="AS33:AT33"/>
    <mergeCell ref="AD13:AF13"/>
    <mergeCell ref="AD3:AF3"/>
    <mergeCell ref="AD2:AF2"/>
    <mergeCell ref="AD7:AF7"/>
    <mergeCell ref="AO6:AR6"/>
    <mergeCell ref="AO7:AR7"/>
    <mergeCell ref="AS7:AT7"/>
    <mergeCell ref="AO2:AR2"/>
    <mergeCell ref="AS2:AW2"/>
    <mergeCell ref="AS9:AT9"/>
    <mergeCell ref="AU9:AV9"/>
    <mergeCell ref="AG2:AN2"/>
    <mergeCell ref="AG3:AN3"/>
    <mergeCell ref="AG4:AN4"/>
    <mergeCell ref="AO8:AR8"/>
    <mergeCell ref="AD12:AF12"/>
    <mergeCell ref="AD6:AF6"/>
    <mergeCell ref="AG9:AN9"/>
    <mergeCell ref="AG10:AN10"/>
    <mergeCell ref="AG11:AN11"/>
    <mergeCell ref="AG13:AN13"/>
    <mergeCell ref="AG12:AN12"/>
    <mergeCell ref="AO4:AR4"/>
    <mergeCell ref="AO3:AR3"/>
    <mergeCell ref="A4:O4"/>
    <mergeCell ref="AD4:AF4"/>
    <mergeCell ref="AD5:AF5"/>
    <mergeCell ref="AD10:AF10"/>
    <mergeCell ref="AD9:AF9"/>
    <mergeCell ref="AD8:AF8"/>
    <mergeCell ref="AD14:AF14"/>
    <mergeCell ref="A12:A18"/>
    <mergeCell ref="B12:E13"/>
    <mergeCell ref="F12:Z13"/>
    <mergeCell ref="B14:E15"/>
    <mergeCell ref="F14:Z15"/>
    <mergeCell ref="B16:E16"/>
    <mergeCell ref="F16:N16"/>
    <mergeCell ref="O16:Q16"/>
    <mergeCell ref="R16:Z16"/>
    <mergeCell ref="B17:E17"/>
    <mergeCell ref="F17:N17"/>
    <mergeCell ref="O17:Q17"/>
    <mergeCell ref="R17:Z17"/>
    <mergeCell ref="B18:E18"/>
    <mergeCell ref="F18:Z18"/>
    <mergeCell ref="AD11:AF11"/>
    <mergeCell ref="O7:Q8"/>
    <mergeCell ref="R7:Z8"/>
    <mergeCell ref="AZ5:BB5"/>
    <mergeCell ref="AS8:AT8"/>
    <mergeCell ref="AU8:AV8"/>
    <mergeCell ref="AW8:AY8"/>
    <mergeCell ref="AZ8:BB8"/>
    <mergeCell ref="AU7:AV7"/>
    <mergeCell ref="AW7:AY7"/>
    <mergeCell ref="AZ7:BC7"/>
    <mergeCell ref="AG5:AN5"/>
    <mergeCell ref="AG6:AN6"/>
    <mergeCell ref="AG7:AN7"/>
    <mergeCell ref="AG8:AN8"/>
    <mergeCell ref="AO5:AR5"/>
    <mergeCell ref="AY2:BC2"/>
    <mergeCell ref="AS6:AW6"/>
    <mergeCell ref="AY6:BC6"/>
    <mergeCell ref="AU3:AV3"/>
    <mergeCell ref="AW3:AY3"/>
    <mergeCell ref="AZ3:BC3"/>
    <mergeCell ref="AW4:AY4"/>
    <mergeCell ref="AS4:AT4"/>
    <mergeCell ref="AU4:AV4"/>
    <mergeCell ref="AU5:AV5"/>
    <mergeCell ref="AS3:AT3"/>
    <mergeCell ref="AZ4:BB4"/>
    <mergeCell ref="AW5:AY5"/>
    <mergeCell ref="AS5:AT5"/>
    <mergeCell ref="AW9:AY9"/>
    <mergeCell ref="AO11:AR11"/>
    <mergeCell ref="AS11:AT11"/>
    <mergeCell ref="AU11:AV11"/>
    <mergeCell ref="AW11:AY11"/>
    <mergeCell ref="AZ11:BC11"/>
    <mergeCell ref="AO10:AR10"/>
    <mergeCell ref="AS10:AW10"/>
    <mergeCell ref="AY10:BC10"/>
    <mergeCell ref="AO9:AR9"/>
    <mergeCell ref="AZ9:BB9"/>
    <mergeCell ref="AU24:AV24"/>
    <mergeCell ref="AW24:AY24"/>
    <mergeCell ref="AO25:AR25"/>
    <mergeCell ref="AW25:AY25"/>
    <mergeCell ref="AZ25:BB25"/>
    <mergeCell ref="AZ20:BB20"/>
    <mergeCell ref="AS21:AT21"/>
    <mergeCell ref="AO21:AR21"/>
    <mergeCell ref="AO19:AR19"/>
    <mergeCell ref="AU20:AV20"/>
    <mergeCell ref="AW20:AY20"/>
    <mergeCell ref="AU19:AV19"/>
    <mergeCell ref="AW19:AY19"/>
    <mergeCell ref="AO20:AR20"/>
    <mergeCell ref="AS19:AT19"/>
    <mergeCell ref="AS23:AT23"/>
    <mergeCell ref="AU23:AV23"/>
    <mergeCell ref="AW23:AY23"/>
    <mergeCell ref="AZ23:BC23"/>
    <mergeCell ref="AG21:AN21"/>
    <mergeCell ref="AG22:AN22"/>
    <mergeCell ref="AG23:AN23"/>
    <mergeCell ref="AS18:AW18"/>
    <mergeCell ref="AG26:AN26"/>
    <mergeCell ref="AG27:AN27"/>
    <mergeCell ref="AG28:AN28"/>
    <mergeCell ref="AG29:AN29"/>
    <mergeCell ref="AU32:AV32"/>
    <mergeCell ref="AW32:AY32"/>
    <mergeCell ref="AY30:BC30"/>
    <mergeCell ref="AS29:AT29"/>
    <mergeCell ref="AU29:AV29"/>
    <mergeCell ref="AZ32:BB32"/>
    <mergeCell ref="AZ28:BB28"/>
    <mergeCell ref="AO27:AR27"/>
    <mergeCell ref="AS27:AT27"/>
    <mergeCell ref="AU27:AV27"/>
    <mergeCell ref="AW27:AY27"/>
    <mergeCell ref="AZ27:BC27"/>
    <mergeCell ref="AS26:AW26"/>
    <mergeCell ref="AY26:BC26"/>
    <mergeCell ref="AO31:AR31"/>
    <mergeCell ref="AS31:AT31"/>
    <mergeCell ref="AU33:AV33"/>
    <mergeCell ref="AW33:AY33"/>
    <mergeCell ref="AZ33:BB33"/>
    <mergeCell ref="AU31:AV31"/>
    <mergeCell ref="AW31:AY31"/>
    <mergeCell ref="AZ31:BC31"/>
    <mergeCell ref="AS30:AW30"/>
    <mergeCell ref="AW29:AY29"/>
    <mergeCell ref="AZ29:BB29"/>
    <mergeCell ref="G42:X42"/>
    <mergeCell ref="Z42:AA43"/>
    <mergeCell ref="AD42:AF42"/>
    <mergeCell ref="AG42:AN42"/>
    <mergeCell ref="AO42:AR42"/>
    <mergeCell ref="AS42:AW42"/>
    <mergeCell ref="AY42:BC42"/>
    <mergeCell ref="G43:X43"/>
    <mergeCell ref="AD43:AF43"/>
    <mergeCell ref="AG43:AN43"/>
    <mergeCell ref="AO43:AR43"/>
    <mergeCell ref="AS43:AT43"/>
    <mergeCell ref="AU43:AV43"/>
    <mergeCell ref="AW43:AY43"/>
    <mergeCell ref="AZ43:BC43"/>
    <mergeCell ref="AD44:AF44"/>
    <mergeCell ref="AG44:AN44"/>
    <mergeCell ref="AO44:AR44"/>
    <mergeCell ref="AS44:AT44"/>
    <mergeCell ref="AU44:AV44"/>
    <mergeCell ref="AW44:AY44"/>
    <mergeCell ref="AZ44:BB44"/>
    <mergeCell ref="AD45:AF45"/>
    <mergeCell ref="AG45:AN45"/>
    <mergeCell ref="AO45:AR45"/>
    <mergeCell ref="AS45:AT45"/>
    <mergeCell ref="AU45:AV45"/>
    <mergeCell ref="AW45:AY45"/>
    <mergeCell ref="AZ45:BB45"/>
    <mergeCell ref="B45:D45"/>
    <mergeCell ref="E45:L45"/>
    <mergeCell ref="AY46:BC46"/>
    <mergeCell ref="AD47:AF47"/>
    <mergeCell ref="AG47:AN47"/>
    <mergeCell ref="AO47:AR47"/>
    <mergeCell ref="AS47:AT47"/>
    <mergeCell ref="AU47:AV47"/>
    <mergeCell ref="AW47:AY47"/>
    <mergeCell ref="AZ47:BC47"/>
    <mergeCell ref="AD46:AF46"/>
    <mergeCell ref="AG46:AN46"/>
    <mergeCell ref="AO46:AR46"/>
    <mergeCell ref="AS46:AW46"/>
    <mergeCell ref="B46:D46"/>
    <mergeCell ref="E46:L46"/>
    <mergeCell ref="M46:P46"/>
    <mergeCell ref="Q46:U46"/>
    <mergeCell ref="W46:AA46"/>
    <mergeCell ref="B47:D47"/>
    <mergeCell ref="E47:L47"/>
    <mergeCell ref="M47:P47"/>
    <mergeCell ref="Q47:R47"/>
    <mergeCell ref="S47:T47"/>
    <mergeCell ref="AD48:AF48"/>
    <mergeCell ref="AG48:AN48"/>
    <mergeCell ref="B48:D48"/>
    <mergeCell ref="E48:L48"/>
    <mergeCell ref="M48:P48"/>
    <mergeCell ref="Q48:R48"/>
    <mergeCell ref="S48:T48"/>
    <mergeCell ref="U48:W48"/>
    <mergeCell ref="X48:Z48"/>
    <mergeCell ref="AD49:AF49"/>
    <mergeCell ref="AG49:AN49"/>
    <mergeCell ref="B49:D49"/>
    <mergeCell ref="E49:L49"/>
    <mergeCell ref="M49:P49"/>
    <mergeCell ref="Q49:R49"/>
    <mergeCell ref="S49:T49"/>
    <mergeCell ref="U49:W49"/>
    <mergeCell ref="X49:Z49"/>
    <mergeCell ref="AO48:AR48"/>
    <mergeCell ref="AS48:AT48"/>
    <mergeCell ref="AU48:AV48"/>
    <mergeCell ref="AW48:AY48"/>
    <mergeCell ref="AZ48:BB48"/>
    <mergeCell ref="AO49:AR49"/>
    <mergeCell ref="AS49:AT49"/>
    <mergeCell ref="AU49:AV49"/>
    <mergeCell ref="AW49:AY49"/>
    <mergeCell ref="AZ49:BB49"/>
    <mergeCell ref="AD52:AF52"/>
    <mergeCell ref="AG52:AN52"/>
    <mergeCell ref="AY50:BC50"/>
    <mergeCell ref="AD51:AF51"/>
    <mergeCell ref="AG51:AN51"/>
    <mergeCell ref="AO51:AR51"/>
    <mergeCell ref="AS51:AT51"/>
    <mergeCell ref="AU51:AV51"/>
    <mergeCell ref="AW51:AY51"/>
    <mergeCell ref="AZ51:BC51"/>
    <mergeCell ref="AO52:AR52"/>
    <mergeCell ref="AS52:AT52"/>
    <mergeCell ref="AU52:AV52"/>
    <mergeCell ref="AW52:AY52"/>
    <mergeCell ref="AZ52:BB52"/>
    <mergeCell ref="AD50:AF50"/>
    <mergeCell ref="AG50:AN50"/>
    <mergeCell ref="AO50:AR50"/>
    <mergeCell ref="AS50:AW50"/>
    <mergeCell ref="AD53:AF53"/>
    <mergeCell ref="AG53:AN53"/>
    <mergeCell ref="AO53:AR53"/>
    <mergeCell ref="AS53:AT53"/>
    <mergeCell ref="AU53:AV53"/>
    <mergeCell ref="AW53:AY53"/>
    <mergeCell ref="AZ53:BB53"/>
    <mergeCell ref="AY54:BC54"/>
    <mergeCell ref="AD55:AF55"/>
    <mergeCell ref="AG55:AN55"/>
    <mergeCell ref="AO55:AR55"/>
    <mergeCell ref="AS55:AT55"/>
    <mergeCell ref="AU55:AV55"/>
    <mergeCell ref="AW55:AY55"/>
    <mergeCell ref="AZ55:BC55"/>
    <mergeCell ref="AD54:AF54"/>
    <mergeCell ref="AG54:AN54"/>
    <mergeCell ref="AO54:AR54"/>
    <mergeCell ref="AS54:AW54"/>
    <mergeCell ref="AD56:AF56"/>
    <mergeCell ref="AG56:AN56"/>
    <mergeCell ref="B56:D56"/>
    <mergeCell ref="E56:L56"/>
    <mergeCell ref="M56:P56"/>
    <mergeCell ref="Q56:R56"/>
    <mergeCell ref="S56:T56"/>
    <mergeCell ref="U56:W56"/>
    <mergeCell ref="X56:Z56"/>
    <mergeCell ref="AD57:AF57"/>
    <mergeCell ref="AG57:AN57"/>
    <mergeCell ref="B57:D57"/>
    <mergeCell ref="E57:L57"/>
    <mergeCell ref="M57:P57"/>
    <mergeCell ref="Q57:R57"/>
    <mergeCell ref="S57:T57"/>
    <mergeCell ref="U57:W57"/>
    <mergeCell ref="X57:Z57"/>
    <mergeCell ref="AO56:AR56"/>
    <mergeCell ref="AS56:AT56"/>
    <mergeCell ref="AU56:AV56"/>
    <mergeCell ref="AW56:AY56"/>
    <mergeCell ref="AZ56:BB56"/>
    <mergeCell ref="AO57:AR57"/>
    <mergeCell ref="AS57:AT57"/>
    <mergeCell ref="AU57:AV57"/>
    <mergeCell ref="AW57:AY57"/>
    <mergeCell ref="AZ57:BB57"/>
    <mergeCell ref="AD60:AF60"/>
    <mergeCell ref="AG60:AN60"/>
    <mergeCell ref="AY58:BC58"/>
    <mergeCell ref="AD59:AF59"/>
    <mergeCell ref="AG59:AN59"/>
    <mergeCell ref="AO59:AR59"/>
    <mergeCell ref="AS59:AT59"/>
    <mergeCell ref="AU59:AV59"/>
    <mergeCell ref="AW59:AY59"/>
    <mergeCell ref="AZ59:BC59"/>
    <mergeCell ref="AO60:AR60"/>
    <mergeCell ref="AS60:AT60"/>
    <mergeCell ref="AU60:AV60"/>
    <mergeCell ref="AW60:AY60"/>
    <mergeCell ref="AZ60:BB60"/>
    <mergeCell ref="AD58:AF58"/>
    <mergeCell ref="AG58:AN58"/>
    <mergeCell ref="AO58:AR58"/>
    <mergeCell ref="AS58:AW58"/>
    <mergeCell ref="AD61:AF61"/>
    <mergeCell ref="AG61:AN61"/>
    <mergeCell ref="AO61:AR61"/>
    <mergeCell ref="AS61:AT61"/>
    <mergeCell ref="AU61:AV61"/>
    <mergeCell ref="AW61:AY61"/>
    <mergeCell ref="AZ61:BB61"/>
    <mergeCell ref="AY62:BC62"/>
    <mergeCell ref="AD63:AF63"/>
    <mergeCell ref="AG63:AN63"/>
    <mergeCell ref="AO63:AR63"/>
    <mergeCell ref="AS63:AT63"/>
    <mergeCell ref="AU63:AV63"/>
    <mergeCell ref="AW63:AY63"/>
    <mergeCell ref="AZ63:BC63"/>
    <mergeCell ref="AD62:AF62"/>
    <mergeCell ref="AG62:AN62"/>
    <mergeCell ref="AO62:AR62"/>
    <mergeCell ref="AS62:AW62"/>
    <mergeCell ref="AD64:AF64"/>
    <mergeCell ref="AG64:AN64"/>
    <mergeCell ref="B64:D64"/>
    <mergeCell ref="E64:L64"/>
    <mergeCell ref="M64:P64"/>
    <mergeCell ref="Q64:R64"/>
    <mergeCell ref="S64:T64"/>
    <mergeCell ref="U64:W64"/>
    <mergeCell ref="X64:Z64"/>
    <mergeCell ref="AD65:AF65"/>
    <mergeCell ref="AG65:AN65"/>
    <mergeCell ref="B65:D65"/>
    <mergeCell ref="E65:L65"/>
    <mergeCell ref="M65:P65"/>
    <mergeCell ref="Q65:R65"/>
    <mergeCell ref="S65:T65"/>
    <mergeCell ref="U65:W65"/>
    <mergeCell ref="X65:Z65"/>
    <mergeCell ref="AO64:AR64"/>
    <mergeCell ref="AS64:AT64"/>
    <mergeCell ref="AU64:AV64"/>
    <mergeCell ref="AW64:AY64"/>
    <mergeCell ref="AZ64:BB64"/>
    <mergeCell ref="AO65:AR65"/>
    <mergeCell ref="AS65:AT65"/>
    <mergeCell ref="AU65:AV65"/>
    <mergeCell ref="AW65:AY65"/>
    <mergeCell ref="AZ65:BB65"/>
    <mergeCell ref="AD68:AF68"/>
    <mergeCell ref="AG68:AN68"/>
    <mergeCell ref="AY66:BC66"/>
    <mergeCell ref="AD67:AF67"/>
    <mergeCell ref="AG67:AN67"/>
    <mergeCell ref="AO67:AR67"/>
    <mergeCell ref="AS67:AT67"/>
    <mergeCell ref="AU67:AV67"/>
    <mergeCell ref="AW67:AY67"/>
    <mergeCell ref="AZ67:BC67"/>
    <mergeCell ref="AO68:AR68"/>
    <mergeCell ref="AS68:AT68"/>
    <mergeCell ref="AU68:AV68"/>
    <mergeCell ref="AW68:AY68"/>
    <mergeCell ref="AZ68:BB68"/>
    <mergeCell ref="AD66:AF66"/>
    <mergeCell ref="AG66:AN66"/>
    <mergeCell ref="AO66:AR66"/>
    <mergeCell ref="AS66:AW66"/>
    <mergeCell ref="AW73:AY73"/>
    <mergeCell ref="AZ73:BB73"/>
    <mergeCell ref="AD72:AF72"/>
    <mergeCell ref="AG72:AN72"/>
    <mergeCell ref="AD69:AF69"/>
    <mergeCell ref="AG69:AN69"/>
    <mergeCell ref="AO69:AR69"/>
    <mergeCell ref="AS69:AT69"/>
    <mergeCell ref="AU69:AV69"/>
    <mergeCell ref="AW69:AY69"/>
    <mergeCell ref="AZ69:BB69"/>
    <mergeCell ref="AY70:BC70"/>
    <mergeCell ref="AD71:AF71"/>
    <mergeCell ref="AG71:AN71"/>
    <mergeCell ref="AO71:AR71"/>
    <mergeCell ref="AS71:AT71"/>
    <mergeCell ref="AU71:AV71"/>
    <mergeCell ref="AW71:AY71"/>
    <mergeCell ref="AZ71:BC71"/>
    <mergeCell ref="AD70:AF70"/>
    <mergeCell ref="AG70:AN70"/>
    <mergeCell ref="AO70:AR70"/>
    <mergeCell ref="AS70:AW70"/>
    <mergeCell ref="AD74:AF74"/>
    <mergeCell ref="AG74:AN74"/>
    <mergeCell ref="AO74:AR74"/>
    <mergeCell ref="AS74:AW74"/>
    <mergeCell ref="AO72:AR72"/>
    <mergeCell ref="AS72:AT72"/>
    <mergeCell ref="AU72:AV72"/>
    <mergeCell ref="AW72:AY72"/>
    <mergeCell ref="AD76:AF76"/>
    <mergeCell ref="AG76:AN76"/>
    <mergeCell ref="AY74:BC74"/>
    <mergeCell ref="AD75:AF75"/>
    <mergeCell ref="AG75:AN75"/>
    <mergeCell ref="AO75:AR75"/>
    <mergeCell ref="AS75:AT75"/>
    <mergeCell ref="AU75:AV75"/>
    <mergeCell ref="AW75:AY75"/>
    <mergeCell ref="AZ75:BC75"/>
    <mergeCell ref="AZ72:BB72"/>
    <mergeCell ref="AD73:AF73"/>
    <mergeCell ref="AG73:AN73"/>
    <mergeCell ref="AO73:AR73"/>
    <mergeCell ref="AS73:AT73"/>
    <mergeCell ref="AU73:AV73"/>
    <mergeCell ref="AW78:AY78"/>
    <mergeCell ref="AZ78:BC78"/>
    <mergeCell ref="BA80:BD80"/>
    <mergeCell ref="AO76:AR76"/>
    <mergeCell ref="AS76:AT76"/>
    <mergeCell ref="AU76:AV76"/>
    <mergeCell ref="AW76:AY76"/>
    <mergeCell ref="AZ76:BB76"/>
    <mergeCell ref="AD77:AF77"/>
    <mergeCell ref="AG77:AN77"/>
    <mergeCell ref="AO77:AR77"/>
    <mergeCell ref="AS77:AT77"/>
    <mergeCell ref="AU77:AV77"/>
    <mergeCell ref="AW77:AY77"/>
    <mergeCell ref="AZ77:BB77"/>
  </mergeCells>
  <phoneticPr fontId="22"/>
  <conditionalFormatting sqref="G34:M35">
    <cfRule type="expression" dxfId="137" priority="4">
      <formula>AND(G32&lt;&gt;"",G33&lt;&gt;"", G34&lt;&gt;S30)</formula>
    </cfRule>
  </conditionalFormatting>
  <conditionalFormatting sqref="M49">
    <cfRule type="expression" dxfId="136" priority="2">
      <formula>E46="電車内広告"</formula>
    </cfRule>
  </conditionalFormatting>
  <conditionalFormatting sqref="M53">
    <cfRule type="expression" dxfId="135" priority="44">
      <formula>E50="電車内広告"</formula>
    </cfRule>
  </conditionalFormatting>
  <conditionalFormatting sqref="M57">
    <cfRule type="expression" dxfId="134" priority="41">
      <formula>E54="電車内広告"</formula>
    </cfRule>
  </conditionalFormatting>
  <conditionalFormatting sqref="M61">
    <cfRule type="expression" dxfId="133" priority="38">
      <formula>E58="電車内広告"</formula>
    </cfRule>
  </conditionalFormatting>
  <conditionalFormatting sqref="M65">
    <cfRule type="expression" dxfId="132" priority="35">
      <formula>E62="電車内広告"</formula>
    </cfRule>
  </conditionalFormatting>
  <conditionalFormatting sqref="M69">
    <cfRule type="expression" dxfId="131" priority="32">
      <formula>E66="電車内広告"</formula>
    </cfRule>
  </conditionalFormatting>
  <conditionalFormatting sqref="M73">
    <cfRule type="expression" dxfId="130" priority="29">
      <formula>E70="電車内広告"</formula>
    </cfRule>
  </conditionalFormatting>
  <conditionalFormatting sqref="M77">
    <cfRule type="expression" dxfId="129" priority="26">
      <formula>E74="電車内広告"</formula>
    </cfRule>
  </conditionalFormatting>
  <conditionalFormatting sqref="Q49:R49">
    <cfRule type="expression" dxfId="128" priority="46">
      <formula>E46="電車内広告"</formula>
    </cfRule>
  </conditionalFormatting>
  <conditionalFormatting sqref="Q53:R53">
    <cfRule type="expression" dxfId="127" priority="43">
      <formula>E50="電車内広告"</formula>
    </cfRule>
  </conditionalFormatting>
  <conditionalFormatting sqref="Q57:R57">
    <cfRule type="expression" dxfId="126" priority="40">
      <formula>E54="電車内広告"</formula>
    </cfRule>
  </conditionalFormatting>
  <conditionalFormatting sqref="Q61:R61">
    <cfRule type="expression" dxfId="125" priority="37">
      <formula>E58="電車内広告"</formula>
    </cfRule>
  </conditionalFormatting>
  <conditionalFormatting sqref="Q65:R65">
    <cfRule type="expression" dxfId="124" priority="34">
      <formula>E62="電車内広告"</formula>
    </cfRule>
  </conditionalFormatting>
  <conditionalFormatting sqref="Q69:R69">
    <cfRule type="expression" dxfId="123" priority="31">
      <formula>E66="電車内広告"</formula>
    </cfRule>
  </conditionalFormatting>
  <conditionalFormatting sqref="Q73:R73">
    <cfRule type="expression" dxfId="122" priority="28">
      <formula>E70="電車内広告"</formula>
    </cfRule>
  </conditionalFormatting>
  <conditionalFormatting sqref="Q77:R77">
    <cfRule type="expression" dxfId="121" priority="25">
      <formula>E74="電車内広告"</formula>
    </cfRule>
  </conditionalFormatting>
  <conditionalFormatting sqref="S49">
    <cfRule type="expression" dxfId="120" priority="45">
      <formula>E46="電車内広告"</formula>
    </cfRule>
  </conditionalFormatting>
  <conditionalFormatting sqref="S53">
    <cfRule type="expression" dxfId="119" priority="42">
      <formula>E50="電車内広告"</formula>
    </cfRule>
  </conditionalFormatting>
  <conditionalFormatting sqref="S57">
    <cfRule type="expression" dxfId="118" priority="39">
      <formula>E54="電車内広告"</formula>
    </cfRule>
  </conditionalFormatting>
  <conditionalFormatting sqref="S61">
    <cfRule type="expression" dxfId="117" priority="36">
      <formula>E58="電車内広告"</formula>
    </cfRule>
  </conditionalFormatting>
  <conditionalFormatting sqref="S65">
    <cfRule type="expression" dxfId="116" priority="33">
      <formula>E62="電車内広告"</formula>
    </cfRule>
  </conditionalFormatting>
  <conditionalFormatting sqref="S69">
    <cfRule type="expression" dxfId="115" priority="30">
      <formula>E66="電車内広告"</formula>
    </cfRule>
  </conditionalFormatting>
  <conditionalFormatting sqref="S73">
    <cfRule type="expression" dxfId="114" priority="27">
      <formula>E70="電車内広告"</formula>
    </cfRule>
  </conditionalFormatting>
  <conditionalFormatting sqref="S76">
    <cfRule type="expression" dxfId="113" priority="23">
      <formula>E74="街頭ビジョン"</formula>
    </cfRule>
  </conditionalFormatting>
  <conditionalFormatting sqref="S77">
    <cfRule type="expression" dxfId="112" priority="24">
      <formula>E74="電車内広告"</formula>
    </cfRule>
  </conditionalFormatting>
  <conditionalFormatting sqref="X25:Z25">
    <cfRule type="expression" dxfId="111" priority="1">
      <formula>$R$25="曲のみ"</formula>
    </cfRule>
  </conditionalFormatting>
  <conditionalFormatting sqref="X49:Z49">
    <cfRule type="expression" dxfId="110" priority="12">
      <formula>$AB$48&lt;&gt;""</formula>
    </cfRule>
  </conditionalFormatting>
  <conditionalFormatting sqref="X53:Z53">
    <cfRule type="expression" dxfId="109" priority="11">
      <formula>$AB$52&lt;&gt;""</formula>
    </cfRule>
  </conditionalFormatting>
  <conditionalFormatting sqref="X57:Z57">
    <cfRule type="expression" dxfId="108" priority="10">
      <formula>$AB$56&lt;&gt;""</formula>
    </cfRule>
  </conditionalFormatting>
  <conditionalFormatting sqref="X61:Z61">
    <cfRule type="expression" dxfId="107" priority="9">
      <formula>$AB$60&lt;&gt;""</formula>
    </cfRule>
  </conditionalFormatting>
  <conditionalFormatting sqref="X65:Z65">
    <cfRule type="expression" dxfId="106" priority="8">
      <formula>$AB$64&lt;&gt;""</formula>
    </cfRule>
  </conditionalFormatting>
  <conditionalFormatting sqref="X69:Z69">
    <cfRule type="expression" dxfId="105" priority="7">
      <formula>$AB$68&lt;&gt;""</formula>
    </cfRule>
  </conditionalFormatting>
  <conditionalFormatting sqref="X73:Z73">
    <cfRule type="expression" dxfId="104" priority="6">
      <formula>$AB$72&lt;&gt;""</formula>
    </cfRule>
  </conditionalFormatting>
  <conditionalFormatting sqref="X77:Z77">
    <cfRule type="expression" dxfId="103" priority="5">
      <formula>$AB$76&lt;&gt;""</formula>
    </cfRule>
  </conditionalFormatting>
  <conditionalFormatting sqref="AB47:AB48">
    <cfRule type="expression" dxfId="102" priority="98">
      <formula>$AB$48&lt;&gt;""</formula>
    </cfRule>
  </conditionalFormatting>
  <conditionalFormatting sqref="AB51:AB52">
    <cfRule type="expression" dxfId="101" priority="96">
      <formula>$AB$52&lt;&gt;""</formula>
    </cfRule>
  </conditionalFormatting>
  <conditionalFormatting sqref="AB55:AB56">
    <cfRule type="expression" dxfId="100" priority="94">
      <formula>$AB$56&lt;&gt;""</formula>
    </cfRule>
  </conditionalFormatting>
  <conditionalFormatting sqref="AB59:AB60">
    <cfRule type="expression" dxfId="99" priority="92">
      <formula>$AB$60&lt;&gt;""</formula>
    </cfRule>
  </conditionalFormatting>
  <conditionalFormatting sqref="AB63:AB64">
    <cfRule type="expression" dxfId="98" priority="90">
      <formula>$AB$64&lt;&gt;""</formula>
    </cfRule>
  </conditionalFormatting>
  <conditionalFormatting sqref="AB67:AB68">
    <cfRule type="expression" dxfId="97" priority="88">
      <formula>$AB$68&lt;&gt;""</formula>
    </cfRule>
  </conditionalFormatting>
  <conditionalFormatting sqref="AB71:AB72">
    <cfRule type="expression" dxfId="96" priority="86">
      <formula>$AB$72&lt;&gt;""</formula>
    </cfRule>
  </conditionalFormatting>
  <conditionalFormatting sqref="AB75:AB76">
    <cfRule type="expression" dxfId="95" priority="84">
      <formula>$AB$76&lt;&gt;""</formula>
    </cfRule>
  </conditionalFormatting>
  <conditionalFormatting sqref="AO5">
    <cfRule type="expression" dxfId="94" priority="3">
      <formula>AG2="電車内広告"</formula>
    </cfRule>
  </conditionalFormatting>
  <conditionalFormatting sqref="AO9">
    <cfRule type="expression" dxfId="93" priority="369">
      <formula>AG6="電車内広告"</formula>
    </cfRule>
  </conditionalFormatting>
  <conditionalFormatting sqref="AO13">
    <cfRule type="expression" dxfId="92" priority="350">
      <formula>AG10="電車内広告"</formula>
    </cfRule>
  </conditionalFormatting>
  <conditionalFormatting sqref="AO17">
    <cfRule type="expression" dxfId="91" priority="331">
      <formula>AG14="電車内広告"</formula>
    </cfRule>
  </conditionalFormatting>
  <conditionalFormatting sqref="AO21">
    <cfRule type="expression" dxfId="90" priority="312">
      <formula>AG18="電車内広告"</formula>
    </cfRule>
  </conditionalFormatting>
  <conditionalFormatting sqref="AO25">
    <cfRule type="expression" dxfId="89" priority="293">
      <formula>AG22="電車内広告"</formula>
    </cfRule>
  </conditionalFormatting>
  <conditionalFormatting sqref="AO29">
    <cfRule type="expression" dxfId="88" priority="274">
      <formula>AG26="電車内広告"</formula>
    </cfRule>
  </conditionalFormatting>
  <conditionalFormatting sqref="AO33">
    <cfRule type="expression" dxfId="87" priority="270">
      <formula>AG30="電車内広告"</formula>
    </cfRule>
  </conditionalFormatting>
  <conditionalFormatting sqref="AO45">
    <cfRule type="expression" dxfId="86" priority="150">
      <formula>AG42="電車内広告"</formula>
    </cfRule>
  </conditionalFormatting>
  <conditionalFormatting sqref="AO49">
    <cfRule type="expression" dxfId="85" priority="147">
      <formula>AG46="電車内広告"</formula>
    </cfRule>
  </conditionalFormatting>
  <conditionalFormatting sqref="AO53">
    <cfRule type="expression" dxfId="84" priority="144">
      <formula>AG50="電車内広告"</formula>
    </cfRule>
  </conditionalFormatting>
  <conditionalFormatting sqref="AO57">
    <cfRule type="expression" dxfId="83" priority="141">
      <formula>AG54="電車内広告"</formula>
    </cfRule>
  </conditionalFormatting>
  <conditionalFormatting sqref="AO61">
    <cfRule type="expression" dxfId="82" priority="138">
      <formula>AG58="電車内広告"</formula>
    </cfRule>
  </conditionalFormatting>
  <conditionalFormatting sqref="AO65">
    <cfRule type="expression" dxfId="81" priority="135">
      <formula>AG62="電車内広告"</formula>
    </cfRule>
  </conditionalFormatting>
  <conditionalFormatting sqref="AO69">
    <cfRule type="expression" dxfId="80" priority="132">
      <formula>AG66="電車内広告"</formula>
    </cfRule>
  </conditionalFormatting>
  <conditionalFormatting sqref="AO73">
    <cfRule type="expression" dxfId="79" priority="129">
      <formula>AG70="電車内広告"</formula>
    </cfRule>
  </conditionalFormatting>
  <conditionalFormatting sqref="AO77">
    <cfRule type="expression" dxfId="78" priority="126">
      <formula>AG74="電車内広告"</formula>
    </cfRule>
  </conditionalFormatting>
  <conditionalFormatting sqref="AS5:AT5">
    <cfRule type="expression" dxfId="77" priority="387">
      <formula>AG2="電車内広告"</formula>
    </cfRule>
  </conditionalFormatting>
  <conditionalFormatting sqref="AS9:AT9">
    <cfRule type="expression" dxfId="76" priority="368">
      <formula>AG6="電車内広告"</formula>
    </cfRule>
  </conditionalFormatting>
  <conditionalFormatting sqref="AS13:AT13">
    <cfRule type="expression" dxfId="75" priority="349">
      <formula>AG10="電車内広告"</formula>
    </cfRule>
  </conditionalFormatting>
  <conditionalFormatting sqref="AS17:AT17">
    <cfRule type="expression" dxfId="74" priority="330">
      <formula>AG14="電車内広告"</formula>
    </cfRule>
  </conditionalFormatting>
  <conditionalFormatting sqref="AS21:AT21">
    <cfRule type="expression" dxfId="73" priority="311">
      <formula>AG18="電車内広告"</formula>
    </cfRule>
  </conditionalFormatting>
  <conditionalFormatting sqref="AS25:AT25">
    <cfRule type="expression" dxfId="72" priority="292">
      <formula>AG22="電車内広告"</formula>
    </cfRule>
  </conditionalFormatting>
  <conditionalFormatting sqref="AS29:AT29">
    <cfRule type="expression" dxfId="71" priority="273">
      <formula>AG26="電車内広告"</formula>
    </cfRule>
  </conditionalFormatting>
  <conditionalFormatting sqref="AS33:AT33">
    <cfRule type="expression" dxfId="70" priority="154">
      <formula>AG30="電車内広告"</formula>
    </cfRule>
  </conditionalFormatting>
  <conditionalFormatting sqref="AS45:AT45">
    <cfRule type="expression" dxfId="69" priority="149">
      <formula>AG42="電車内広告"</formula>
    </cfRule>
  </conditionalFormatting>
  <conditionalFormatting sqref="AS49:AT49">
    <cfRule type="expression" dxfId="68" priority="146">
      <formula>AG46="電車内広告"</formula>
    </cfRule>
  </conditionalFormatting>
  <conditionalFormatting sqref="AS53:AT53">
    <cfRule type="expression" dxfId="67" priority="143">
      <formula>AG50="電車内広告"</formula>
    </cfRule>
  </conditionalFormatting>
  <conditionalFormatting sqref="AS57:AT57">
    <cfRule type="expression" dxfId="66" priority="140">
      <formula>AG54="電車内広告"</formula>
    </cfRule>
  </conditionalFormatting>
  <conditionalFormatting sqref="AS61:AT61">
    <cfRule type="expression" dxfId="65" priority="137">
      <formula>AG58="電車内広告"</formula>
    </cfRule>
  </conditionalFormatting>
  <conditionalFormatting sqref="AS65:AT65">
    <cfRule type="expression" dxfId="64" priority="134">
      <formula>AG62="電車内広告"</formula>
    </cfRule>
  </conditionalFormatting>
  <conditionalFormatting sqref="AS69:AT69">
    <cfRule type="expression" dxfId="63" priority="131">
      <formula>AG66="電車内広告"</formula>
    </cfRule>
  </conditionalFormatting>
  <conditionalFormatting sqref="AS73:AT73">
    <cfRule type="expression" dxfId="62" priority="128">
      <formula>AG70="電車内広告"</formula>
    </cfRule>
  </conditionalFormatting>
  <conditionalFormatting sqref="AS77:AT77">
    <cfRule type="expression" dxfId="61" priority="125">
      <formula>AG74="電車内広告"</formula>
    </cfRule>
  </conditionalFormatting>
  <conditionalFormatting sqref="AU5">
    <cfRule type="expression" dxfId="60" priority="386">
      <formula>AG2="電車内広告"</formula>
    </cfRule>
  </conditionalFormatting>
  <conditionalFormatting sqref="AU9">
    <cfRule type="expression" dxfId="59" priority="367">
      <formula>AG6="電車内広告"</formula>
    </cfRule>
  </conditionalFormatting>
  <conditionalFormatting sqref="AU13">
    <cfRule type="expression" dxfId="58" priority="348">
      <formula>AG10="電車内広告"</formula>
    </cfRule>
  </conditionalFormatting>
  <conditionalFormatting sqref="AU17">
    <cfRule type="expression" dxfId="57" priority="329">
      <formula>AG14="電車内広告"</formula>
    </cfRule>
  </conditionalFormatting>
  <conditionalFormatting sqref="AU21">
    <cfRule type="expression" dxfId="56" priority="310">
      <formula>AG18="電車内広告"</formula>
    </cfRule>
  </conditionalFormatting>
  <conditionalFormatting sqref="AU25">
    <cfRule type="expression" dxfId="55" priority="291">
      <formula>AG22="電車内広告"</formula>
    </cfRule>
  </conditionalFormatting>
  <conditionalFormatting sqref="AU29">
    <cfRule type="expression" dxfId="54" priority="272">
      <formula>AG26="電車内広告"</formula>
    </cfRule>
  </conditionalFormatting>
  <conditionalFormatting sqref="AU32">
    <cfRule type="expression" dxfId="53" priority="151">
      <formula>AG30="街頭ビジョン"</formula>
    </cfRule>
  </conditionalFormatting>
  <conditionalFormatting sqref="AU33">
    <cfRule type="expression" dxfId="52" priority="153">
      <formula>AG30="電車内広告"</formula>
    </cfRule>
  </conditionalFormatting>
  <conditionalFormatting sqref="AU45">
    <cfRule type="expression" dxfId="51" priority="148">
      <formula>AG42="電車内広告"</formula>
    </cfRule>
  </conditionalFormatting>
  <conditionalFormatting sqref="AU49">
    <cfRule type="expression" dxfId="50" priority="145">
      <formula>AG46="電車内広告"</formula>
    </cfRule>
  </conditionalFormatting>
  <conditionalFormatting sqref="AU53">
    <cfRule type="expression" dxfId="49" priority="142">
      <formula>AG50="電車内広告"</formula>
    </cfRule>
  </conditionalFormatting>
  <conditionalFormatting sqref="AU57">
    <cfRule type="expression" dxfId="48" priority="139">
      <formula>AG54="電車内広告"</formula>
    </cfRule>
  </conditionalFormatting>
  <conditionalFormatting sqref="AU61">
    <cfRule type="expression" dxfId="47" priority="136">
      <formula>AG58="電車内広告"</formula>
    </cfRule>
  </conditionalFormatting>
  <conditionalFormatting sqref="AU65">
    <cfRule type="expression" dxfId="46" priority="133">
      <formula>AG62="電車内広告"</formula>
    </cfRule>
  </conditionalFormatting>
  <conditionalFormatting sqref="AU69">
    <cfRule type="expression" dxfId="45" priority="130">
      <formula>AG66="電車内広告"</formula>
    </cfRule>
  </conditionalFormatting>
  <conditionalFormatting sqref="AU73">
    <cfRule type="expression" dxfId="44" priority="127">
      <formula>AG70="電車内広告"</formula>
    </cfRule>
  </conditionalFormatting>
  <conditionalFormatting sqref="AU77">
    <cfRule type="expression" dxfId="43" priority="124">
      <formula>AG74="電車内広告"</formula>
    </cfRule>
  </conditionalFormatting>
  <conditionalFormatting sqref="AZ5 AZ9 AZ13 AZ17 AZ21 AZ25 AZ29 AZ33 AZ45 X49 AZ49 X53 AZ53 X57 AZ57 X61 AZ61 X65 AZ65 X69 AZ69 X73 AZ73 X77 AZ77">
    <cfRule type="expression" dxfId="42" priority="1200">
      <formula>$R$32&lt;&gt;""</formula>
    </cfRule>
  </conditionalFormatting>
  <conditionalFormatting sqref="AZ45 AZ49 AZ53 AZ57 AZ61 AZ65 AZ69 AZ73 AZ77 AZ5:BB5 AZ9:BB9 AZ13:BB13 AZ17:BB17 AZ21:BB21 AZ25:BB25 AZ29:BB29 AZ33:BB33 X49 X53 X57 X61 X65 X69 X73 X77">
    <cfRule type="expression" dxfId="41" priority="1135">
      <formula>$R$32=""</formula>
    </cfRule>
  </conditionalFormatting>
  <conditionalFormatting sqref="AZ5:BB5">
    <cfRule type="expression" dxfId="40" priority="62">
      <formula>$BD$4&lt;&gt;""</formula>
    </cfRule>
  </conditionalFormatting>
  <conditionalFormatting sqref="AZ9:BB9">
    <cfRule type="expression" dxfId="39" priority="60">
      <formula>$BD$8&lt;&gt;""</formula>
    </cfRule>
  </conditionalFormatting>
  <conditionalFormatting sqref="AZ13:BB13">
    <cfRule type="expression" dxfId="38" priority="58">
      <formula>$BD$12&lt;&gt;""</formula>
    </cfRule>
  </conditionalFormatting>
  <conditionalFormatting sqref="AZ17:BB17">
    <cfRule type="expression" dxfId="37" priority="56">
      <formula>$BD$16&lt;&gt;""</formula>
    </cfRule>
  </conditionalFormatting>
  <conditionalFormatting sqref="AZ21:BB21">
    <cfRule type="expression" dxfId="36" priority="54">
      <formula>$BD$20&lt;&gt;""</formula>
    </cfRule>
  </conditionalFormatting>
  <conditionalFormatting sqref="AZ25:BB25">
    <cfRule type="expression" dxfId="35" priority="52">
      <formula>$BD$24&lt;&gt;""</formula>
    </cfRule>
  </conditionalFormatting>
  <conditionalFormatting sqref="AZ29:BB29">
    <cfRule type="expression" dxfId="34" priority="50">
      <formula>$BD$28&lt;&gt;""</formula>
    </cfRule>
  </conditionalFormatting>
  <conditionalFormatting sqref="AZ33:BB33">
    <cfRule type="expression" dxfId="33" priority="48">
      <formula>$BD$32&lt;&gt;""</formula>
    </cfRule>
  </conditionalFormatting>
  <conditionalFormatting sqref="AZ45:BB45">
    <cfRule type="expression" dxfId="32" priority="81">
      <formula>$BD$44&lt;&gt;""</formula>
    </cfRule>
  </conditionalFormatting>
  <conditionalFormatting sqref="AZ49:BB49">
    <cfRule type="expression" dxfId="31" priority="79">
      <formula>$BD$48&lt;&gt;""</formula>
    </cfRule>
  </conditionalFormatting>
  <conditionalFormatting sqref="AZ53:BB53">
    <cfRule type="expression" dxfId="30" priority="77">
      <formula>$BD$52&lt;&gt;""</formula>
    </cfRule>
  </conditionalFormatting>
  <conditionalFormatting sqref="AZ57:BB57">
    <cfRule type="expression" dxfId="29" priority="75">
      <formula>$BD$56&lt;&gt;""</formula>
    </cfRule>
  </conditionalFormatting>
  <conditionalFormatting sqref="AZ61:BB61">
    <cfRule type="expression" dxfId="28" priority="73">
      <formula>$BD$60&lt;&gt;""</formula>
    </cfRule>
  </conditionalFormatting>
  <conditionalFormatting sqref="AZ65:BB65">
    <cfRule type="expression" dxfId="27" priority="71">
      <formula>$BD$64&lt;&gt;""</formula>
    </cfRule>
  </conditionalFormatting>
  <conditionalFormatting sqref="AZ69:BB69">
    <cfRule type="expression" dxfId="26" priority="69">
      <formula>$BD$68&lt;&gt;""</formula>
    </cfRule>
  </conditionalFormatting>
  <conditionalFormatting sqref="AZ73:BB73">
    <cfRule type="expression" dxfId="25" priority="67">
      <formula>$BD$72&lt;&gt;""</formula>
    </cfRule>
  </conditionalFormatting>
  <conditionalFormatting sqref="AZ77:BB77">
    <cfRule type="expression" dxfId="24" priority="65">
      <formula>$BD$76&lt;&gt;""</formula>
    </cfRule>
  </conditionalFormatting>
  <conditionalFormatting sqref="BD1:BD77 AB46:AB77">
    <cfRule type="expression" dxfId="23" priority="1136">
      <formula>$R$32=""</formula>
    </cfRule>
  </conditionalFormatting>
  <conditionalFormatting sqref="BD3:BD4">
    <cfRule type="expression" dxfId="22" priority="63">
      <formula>$BD$4&lt;&gt;""</formula>
    </cfRule>
  </conditionalFormatting>
  <conditionalFormatting sqref="BD7:BD8">
    <cfRule type="expression" dxfId="21" priority="61">
      <formula>$BD$8&lt;&gt;""</formula>
    </cfRule>
  </conditionalFormatting>
  <conditionalFormatting sqref="BD11:BD12">
    <cfRule type="expression" dxfId="20" priority="59">
      <formula>$BD$12&lt;&gt;""</formula>
    </cfRule>
  </conditionalFormatting>
  <conditionalFormatting sqref="BD15:BD16">
    <cfRule type="expression" dxfId="19" priority="57">
      <formula>$BD$16&lt;&gt;""</formula>
    </cfRule>
  </conditionalFormatting>
  <conditionalFormatting sqref="BD19:BD20">
    <cfRule type="expression" dxfId="18" priority="55">
      <formula>$BD$20&lt;&gt;""</formula>
    </cfRule>
  </conditionalFormatting>
  <conditionalFormatting sqref="BD23:BD24">
    <cfRule type="expression" dxfId="17" priority="53">
      <formula>$BD$24&lt;&gt;""</formula>
    </cfRule>
  </conditionalFormatting>
  <conditionalFormatting sqref="BD27:BD28">
    <cfRule type="expression" dxfId="16" priority="51">
      <formula>$BD$28&lt;&gt;""</formula>
    </cfRule>
  </conditionalFormatting>
  <conditionalFormatting sqref="BD31:BD32">
    <cfRule type="expression" dxfId="15" priority="49">
      <formula>$BD$32&lt;&gt;""</formula>
    </cfRule>
  </conditionalFormatting>
  <conditionalFormatting sqref="BD43:BD44">
    <cfRule type="expression" dxfId="14" priority="82">
      <formula>$BD$44&lt;&gt;""</formula>
    </cfRule>
  </conditionalFormatting>
  <conditionalFormatting sqref="BD47:BD48">
    <cfRule type="expression" dxfId="13" priority="80">
      <formula>$BD$48&lt;&gt;""</formula>
    </cfRule>
  </conditionalFormatting>
  <conditionalFormatting sqref="BD51:BD52">
    <cfRule type="expression" dxfId="12" priority="78">
      <formula>$BD$52&lt;&gt;""</formula>
    </cfRule>
  </conditionalFormatting>
  <conditionalFormatting sqref="BD55:BD56">
    <cfRule type="expression" dxfId="11" priority="76">
      <formula>$BD$56&lt;&gt;""</formula>
    </cfRule>
  </conditionalFormatting>
  <conditionalFormatting sqref="BD59:BD60">
    <cfRule type="expression" dxfId="10" priority="74">
      <formula>$BD$60&lt;&gt;""</formula>
    </cfRule>
  </conditionalFormatting>
  <conditionalFormatting sqref="BD63:BD64">
    <cfRule type="expression" dxfId="9" priority="72">
      <formula>$BD$64&lt;&gt;""</formula>
    </cfRule>
  </conditionalFormatting>
  <conditionalFormatting sqref="BD67:BD68">
    <cfRule type="expression" dxfId="8" priority="70">
      <formula>$BD$68&lt;&gt;""</formula>
    </cfRule>
  </conditionalFormatting>
  <conditionalFormatting sqref="BD71:BD72">
    <cfRule type="expression" dxfId="7" priority="68">
      <formula>$BD$72&lt;&gt;""</formula>
    </cfRule>
  </conditionalFormatting>
  <conditionalFormatting sqref="BD75:BD76">
    <cfRule type="expression" dxfId="6" priority="66">
      <formula>$BD$76&lt;&gt;""</formula>
    </cfRule>
  </conditionalFormatting>
  <dataValidations count="5">
    <dataValidation type="list" allowBlank="1" showInputMessage="1" showErrorMessage="1" sqref="E66 AG2 AG14 AG18 AG22 AG6 AG10 AG26 E58 AG74 E46 E62 E54 AG30 E50 E70 E74 AG62 AG54 AG42 AG58 AG50 AG46 AG66 AG70" xr:uid="{00000000-0002-0000-0A00-000000000000}">
      <formula1>"街頭ビジョン,デジタルサイネージ,電車内広告,自動車内広告"</formula1>
    </dataValidation>
    <dataValidation type="list" allowBlank="1" showInputMessage="1" sqref="BD3 BD23 BD11 BD27 BD7 BD15 BD19 BD31 BD43 BD63 BD51 BD67 BD47 BD55 BD59 BD71 BD75 AB47 AB67 AB55 AB71 AB51 AB59 AB63 AB75" xr:uid="{BE33737E-59C6-41FF-98E4-E9359FD0D93D}">
      <formula1>"有,無"</formula1>
    </dataValidation>
    <dataValidation type="list" allowBlank="1" showInputMessage="1" showErrorMessage="1" sqref="BD4 BD8 BD12 BD16 BD20 BD24 BD28 BD32 BD44 BD48 BD52 BD56 BD60 BD64 BD68 BD72 BD76 AB48 AB52 AB56 AB60 AB64 AB68 AB72 AB76" xr:uid="{11AD5812-9504-440C-B477-8B88760F96C6}">
      <formula1>"1"</formula1>
    </dataValidation>
    <dataValidation type="list" allowBlank="1" showInputMessage="1" showErrorMessage="1" prompt="詞曲＝ボーカル（歌ありで利用）_x000a_曲のみ＝インストルメンタル（歌なしで利用）" sqref="R25:T25" xr:uid="{E1D6483B-2965-43B2-98CE-554E4280E845}">
      <formula1>"詞曲,曲のみ,詞のみ"</formula1>
    </dataValidation>
    <dataValidation type="list" allowBlank="1" showInputMessage="1" showErrorMessage="1" prompt="原詞＝オリジナル歌詞や替え歌_x000a_訳詞＝JASRACに登録された日本語訳詞" sqref="X25:Z25" xr:uid="{15855664-16B0-420E-8972-964EEA8BBBDE}">
      <formula1>"原詞,訳詞"</formula1>
    </dataValidation>
  </dataValidations>
  <hyperlinks>
    <hyperlink ref="BE39" r:id="rId1" tooltip="※" xr:uid="{C92A57C3-BEDD-4560-805F-B3AE344F86E6}"/>
  </hyperlinks>
  <pageMargins left="0.23622047244094491" right="0.15748031496062992" top="0.47244094488188981" bottom="0.23622047244094491" header="0.31496062992125984" footer="0.31496062992125984"/>
  <pageSetup paperSize="9" scale="99" orientation="landscape" r:id="rId2"/>
  <rowBreaks count="1" manualBreakCount="1">
    <brk id="39" max="55" man="1"/>
  </rowBreaks>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9">
    <tabColor theme="3" tint="0.59999389629810485"/>
  </sheetPr>
  <dimension ref="A1:AY40"/>
  <sheetViews>
    <sheetView showGridLines="0" showRowColHeaders="0" zoomScaleNormal="100" workbookViewId="0">
      <selection activeCell="B1" sqref="B1:D2"/>
    </sheetView>
  </sheetViews>
  <sheetFormatPr defaultColWidth="0" defaultRowHeight="13.5" customHeight="1" zeroHeight="1" x14ac:dyDescent="0.15"/>
  <cols>
    <col min="1" max="51" width="2.625" style="397" customWidth="1"/>
    <col min="52" max="16384" width="2.625" style="397" hidden="1"/>
  </cols>
  <sheetData>
    <row r="1" spans="1:51" x14ac:dyDescent="0.15">
      <c r="B1" s="1525"/>
      <c r="C1" s="1526"/>
      <c r="D1" s="1527"/>
      <c r="E1" s="417"/>
      <c r="F1" s="398"/>
      <c r="G1" s="398"/>
      <c r="H1" s="398"/>
      <c r="I1" s="398"/>
      <c r="J1" s="398"/>
      <c r="K1" s="398"/>
      <c r="L1" s="398"/>
      <c r="M1" s="398"/>
      <c r="N1" s="398"/>
      <c r="O1" s="398"/>
      <c r="P1" s="398"/>
      <c r="Q1" s="398"/>
      <c r="R1" s="398"/>
      <c r="S1" s="398"/>
      <c r="T1" s="398"/>
      <c r="U1" s="398"/>
      <c r="V1" s="398"/>
      <c r="W1" s="398"/>
      <c r="X1" s="398"/>
      <c r="Y1" s="398"/>
      <c r="Z1" s="398"/>
      <c r="AA1" s="398"/>
      <c r="AB1" s="398"/>
      <c r="AC1" s="398"/>
      <c r="AD1" s="398"/>
      <c r="AE1" s="398"/>
      <c r="AF1" s="398"/>
      <c r="AG1" s="398"/>
      <c r="AH1" s="398"/>
      <c r="AI1" s="398"/>
      <c r="AJ1" s="398"/>
      <c r="AK1" s="398"/>
      <c r="AL1" s="398"/>
      <c r="AM1" s="398"/>
      <c r="AN1" s="398"/>
      <c r="AO1" s="398"/>
      <c r="AP1" s="398"/>
      <c r="AQ1" s="398"/>
      <c r="AR1" s="398"/>
      <c r="AS1" s="398"/>
      <c r="AT1" s="398"/>
      <c r="AU1" s="398"/>
      <c r="AV1" s="398"/>
      <c r="AW1" s="398"/>
      <c r="AX1" s="398"/>
      <c r="AY1" s="398"/>
    </row>
    <row r="2" spans="1:51" ht="13.5" customHeight="1" thickBot="1" x14ac:dyDescent="0.2">
      <c r="B2" s="1528"/>
      <c r="C2" s="1529"/>
      <c r="D2" s="1530"/>
      <c r="E2" s="417"/>
    </row>
    <row r="3" spans="1:51" ht="14.25" x14ac:dyDescent="0.15">
      <c r="A3" s="1709" t="str">
        <f>IF(B1="上映","広告宣伝車でのCM上映報告書兼請求明細書",IF(B1="演奏","広告宣伝車でのCM演奏報告書兼請求明細書",""))</f>
        <v/>
      </c>
      <c r="B3" s="1709"/>
      <c r="C3" s="1709"/>
      <c r="D3" s="1709"/>
      <c r="E3" s="1709"/>
      <c r="F3" s="1709"/>
      <c r="G3" s="1709"/>
      <c r="H3" s="1709"/>
      <c r="I3" s="1709"/>
      <c r="J3" s="1709"/>
      <c r="K3" s="1709"/>
      <c r="L3" s="1709"/>
      <c r="M3" s="1709"/>
      <c r="N3" s="1709"/>
      <c r="O3" s="1709"/>
      <c r="P3" s="1709"/>
      <c r="Q3" s="1709"/>
      <c r="R3" s="1709"/>
      <c r="S3" s="1709"/>
      <c r="T3" s="1709"/>
      <c r="U3" s="1709"/>
      <c r="V3" s="1709"/>
      <c r="W3" s="1709"/>
      <c r="X3" s="1709"/>
      <c r="Y3" s="1709"/>
      <c r="Z3" s="398"/>
      <c r="AX3" s="398"/>
      <c r="AY3" s="398"/>
    </row>
    <row r="4" spans="1:51" ht="14.25" x14ac:dyDescent="0.15">
      <c r="A4" s="418"/>
      <c r="B4" s="418"/>
      <c r="C4" s="418"/>
      <c r="D4" s="418"/>
      <c r="E4" s="418"/>
      <c r="F4" s="418"/>
      <c r="G4" s="418"/>
      <c r="H4" s="418"/>
      <c r="I4" s="418"/>
      <c r="J4" s="418"/>
      <c r="K4" s="418"/>
      <c r="L4" s="418"/>
      <c r="M4" s="418"/>
      <c r="N4" s="418"/>
      <c r="O4" s="418"/>
      <c r="P4" s="418"/>
      <c r="Q4" s="418"/>
      <c r="R4" s="418"/>
      <c r="S4" s="418"/>
      <c r="T4" s="418"/>
      <c r="U4" s="418"/>
      <c r="V4" s="418"/>
      <c r="W4" s="418"/>
      <c r="X4" s="418"/>
      <c r="Y4" s="418"/>
      <c r="Z4" s="398"/>
      <c r="AX4" s="398"/>
      <c r="AY4" s="398"/>
    </row>
    <row r="5" spans="1:51" x14ac:dyDescent="0.15">
      <c r="A5" s="1786" t="s">
        <v>609</v>
      </c>
      <c r="B5" s="1786"/>
      <c r="C5" s="1786"/>
      <c r="D5" s="1786"/>
      <c r="E5" s="1786"/>
      <c r="F5" s="1786"/>
      <c r="G5" s="1786"/>
      <c r="H5" s="1786"/>
      <c r="I5" s="1786"/>
      <c r="J5" s="1786"/>
      <c r="K5" s="1786"/>
      <c r="L5" s="1786"/>
      <c r="M5" s="1786"/>
      <c r="N5" s="1786"/>
      <c r="O5" s="404"/>
      <c r="P5" s="404"/>
      <c r="Q5" s="404"/>
      <c r="R5" s="404"/>
      <c r="S5" s="404"/>
      <c r="T5" s="404"/>
      <c r="U5" s="404"/>
      <c r="V5" s="404"/>
      <c r="W5" s="404"/>
      <c r="X5" s="404"/>
      <c r="Y5" s="404"/>
      <c r="Z5" s="398"/>
    </row>
    <row r="6" spans="1:51" x14ac:dyDescent="0.15">
      <c r="A6" s="403"/>
      <c r="B6" s="403"/>
      <c r="C6" s="403"/>
      <c r="D6" s="403"/>
      <c r="E6" s="403"/>
      <c r="F6" s="403"/>
      <c r="G6" s="403"/>
      <c r="H6" s="403"/>
      <c r="I6" s="403"/>
      <c r="J6" s="403"/>
      <c r="K6" s="403"/>
      <c r="L6" s="403"/>
      <c r="M6" s="403"/>
      <c r="N6" s="403"/>
      <c r="O6" s="404"/>
      <c r="P6" s="404"/>
      <c r="Q6" s="404"/>
      <c r="R6" s="404"/>
      <c r="S6" s="404"/>
      <c r="T6" s="404"/>
      <c r="U6" s="404"/>
      <c r="V6" s="404"/>
      <c r="W6" s="404"/>
      <c r="X6" s="404"/>
      <c r="Y6" s="404"/>
      <c r="Z6" s="398"/>
    </row>
    <row r="7" spans="1:51" ht="14.25" thickBot="1" x14ac:dyDescent="0.2">
      <c r="A7" s="403"/>
      <c r="B7" s="403" t="str">
        <f>IF(B1="上映","広告宣伝車でのCM上映の利用内容が確定しましたので報告します。",IF(B1="演奏","広告宣伝車でのCM演奏の利用内容が確定しましたので報告します。",""))</f>
        <v/>
      </c>
      <c r="C7" s="404"/>
      <c r="D7" s="404"/>
      <c r="E7" s="404"/>
      <c r="F7" s="404"/>
      <c r="G7" s="404"/>
      <c r="H7" s="404"/>
      <c r="I7" s="404"/>
      <c r="J7" s="404"/>
      <c r="K7" s="404"/>
      <c r="L7" s="404"/>
      <c r="M7" s="404"/>
      <c r="N7" s="404"/>
      <c r="O7" s="404"/>
      <c r="P7" s="404"/>
      <c r="Q7" s="404"/>
      <c r="R7" s="404"/>
      <c r="S7" s="404"/>
      <c r="T7" s="404"/>
      <c r="U7" s="404"/>
      <c r="V7" s="404"/>
      <c r="W7" s="404"/>
      <c r="X7" s="404"/>
      <c r="Y7" s="404"/>
      <c r="Z7" s="398"/>
    </row>
    <row r="8" spans="1:51" ht="13.5" customHeight="1" x14ac:dyDescent="0.15">
      <c r="A8" s="1750" t="s">
        <v>38</v>
      </c>
      <c r="B8" s="1751"/>
      <c r="C8" s="1751"/>
      <c r="D8" s="1751"/>
      <c r="E8" s="1566"/>
      <c r="F8" s="1567"/>
      <c r="G8" s="1567"/>
      <c r="H8" s="1567"/>
      <c r="I8" s="1567"/>
      <c r="J8" s="1568"/>
      <c r="K8" s="1444" t="s">
        <v>1072</v>
      </c>
      <c r="L8" s="1444"/>
      <c r="M8" s="1444"/>
      <c r="N8" s="1716"/>
      <c r="O8" s="1716"/>
      <c r="P8" s="1716"/>
      <c r="Q8" s="1716"/>
      <c r="R8" s="1716"/>
      <c r="S8" s="1444" t="s">
        <v>745</v>
      </c>
      <c r="T8" s="1444"/>
      <c r="U8" s="1444"/>
      <c r="V8" s="1716"/>
      <c r="W8" s="1716"/>
      <c r="X8" s="1716"/>
      <c r="Y8" s="1717"/>
      <c r="Z8" s="398"/>
      <c r="AC8" s="1796" t="s">
        <v>750</v>
      </c>
      <c r="AD8" s="1797"/>
      <c r="AE8" s="1797"/>
      <c r="AF8" s="1797"/>
      <c r="AG8" s="1797"/>
      <c r="AH8" s="1797"/>
      <c r="AI8" s="1797"/>
      <c r="AJ8" s="1797"/>
      <c r="AK8" s="1797"/>
      <c r="AL8" s="1797" t="s">
        <v>619</v>
      </c>
      <c r="AM8" s="1797"/>
      <c r="AN8" s="1797"/>
      <c r="AO8" s="1797"/>
      <c r="AP8" s="1797"/>
      <c r="AQ8" s="1800" t="s">
        <v>865</v>
      </c>
      <c r="AR8" s="1797"/>
      <c r="AS8" s="1797"/>
      <c r="AT8" s="1801"/>
      <c r="AU8" s="1792" t="s">
        <v>705</v>
      </c>
      <c r="AV8" s="1793"/>
      <c r="AW8" s="1793"/>
      <c r="AX8" s="1793"/>
    </row>
    <row r="9" spans="1:51" ht="14.25" thickBot="1" x14ac:dyDescent="0.2">
      <c r="A9" s="1752"/>
      <c r="B9" s="1753"/>
      <c r="C9" s="1753"/>
      <c r="D9" s="1753"/>
      <c r="E9" s="1569"/>
      <c r="F9" s="1570"/>
      <c r="G9" s="1570"/>
      <c r="H9" s="1570"/>
      <c r="I9" s="1570"/>
      <c r="J9" s="1571"/>
      <c r="K9" s="1445"/>
      <c r="L9" s="1445"/>
      <c r="M9" s="1445"/>
      <c r="N9" s="1718"/>
      <c r="O9" s="1718"/>
      <c r="P9" s="1718"/>
      <c r="Q9" s="1718"/>
      <c r="R9" s="1718"/>
      <c r="S9" s="1445"/>
      <c r="T9" s="1445"/>
      <c r="U9" s="1445"/>
      <c r="V9" s="1718"/>
      <c r="W9" s="1718"/>
      <c r="X9" s="1718"/>
      <c r="Y9" s="1719"/>
      <c r="Z9" s="398"/>
      <c r="AB9" s="398"/>
      <c r="AC9" s="1798"/>
      <c r="AD9" s="1799"/>
      <c r="AE9" s="1799"/>
      <c r="AF9" s="1799"/>
      <c r="AG9" s="1799"/>
      <c r="AH9" s="1799"/>
      <c r="AI9" s="1799"/>
      <c r="AJ9" s="1799"/>
      <c r="AK9" s="1799"/>
      <c r="AL9" s="1799"/>
      <c r="AM9" s="1799"/>
      <c r="AN9" s="1799"/>
      <c r="AO9" s="1799"/>
      <c r="AP9" s="1799"/>
      <c r="AQ9" s="1799"/>
      <c r="AR9" s="1799"/>
      <c r="AS9" s="1799"/>
      <c r="AT9" s="1802"/>
      <c r="AU9" s="1794"/>
      <c r="AV9" s="1795"/>
      <c r="AW9" s="1795"/>
      <c r="AX9" s="1795"/>
    </row>
    <row r="10" spans="1:51" x14ac:dyDescent="0.15">
      <c r="A10" s="372"/>
      <c r="B10" s="372" t="s">
        <v>1125</v>
      </c>
      <c r="C10" s="364"/>
      <c r="D10" s="364"/>
      <c r="E10" s="364"/>
      <c r="F10" s="364"/>
      <c r="G10" s="364"/>
      <c r="H10" s="364"/>
      <c r="I10" s="364"/>
      <c r="J10" s="364"/>
      <c r="K10" s="364"/>
      <c r="L10" s="364"/>
      <c r="M10" s="364"/>
      <c r="N10" s="364"/>
      <c r="O10" s="364"/>
      <c r="P10" s="364"/>
      <c r="Q10" s="364"/>
      <c r="R10" s="364"/>
      <c r="S10" s="364"/>
      <c r="T10" s="364"/>
      <c r="U10" s="364"/>
      <c r="V10" s="364"/>
      <c r="W10" s="364"/>
      <c r="X10" s="364"/>
      <c r="Y10" s="364"/>
      <c r="Z10" s="398"/>
      <c r="AB10" s="1774">
        <v>1</v>
      </c>
      <c r="AC10" s="1777"/>
      <c r="AD10" s="1778"/>
      <c r="AE10" s="1778"/>
      <c r="AF10" s="1779"/>
      <c r="AG10" s="1783" t="s">
        <v>487</v>
      </c>
      <c r="AH10" s="1785"/>
      <c r="AI10" s="1778"/>
      <c r="AJ10" s="1778"/>
      <c r="AK10" s="1778"/>
      <c r="AL10" s="1775"/>
      <c r="AM10" s="1775"/>
      <c r="AN10" s="1775"/>
      <c r="AO10" s="1775"/>
      <c r="AP10" s="1775"/>
      <c r="AQ10" s="1775"/>
      <c r="AR10" s="1775"/>
      <c r="AS10" s="1776"/>
      <c r="AT10" s="1771" t="s">
        <v>621</v>
      </c>
      <c r="AU10" s="1772">
        <f>【非】式2!N192</f>
        <v>0</v>
      </c>
      <c r="AV10" s="1772"/>
      <c r="AW10" s="1772"/>
      <c r="AX10" s="1773"/>
    </row>
    <row r="11" spans="1:51" x14ac:dyDescent="0.15">
      <c r="A11" s="364"/>
      <c r="B11" s="364"/>
      <c r="C11" s="364"/>
      <c r="D11" s="364"/>
      <c r="E11" s="364"/>
      <c r="F11" s="364"/>
      <c r="G11" s="364"/>
      <c r="H11" s="364"/>
      <c r="I11" s="364"/>
      <c r="J11" s="364"/>
      <c r="K11" s="364"/>
      <c r="L11" s="364"/>
      <c r="M11" s="364"/>
      <c r="N11" s="364"/>
      <c r="O11" s="364"/>
      <c r="P11" s="364"/>
      <c r="Q11" s="364"/>
      <c r="R11" s="364"/>
      <c r="S11" s="364"/>
      <c r="T11" s="364"/>
      <c r="U11" s="364"/>
      <c r="V11" s="364"/>
      <c r="W11" s="364"/>
      <c r="X11" s="364"/>
      <c r="Y11" s="364"/>
      <c r="Z11" s="398"/>
      <c r="AB11" s="1774"/>
      <c r="AC11" s="1777"/>
      <c r="AD11" s="1778"/>
      <c r="AE11" s="1778"/>
      <c r="AF11" s="1779"/>
      <c r="AG11" s="1783"/>
      <c r="AH11" s="1785"/>
      <c r="AI11" s="1778"/>
      <c r="AJ11" s="1778"/>
      <c r="AK11" s="1778"/>
      <c r="AL11" s="1775"/>
      <c r="AM11" s="1775"/>
      <c r="AN11" s="1775"/>
      <c r="AO11" s="1775"/>
      <c r="AP11" s="1775"/>
      <c r="AQ11" s="1775"/>
      <c r="AR11" s="1775"/>
      <c r="AS11" s="1776"/>
      <c r="AT11" s="1771"/>
      <c r="AU11" s="1772"/>
      <c r="AV11" s="1772"/>
      <c r="AW11" s="1772"/>
      <c r="AX11" s="1773"/>
    </row>
    <row r="12" spans="1:51" x14ac:dyDescent="0.15">
      <c r="A12" s="364" t="s">
        <v>1045</v>
      </c>
      <c r="B12" s="364"/>
      <c r="C12" s="364"/>
      <c r="D12" s="364"/>
      <c r="E12" s="364"/>
      <c r="F12" s="364"/>
      <c r="G12" s="364"/>
      <c r="H12" s="364"/>
      <c r="I12" s="364"/>
      <c r="J12" s="364"/>
      <c r="K12" s="364"/>
      <c r="L12" s="364"/>
      <c r="M12" s="364"/>
      <c r="N12" s="364"/>
      <c r="O12" s="364"/>
      <c r="P12" s="364"/>
      <c r="Q12" s="364"/>
      <c r="R12" s="364"/>
      <c r="S12" s="364"/>
      <c r="T12" s="364"/>
      <c r="U12" s="364"/>
      <c r="V12" s="364"/>
      <c r="W12" s="364"/>
      <c r="X12" s="364"/>
      <c r="Y12" s="364"/>
      <c r="Z12" s="398"/>
      <c r="AB12" s="1774">
        <v>2</v>
      </c>
      <c r="AC12" s="1777"/>
      <c r="AD12" s="1778"/>
      <c r="AE12" s="1778"/>
      <c r="AF12" s="1779"/>
      <c r="AG12" s="1783" t="s">
        <v>487</v>
      </c>
      <c r="AH12" s="1785"/>
      <c r="AI12" s="1778"/>
      <c r="AJ12" s="1778"/>
      <c r="AK12" s="1778"/>
      <c r="AL12" s="1775"/>
      <c r="AM12" s="1775"/>
      <c r="AN12" s="1775"/>
      <c r="AO12" s="1775"/>
      <c r="AP12" s="1775"/>
      <c r="AQ12" s="1775"/>
      <c r="AR12" s="1775"/>
      <c r="AS12" s="1776"/>
      <c r="AT12" s="1771" t="s">
        <v>621</v>
      </c>
      <c r="AU12" s="1772">
        <f>【非】式2!N193</f>
        <v>0</v>
      </c>
      <c r="AV12" s="1772"/>
      <c r="AW12" s="1772"/>
      <c r="AX12" s="1773"/>
    </row>
    <row r="13" spans="1:51" x14ac:dyDescent="0.15">
      <c r="A13" s="1446" t="s">
        <v>1051</v>
      </c>
      <c r="B13" s="1434" t="s">
        <v>1048</v>
      </c>
      <c r="C13" s="1435"/>
      <c r="D13" s="1436"/>
      <c r="E13" s="1219" t="str">
        <f>広告展開利用申込書!$G$6&amp;"　"&amp;広告展開利用申込書!$G$7</f>
        <v>　</v>
      </c>
      <c r="F13" s="1220"/>
      <c r="G13" s="1220"/>
      <c r="H13" s="1220"/>
      <c r="I13" s="1220"/>
      <c r="J13" s="1220"/>
      <c r="K13" s="1220"/>
      <c r="L13" s="1220"/>
      <c r="M13" s="1220"/>
      <c r="N13" s="1220"/>
      <c r="O13" s="1220"/>
      <c r="P13" s="1220"/>
      <c r="Q13" s="1220"/>
      <c r="R13" s="1220"/>
      <c r="S13" s="1220"/>
      <c r="T13" s="1220"/>
      <c r="U13" s="1220"/>
      <c r="V13" s="1220"/>
      <c r="W13" s="1220"/>
      <c r="X13" s="1220"/>
      <c r="Y13" s="1221"/>
      <c r="Z13" s="398"/>
      <c r="AB13" s="1774"/>
      <c r="AC13" s="1777"/>
      <c r="AD13" s="1778"/>
      <c r="AE13" s="1778"/>
      <c r="AF13" s="1779"/>
      <c r="AG13" s="1783"/>
      <c r="AH13" s="1785"/>
      <c r="AI13" s="1778"/>
      <c r="AJ13" s="1778"/>
      <c r="AK13" s="1778"/>
      <c r="AL13" s="1775"/>
      <c r="AM13" s="1775"/>
      <c r="AN13" s="1775"/>
      <c r="AO13" s="1775"/>
      <c r="AP13" s="1775"/>
      <c r="AQ13" s="1775"/>
      <c r="AR13" s="1775"/>
      <c r="AS13" s="1776"/>
      <c r="AT13" s="1771"/>
      <c r="AU13" s="1772"/>
      <c r="AV13" s="1772"/>
      <c r="AW13" s="1772"/>
      <c r="AX13" s="1773"/>
    </row>
    <row r="14" spans="1:51" x14ac:dyDescent="0.15">
      <c r="A14" s="1447"/>
      <c r="B14" s="1437"/>
      <c r="C14" s="1438"/>
      <c r="D14" s="1439"/>
      <c r="E14" s="1431"/>
      <c r="F14" s="1432"/>
      <c r="G14" s="1432"/>
      <c r="H14" s="1432"/>
      <c r="I14" s="1432"/>
      <c r="J14" s="1432"/>
      <c r="K14" s="1432"/>
      <c r="L14" s="1432"/>
      <c r="M14" s="1432"/>
      <c r="N14" s="1432"/>
      <c r="O14" s="1432"/>
      <c r="P14" s="1432"/>
      <c r="Q14" s="1432"/>
      <c r="R14" s="1432"/>
      <c r="S14" s="1432"/>
      <c r="T14" s="1432"/>
      <c r="U14" s="1432"/>
      <c r="V14" s="1432"/>
      <c r="W14" s="1432"/>
      <c r="X14" s="1432"/>
      <c r="Y14" s="1433"/>
      <c r="Z14" s="398"/>
      <c r="AB14" s="1774">
        <v>3</v>
      </c>
      <c r="AC14" s="1777"/>
      <c r="AD14" s="1778"/>
      <c r="AE14" s="1778"/>
      <c r="AF14" s="1779"/>
      <c r="AG14" s="1783" t="s">
        <v>487</v>
      </c>
      <c r="AH14" s="1785"/>
      <c r="AI14" s="1778"/>
      <c r="AJ14" s="1778"/>
      <c r="AK14" s="1778"/>
      <c r="AL14" s="1775"/>
      <c r="AM14" s="1775"/>
      <c r="AN14" s="1775"/>
      <c r="AO14" s="1775"/>
      <c r="AP14" s="1775"/>
      <c r="AQ14" s="1775"/>
      <c r="AR14" s="1775"/>
      <c r="AS14" s="1776"/>
      <c r="AT14" s="1771" t="s">
        <v>621</v>
      </c>
      <c r="AU14" s="1772">
        <f>【非】式2!N194</f>
        <v>0</v>
      </c>
      <c r="AV14" s="1772"/>
      <c r="AW14" s="1772"/>
      <c r="AX14" s="1773"/>
    </row>
    <row r="15" spans="1:51" x14ac:dyDescent="0.15">
      <c r="A15" s="1447"/>
      <c r="B15" s="1429" t="s">
        <v>8</v>
      </c>
      <c r="C15" s="1429"/>
      <c r="D15" s="1430"/>
      <c r="E15" s="1219" t="str">
        <f>IF(広告展開利用申込書!$G$8="","",広告展開利用申込書!$G$8)</f>
        <v/>
      </c>
      <c r="F15" s="1220"/>
      <c r="G15" s="1220"/>
      <c r="H15" s="1220"/>
      <c r="I15" s="1220"/>
      <c r="J15" s="1220"/>
      <c r="K15" s="1220"/>
      <c r="L15" s="1220"/>
      <c r="M15" s="1220"/>
      <c r="N15" s="1220"/>
      <c r="O15" s="1220"/>
      <c r="P15" s="1220"/>
      <c r="Q15" s="1220"/>
      <c r="R15" s="1220"/>
      <c r="S15" s="1220"/>
      <c r="T15" s="1220"/>
      <c r="U15" s="1220"/>
      <c r="V15" s="1220"/>
      <c r="W15" s="1220"/>
      <c r="X15" s="1220"/>
      <c r="Y15" s="1221"/>
      <c r="Z15" s="419"/>
      <c r="AB15" s="1774"/>
      <c r="AC15" s="1777"/>
      <c r="AD15" s="1778"/>
      <c r="AE15" s="1778"/>
      <c r="AF15" s="1779"/>
      <c r="AG15" s="1783"/>
      <c r="AH15" s="1785"/>
      <c r="AI15" s="1778"/>
      <c r="AJ15" s="1778"/>
      <c r="AK15" s="1778"/>
      <c r="AL15" s="1775"/>
      <c r="AM15" s="1775"/>
      <c r="AN15" s="1775"/>
      <c r="AO15" s="1775"/>
      <c r="AP15" s="1775"/>
      <c r="AQ15" s="1775"/>
      <c r="AR15" s="1775"/>
      <c r="AS15" s="1776"/>
      <c r="AT15" s="1771"/>
      <c r="AU15" s="1772"/>
      <c r="AV15" s="1772"/>
      <c r="AW15" s="1772"/>
      <c r="AX15" s="1773"/>
    </row>
    <row r="16" spans="1:51" x14ac:dyDescent="0.15">
      <c r="A16" s="1447"/>
      <c r="B16" s="1429"/>
      <c r="C16" s="1429"/>
      <c r="D16" s="1430"/>
      <c r="E16" s="1431"/>
      <c r="F16" s="1432"/>
      <c r="G16" s="1432"/>
      <c r="H16" s="1432"/>
      <c r="I16" s="1432"/>
      <c r="J16" s="1432"/>
      <c r="K16" s="1432"/>
      <c r="L16" s="1432"/>
      <c r="M16" s="1432"/>
      <c r="N16" s="1432"/>
      <c r="O16" s="1432"/>
      <c r="P16" s="1432"/>
      <c r="Q16" s="1432"/>
      <c r="R16" s="1432"/>
      <c r="S16" s="1432"/>
      <c r="T16" s="1432"/>
      <c r="U16" s="1432"/>
      <c r="V16" s="1432"/>
      <c r="W16" s="1432"/>
      <c r="X16" s="1432"/>
      <c r="Y16" s="1433"/>
      <c r="Z16" s="419"/>
      <c r="AB16" s="1774">
        <v>4</v>
      </c>
      <c r="AC16" s="1777"/>
      <c r="AD16" s="1778"/>
      <c r="AE16" s="1778"/>
      <c r="AF16" s="1779"/>
      <c r="AG16" s="1783" t="s">
        <v>487</v>
      </c>
      <c r="AH16" s="1785"/>
      <c r="AI16" s="1778"/>
      <c r="AJ16" s="1778"/>
      <c r="AK16" s="1778"/>
      <c r="AL16" s="1775"/>
      <c r="AM16" s="1775"/>
      <c r="AN16" s="1775"/>
      <c r="AO16" s="1775"/>
      <c r="AP16" s="1775"/>
      <c r="AQ16" s="1775"/>
      <c r="AR16" s="1775"/>
      <c r="AS16" s="1776"/>
      <c r="AT16" s="1771" t="s">
        <v>621</v>
      </c>
      <c r="AU16" s="1772">
        <f>【非】式2!N195</f>
        <v>0</v>
      </c>
      <c r="AV16" s="1772"/>
      <c r="AW16" s="1772"/>
      <c r="AX16" s="1773"/>
    </row>
    <row r="17" spans="1:51" ht="13.5" customHeight="1" x14ac:dyDescent="0.15">
      <c r="A17" s="1447"/>
      <c r="B17" s="1429" t="s">
        <v>445</v>
      </c>
      <c r="C17" s="1429"/>
      <c r="D17" s="1429"/>
      <c r="E17" s="1449" t="str">
        <f>IF(広告展開利用申込書!G10="","",広告展開利用申込書!G10)</f>
        <v/>
      </c>
      <c r="F17" s="1450"/>
      <c r="G17" s="1450"/>
      <c r="H17" s="1450"/>
      <c r="I17" s="1450"/>
      <c r="J17" s="1450"/>
      <c r="K17" s="1450"/>
      <c r="L17" s="1450"/>
      <c r="M17" s="1451"/>
      <c r="N17" s="1430" t="s">
        <v>1049</v>
      </c>
      <c r="O17" s="1452"/>
      <c r="P17" s="1453"/>
      <c r="Q17" s="1449" t="str">
        <f>IF(広告展開利用申込書!G11="","",広告展開利用申込書!G11)</f>
        <v/>
      </c>
      <c r="R17" s="1450"/>
      <c r="S17" s="1450"/>
      <c r="T17" s="1450"/>
      <c r="U17" s="1450"/>
      <c r="V17" s="1450"/>
      <c r="W17" s="1450"/>
      <c r="X17" s="1450"/>
      <c r="Y17" s="1451"/>
      <c r="Z17" s="419"/>
      <c r="AB17" s="1774"/>
      <c r="AC17" s="1777"/>
      <c r="AD17" s="1778"/>
      <c r="AE17" s="1778"/>
      <c r="AF17" s="1779"/>
      <c r="AG17" s="1783"/>
      <c r="AH17" s="1785"/>
      <c r="AI17" s="1778"/>
      <c r="AJ17" s="1778"/>
      <c r="AK17" s="1778"/>
      <c r="AL17" s="1775"/>
      <c r="AM17" s="1775"/>
      <c r="AN17" s="1775"/>
      <c r="AO17" s="1775"/>
      <c r="AP17" s="1775"/>
      <c r="AQ17" s="1775"/>
      <c r="AR17" s="1775"/>
      <c r="AS17" s="1776"/>
      <c r="AT17" s="1771"/>
      <c r="AU17" s="1772"/>
      <c r="AV17" s="1772"/>
      <c r="AW17" s="1772"/>
      <c r="AX17" s="1773"/>
    </row>
    <row r="18" spans="1:51" x14ac:dyDescent="0.15">
      <c r="A18" s="1447"/>
      <c r="B18" s="1429" t="s">
        <v>12</v>
      </c>
      <c r="C18" s="1429"/>
      <c r="D18" s="1429"/>
      <c r="E18" s="1425" t="str">
        <f>IF(広告展開利用申込書!$G$12="","",広告展開利用申込書!$G$12)</f>
        <v/>
      </c>
      <c r="F18" s="1426"/>
      <c r="G18" s="1426"/>
      <c r="H18" s="1426"/>
      <c r="I18" s="1426"/>
      <c r="J18" s="1426"/>
      <c r="K18" s="1426"/>
      <c r="L18" s="1426"/>
      <c r="M18" s="1427"/>
      <c r="N18" s="1430" t="s">
        <v>9</v>
      </c>
      <c r="O18" s="1452"/>
      <c r="P18" s="1453"/>
      <c r="Q18" s="1425" t="str">
        <f>IF(広告展開利用申込書!G13="","",広告展開利用申込書!G13)</f>
        <v/>
      </c>
      <c r="R18" s="1426"/>
      <c r="S18" s="1426"/>
      <c r="T18" s="1426"/>
      <c r="U18" s="1426"/>
      <c r="V18" s="1426"/>
      <c r="W18" s="1426"/>
      <c r="X18" s="1426"/>
      <c r="Y18" s="1427"/>
      <c r="Z18" s="419"/>
      <c r="AB18" s="1774">
        <v>5</v>
      </c>
      <c r="AC18" s="1777"/>
      <c r="AD18" s="1778"/>
      <c r="AE18" s="1778"/>
      <c r="AF18" s="1779"/>
      <c r="AG18" s="1783" t="s">
        <v>487</v>
      </c>
      <c r="AH18" s="1785"/>
      <c r="AI18" s="1778"/>
      <c r="AJ18" s="1778"/>
      <c r="AK18" s="1778"/>
      <c r="AL18" s="1775"/>
      <c r="AM18" s="1775"/>
      <c r="AN18" s="1775"/>
      <c r="AO18" s="1775"/>
      <c r="AP18" s="1775"/>
      <c r="AQ18" s="1775"/>
      <c r="AR18" s="1775"/>
      <c r="AS18" s="1776"/>
      <c r="AT18" s="1771" t="s">
        <v>621</v>
      </c>
      <c r="AU18" s="1772">
        <f>【非】式2!N196</f>
        <v>0</v>
      </c>
      <c r="AV18" s="1772"/>
      <c r="AW18" s="1772"/>
      <c r="AX18" s="1773"/>
    </row>
    <row r="19" spans="1:51" ht="14.25" thickBot="1" x14ac:dyDescent="0.2">
      <c r="A19" s="1448"/>
      <c r="B19" s="1454" t="s">
        <v>10</v>
      </c>
      <c r="C19" s="1454"/>
      <c r="D19" s="1454"/>
      <c r="E19" s="1455" t="str">
        <f>IF(広告展開利用申込書!G14="","",広告展開利用申込書!G14)</f>
        <v/>
      </c>
      <c r="F19" s="1456"/>
      <c r="G19" s="1456"/>
      <c r="H19" s="1456"/>
      <c r="I19" s="1456"/>
      <c r="J19" s="1456"/>
      <c r="K19" s="1456"/>
      <c r="L19" s="1456"/>
      <c r="M19" s="1456"/>
      <c r="N19" s="1456"/>
      <c r="O19" s="1456"/>
      <c r="P19" s="1456"/>
      <c r="Q19" s="1456"/>
      <c r="R19" s="1456"/>
      <c r="S19" s="1456"/>
      <c r="T19" s="1456"/>
      <c r="U19" s="1456"/>
      <c r="V19" s="1456"/>
      <c r="W19" s="1456"/>
      <c r="X19" s="1456"/>
      <c r="Y19" s="1457"/>
      <c r="Z19" s="419"/>
      <c r="AB19" s="1774"/>
      <c r="AC19" s="1777"/>
      <c r="AD19" s="1778"/>
      <c r="AE19" s="1778"/>
      <c r="AF19" s="1779"/>
      <c r="AG19" s="1783"/>
      <c r="AH19" s="1785"/>
      <c r="AI19" s="1778"/>
      <c r="AJ19" s="1778"/>
      <c r="AK19" s="1778"/>
      <c r="AL19" s="1775"/>
      <c r="AM19" s="1775"/>
      <c r="AN19" s="1775"/>
      <c r="AO19" s="1775"/>
      <c r="AP19" s="1775"/>
      <c r="AQ19" s="1775"/>
      <c r="AR19" s="1775"/>
      <c r="AS19" s="1776"/>
      <c r="AT19" s="1771"/>
      <c r="AU19" s="1772"/>
      <c r="AV19" s="1772"/>
      <c r="AW19" s="1772"/>
      <c r="AX19" s="1773"/>
    </row>
    <row r="20" spans="1:51" ht="13.5" customHeight="1" thickTop="1" thickBot="1" x14ac:dyDescent="0.2">
      <c r="A20" s="1381" t="s">
        <v>507</v>
      </c>
      <c r="B20" s="1458" t="s">
        <v>11</v>
      </c>
      <c r="C20" s="1458"/>
      <c r="D20" s="1458"/>
      <c r="E20" s="1422" t="str">
        <f>IF(広告展開利用申込書!$G$16="","",広告展開利用申込書!$G$16)</f>
        <v/>
      </c>
      <c r="F20" s="1423"/>
      <c r="G20" s="1423"/>
      <c r="H20" s="1423"/>
      <c r="I20" s="1423"/>
      <c r="J20" s="1423"/>
      <c r="K20" s="1423"/>
      <c r="L20" s="1423"/>
      <c r="M20" s="1423"/>
      <c r="N20" s="1423"/>
      <c r="O20" s="1423"/>
      <c r="P20" s="1423"/>
      <c r="Q20" s="1423"/>
      <c r="R20" s="1423"/>
      <c r="S20" s="1423"/>
      <c r="T20" s="1423"/>
      <c r="U20" s="1423"/>
      <c r="V20" s="1423"/>
      <c r="W20" s="1423"/>
      <c r="X20" s="1423"/>
      <c r="Y20" s="1424"/>
      <c r="Z20" s="398"/>
      <c r="AB20" s="1774">
        <v>6</v>
      </c>
      <c r="AC20" s="1777"/>
      <c r="AD20" s="1778"/>
      <c r="AE20" s="1778"/>
      <c r="AF20" s="1779"/>
      <c r="AG20" s="1783" t="s">
        <v>487</v>
      </c>
      <c r="AH20" s="1785"/>
      <c r="AI20" s="1778"/>
      <c r="AJ20" s="1778"/>
      <c r="AK20" s="1778"/>
      <c r="AL20" s="1775"/>
      <c r="AM20" s="1775"/>
      <c r="AN20" s="1775"/>
      <c r="AO20" s="1775"/>
      <c r="AP20" s="1775"/>
      <c r="AQ20" s="1775"/>
      <c r="AR20" s="1775"/>
      <c r="AS20" s="1776"/>
      <c r="AT20" s="1771" t="s">
        <v>621</v>
      </c>
      <c r="AU20" s="1772">
        <f>【非】式2!N197</f>
        <v>0</v>
      </c>
      <c r="AV20" s="1772"/>
      <c r="AW20" s="1772"/>
      <c r="AX20" s="1773"/>
    </row>
    <row r="21" spans="1:51" ht="13.5" customHeight="1" thickTop="1" x14ac:dyDescent="0.15">
      <c r="A21" s="1381"/>
      <c r="B21" s="1459"/>
      <c r="C21" s="1459"/>
      <c r="D21" s="1459"/>
      <c r="E21" s="1419"/>
      <c r="F21" s="1420"/>
      <c r="G21" s="1420"/>
      <c r="H21" s="1420"/>
      <c r="I21" s="1420"/>
      <c r="J21" s="1420"/>
      <c r="K21" s="1420"/>
      <c r="L21" s="1420"/>
      <c r="M21" s="1420"/>
      <c r="N21" s="1420"/>
      <c r="O21" s="1420"/>
      <c r="P21" s="1420"/>
      <c r="Q21" s="1420"/>
      <c r="R21" s="1420"/>
      <c r="S21" s="1420"/>
      <c r="T21" s="1420"/>
      <c r="U21" s="1420"/>
      <c r="V21" s="1420"/>
      <c r="W21" s="1420"/>
      <c r="X21" s="1420"/>
      <c r="Y21" s="1421"/>
      <c r="Z21" s="398"/>
      <c r="AB21" s="1774"/>
      <c r="AC21" s="1777"/>
      <c r="AD21" s="1778"/>
      <c r="AE21" s="1778"/>
      <c r="AF21" s="1779"/>
      <c r="AG21" s="1783"/>
      <c r="AH21" s="1785"/>
      <c r="AI21" s="1778"/>
      <c r="AJ21" s="1778"/>
      <c r="AK21" s="1778"/>
      <c r="AL21" s="1775"/>
      <c r="AM21" s="1775"/>
      <c r="AN21" s="1775"/>
      <c r="AO21" s="1775"/>
      <c r="AP21" s="1775"/>
      <c r="AQ21" s="1775"/>
      <c r="AR21" s="1775"/>
      <c r="AS21" s="1776"/>
      <c r="AT21" s="1771"/>
      <c r="AU21" s="1772"/>
      <c r="AV21" s="1772"/>
      <c r="AW21" s="1772"/>
      <c r="AX21" s="1773"/>
    </row>
    <row r="22" spans="1:51" x14ac:dyDescent="0.15">
      <c r="A22" s="1381"/>
      <c r="B22" s="1415" t="s">
        <v>464</v>
      </c>
      <c r="C22" s="1415"/>
      <c r="D22" s="1415"/>
      <c r="E22" s="1416" t="str">
        <f>IF(広告展開利用申込書!$G$17="","",広告展開利用申込書!$G$17)</f>
        <v/>
      </c>
      <c r="F22" s="1417"/>
      <c r="G22" s="1417"/>
      <c r="H22" s="1417"/>
      <c r="I22" s="1417"/>
      <c r="J22" s="1417"/>
      <c r="K22" s="1417"/>
      <c r="L22" s="1417"/>
      <c r="M22" s="1417"/>
      <c r="N22" s="1417"/>
      <c r="O22" s="1417"/>
      <c r="P22" s="1417"/>
      <c r="Q22" s="1417"/>
      <c r="R22" s="1417"/>
      <c r="S22" s="1417"/>
      <c r="T22" s="1417"/>
      <c r="U22" s="1417"/>
      <c r="V22" s="1417"/>
      <c r="W22" s="1417"/>
      <c r="X22" s="1417"/>
      <c r="Y22" s="1418"/>
      <c r="Z22" s="398"/>
      <c r="AB22" s="1774">
        <v>7</v>
      </c>
      <c r="AC22" s="1777"/>
      <c r="AD22" s="1778"/>
      <c r="AE22" s="1778"/>
      <c r="AF22" s="1779"/>
      <c r="AG22" s="1783" t="s">
        <v>487</v>
      </c>
      <c r="AH22" s="1785"/>
      <c r="AI22" s="1778"/>
      <c r="AJ22" s="1778"/>
      <c r="AK22" s="1778"/>
      <c r="AL22" s="1775"/>
      <c r="AM22" s="1775"/>
      <c r="AN22" s="1775"/>
      <c r="AO22" s="1775"/>
      <c r="AP22" s="1775"/>
      <c r="AQ22" s="1775"/>
      <c r="AR22" s="1775"/>
      <c r="AS22" s="1776"/>
      <c r="AT22" s="1771" t="s">
        <v>621</v>
      </c>
      <c r="AU22" s="1772">
        <f>【非】式2!N198</f>
        <v>0</v>
      </c>
      <c r="AV22" s="1772"/>
      <c r="AW22" s="1772"/>
      <c r="AX22" s="1773"/>
    </row>
    <row r="23" spans="1:51" ht="13.5" customHeight="1" x14ac:dyDescent="0.15">
      <c r="A23" s="1381"/>
      <c r="B23" s="1415"/>
      <c r="C23" s="1415"/>
      <c r="D23" s="1415"/>
      <c r="E23" s="1419"/>
      <c r="F23" s="1420"/>
      <c r="G23" s="1420"/>
      <c r="H23" s="1420"/>
      <c r="I23" s="1420"/>
      <c r="J23" s="1420"/>
      <c r="K23" s="1420"/>
      <c r="L23" s="1420"/>
      <c r="M23" s="1420"/>
      <c r="N23" s="1420"/>
      <c r="O23" s="1420"/>
      <c r="P23" s="1420"/>
      <c r="Q23" s="1420"/>
      <c r="R23" s="1420"/>
      <c r="S23" s="1420"/>
      <c r="T23" s="1420"/>
      <c r="U23" s="1420"/>
      <c r="V23" s="1420"/>
      <c r="W23" s="1420"/>
      <c r="X23" s="1420"/>
      <c r="Y23" s="1421"/>
      <c r="Z23" s="398"/>
      <c r="AB23" s="1774"/>
      <c r="AC23" s="1777"/>
      <c r="AD23" s="1778"/>
      <c r="AE23" s="1778"/>
      <c r="AF23" s="1779"/>
      <c r="AG23" s="1783"/>
      <c r="AH23" s="1785"/>
      <c r="AI23" s="1778"/>
      <c r="AJ23" s="1778"/>
      <c r="AK23" s="1778"/>
      <c r="AL23" s="1775"/>
      <c r="AM23" s="1775"/>
      <c r="AN23" s="1775"/>
      <c r="AO23" s="1775"/>
      <c r="AP23" s="1775"/>
      <c r="AQ23" s="1775"/>
      <c r="AR23" s="1775"/>
      <c r="AS23" s="1776"/>
      <c r="AT23" s="1771"/>
      <c r="AU23" s="1772"/>
      <c r="AV23" s="1772"/>
      <c r="AW23" s="1772"/>
      <c r="AX23" s="1773"/>
    </row>
    <row r="24" spans="1:51" x14ac:dyDescent="0.15">
      <c r="A24" s="1381"/>
      <c r="B24" s="1411" t="s">
        <v>1044</v>
      </c>
      <c r="C24" s="1411"/>
      <c r="D24" s="1411"/>
      <c r="E24" s="1219" t="str">
        <f>IF(広告展開利用申込書!$G$18="","",広告展開利用申込書!$G$18)</f>
        <v/>
      </c>
      <c r="F24" s="1220"/>
      <c r="G24" s="1220"/>
      <c r="H24" s="1220"/>
      <c r="I24" s="1220"/>
      <c r="J24" s="1220"/>
      <c r="K24" s="1220"/>
      <c r="L24" s="1220"/>
      <c r="M24" s="1220"/>
      <c r="N24" s="1220"/>
      <c r="O24" s="1220"/>
      <c r="P24" s="1220"/>
      <c r="Q24" s="1220"/>
      <c r="R24" s="1220"/>
      <c r="S24" s="1220"/>
      <c r="T24" s="1220"/>
      <c r="U24" s="1220"/>
      <c r="V24" s="1220"/>
      <c r="W24" s="1220"/>
      <c r="X24" s="1220"/>
      <c r="Y24" s="1221"/>
      <c r="Z24" s="398"/>
      <c r="AB24" s="1774">
        <v>8</v>
      </c>
      <c r="AC24" s="1777"/>
      <c r="AD24" s="1778"/>
      <c r="AE24" s="1778"/>
      <c r="AF24" s="1779"/>
      <c r="AG24" s="1783" t="s">
        <v>487</v>
      </c>
      <c r="AH24" s="1785"/>
      <c r="AI24" s="1778"/>
      <c r="AJ24" s="1778"/>
      <c r="AK24" s="1778"/>
      <c r="AL24" s="1775"/>
      <c r="AM24" s="1775"/>
      <c r="AN24" s="1775"/>
      <c r="AO24" s="1775"/>
      <c r="AP24" s="1775"/>
      <c r="AQ24" s="1775"/>
      <c r="AR24" s="1775"/>
      <c r="AS24" s="1776"/>
      <c r="AT24" s="1771" t="s">
        <v>621</v>
      </c>
      <c r="AU24" s="1772">
        <f>【非】式2!N199</f>
        <v>0</v>
      </c>
      <c r="AV24" s="1772"/>
      <c r="AW24" s="1772"/>
      <c r="AX24" s="1773"/>
    </row>
    <row r="25" spans="1:51" ht="14.25" thickBot="1" x14ac:dyDescent="0.2">
      <c r="A25" s="1381"/>
      <c r="B25" s="1411"/>
      <c r="C25" s="1411"/>
      <c r="D25" s="1411"/>
      <c r="E25" s="1431"/>
      <c r="F25" s="1432"/>
      <c r="G25" s="1432"/>
      <c r="H25" s="1432"/>
      <c r="I25" s="1432"/>
      <c r="J25" s="1432"/>
      <c r="K25" s="1432"/>
      <c r="L25" s="1432"/>
      <c r="M25" s="1432"/>
      <c r="N25" s="1432"/>
      <c r="O25" s="1432"/>
      <c r="P25" s="1432"/>
      <c r="Q25" s="1432"/>
      <c r="R25" s="1432"/>
      <c r="S25" s="1432"/>
      <c r="T25" s="1432"/>
      <c r="U25" s="1432"/>
      <c r="V25" s="1432"/>
      <c r="W25" s="1432"/>
      <c r="X25" s="1432"/>
      <c r="Y25" s="1433"/>
      <c r="AB25" s="1774"/>
      <c r="AC25" s="1780"/>
      <c r="AD25" s="1781"/>
      <c r="AE25" s="1781"/>
      <c r="AF25" s="1782"/>
      <c r="AG25" s="1784"/>
      <c r="AH25" s="1803"/>
      <c r="AI25" s="1781"/>
      <c r="AJ25" s="1781"/>
      <c r="AK25" s="1781"/>
      <c r="AL25" s="1789"/>
      <c r="AM25" s="1789"/>
      <c r="AN25" s="1789"/>
      <c r="AO25" s="1789"/>
      <c r="AP25" s="1789"/>
      <c r="AQ25" s="1789"/>
      <c r="AR25" s="1789"/>
      <c r="AS25" s="1790"/>
      <c r="AT25" s="1791"/>
      <c r="AU25" s="1787"/>
      <c r="AV25" s="1787"/>
      <c r="AW25" s="1787"/>
      <c r="AX25" s="1788"/>
    </row>
    <row r="26" spans="1:51" x14ac:dyDescent="0.15">
      <c r="A26" s="1382"/>
      <c r="B26" s="1352" t="s">
        <v>389</v>
      </c>
      <c r="C26" s="1352"/>
      <c r="D26" s="1352"/>
      <c r="E26" s="1412" t="str">
        <f>IF(広告展開利用申込書!$G$21="","",広告展開利用申込書!$G$21)</f>
        <v/>
      </c>
      <c r="F26" s="1413"/>
      <c r="G26" s="1413"/>
      <c r="H26" s="1413"/>
      <c r="I26" s="1413"/>
      <c r="J26" s="1413"/>
      <c r="K26" s="1413"/>
      <c r="L26" s="1413"/>
      <c r="M26" s="1414"/>
      <c r="N26" s="1408" t="s">
        <v>740</v>
      </c>
      <c r="O26" s="1410"/>
      <c r="P26" s="1409"/>
      <c r="Q26" s="1396" t="str">
        <f>IF(広告展開利用申込書!G22="","",広告展開利用申込書!G22)</f>
        <v/>
      </c>
      <c r="R26" s="1397"/>
      <c r="S26" s="1407"/>
      <c r="T26" s="1408" t="s">
        <v>739</v>
      </c>
      <c r="U26" s="1410"/>
      <c r="V26" s="1409"/>
      <c r="W26" s="1396" t="str">
        <f>IF(広告展開利用申込書!G23="","",広告展開利用申込書!G23)</f>
        <v/>
      </c>
      <c r="X26" s="1397"/>
      <c r="Y26" s="1407"/>
      <c r="AB26" s="398"/>
      <c r="AC26" s="420" t="s">
        <v>505</v>
      </c>
      <c r="AD26" s="421" t="s">
        <v>1080</v>
      </c>
      <c r="AE26" s="398"/>
      <c r="AF26" s="398"/>
      <c r="AG26" s="398"/>
      <c r="AH26" s="398"/>
      <c r="AI26" s="398"/>
      <c r="AJ26" s="398"/>
      <c r="AK26" s="398"/>
      <c r="AL26" s="398"/>
      <c r="AM26" s="398"/>
      <c r="AN26" s="398"/>
      <c r="AO26" s="398"/>
      <c r="AP26" s="398"/>
      <c r="AQ26" s="398"/>
      <c r="AR26" s="398"/>
      <c r="AS26" s="398"/>
      <c r="AT26" s="398"/>
      <c r="AU26" s="398"/>
      <c r="AV26" s="398"/>
      <c r="AW26" s="398"/>
      <c r="AX26" s="398"/>
      <c r="AY26" s="398"/>
    </row>
    <row r="27" spans="1:51" x14ac:dyDescent="0.15">
      <c r="A27" s="403"/>
      <c r="B27" s="403"/>
      <c r="C27" s="403"/>
      <c r="D27" s="403"/>
      <c r="E27" s="403"/>
      <c r="F27" s="403"/>
      <c r="G27" s="403"/>
      <c r="H27" s="403"/>
      <c r="I27" s="403"/>
      <c r="J27" s="403"/>
      <c r="K27" s="403"/>
      <c r="L27" s="403"/>
      <c r="M27" s="403"/>
      <c r="N27" s="403"/>
      <c r="O27" s="403"/>
      <c r="P27" s="403"/>
      <c r="Q27" s="403"/>
      <c r="R27" s="403"/>
      <c r="S27" s="403"/>
      <c r="T27" s="403"/>
      <c r="U27" s="403"/>
      <c r="V27" s="403"/>
      <c r="W27" s="403"/>
      <c r="X27" s="403"/>
      <c r="Y27" s="403"/>
      <c r="AB27" s="420"/>
      <c r="AC27" s="421" t="str">
        <f>IF(B1="上映","※  上映用の媒体に複数曲を収録する場合にはあらかじめご連絡ください。",IF(B1="演奏","※  演奏用の媒体に複数曲を収録する場合にはあらかじめご連絡ください。",""))</f>
        <v/>
      </c>
      <c r="AY27" s="398"/>
    </row>
    <row r="28" spans="1:51" x14ac:dyDescent="0.15">
      <c r="A28" s="403"/>
      <c r="B28" s="403"/>
      <c r="C28" s="403"/>
      <c r="D28" s="403"/>
      <c r="E28" s="403"/>
      <c r="F28" s="403"/>
      <c r="G28" s="403"/>
      <c r="H28" s="403"/>
      <c r="I28" s="403"/>
      <c r="J28" s="403"/>
      <c r="K28" s="403"/>
      <c r="L28" s="403"/>
      <c r="M28" s="403"/>
      <c r="N28" s="403"/>
      <c r="O28" s="403"/>
      <c r="P28" s="403"/>
      <c r="Q28" s="403"/>
      <c r="R28" s="403"/>
      <c r="S28" s="403"/>
      <c r="T28" s="403"/>
      <c r="U28" s="403"/>
      <c r="V28" s="403"/>
      <c r="W28" s="403"/>
      <c r="X28" s="403"/>
      <c r="Y28" s="403"/>
      <c r="AC28" s="421" t="s">
        <v>505</v>
      </c>
      <c r="AD28" s="422" t="s">
        <v>748</v>
      </c>
      <c r="AE28" s="420"/>
      <c r="AF28" s="420"/>
      <c r="AG28" s="420"/>
      <c r="AH28" s="420"/>
      <c r="AI28" s="420"/>
      <c r="AJ28" s="420"/>
      <c r="AK28" s="420"/>
      <c r="AL28" s="420"/>
      <c r="AM28" s="420"/>
      <c r="AN28" s="420"/>
      <c r="AO28" s="420"/>
      <c r="AP28" s="420"/>
      <c r="AQ28" s="420"/>
      <c r="AR28" s="420"/>
      <c r="AS28" s="420"/>
      <c r="AT28" s="420"/>
      <c r="AU28" s="420"/>
      <c r="AV28" s="420"/>
      <c r="AW28" s="420"/>
      <c r="AX28" s="398"/>
      <c r="AY28" s="398"/>
    </row>
    <row r="29" spans="1:51" x14ac:dyDescent="0.15">
      <c r="A29" s="403"/>
      <c r="B29" s="403"/>
      <c r="C29" s="403"/>
      <c r="D29" s="403"/>
      <c r="E29" s="403"/>
      <c r="F29" s="403"/>
      <c r="G29" s="403"/>
      <c r="H29" s="403"/>
      <c r="I29" s="403"/>
      <c r="J29" s="403"/>
      <c r="K29" s="403"/>
      <c r="L29" s="403"/>
      <c r="M29" s="403"/>
      <c r="N29" s="403"/>
      <c r="O29" s="403"/>
      <c r="P29" s="403"/>
      <c r="Q29" s="403"/>
      <c r="R29" s="403"/>
      <c r="S29" s="403"/>
      <c r="T29" s="403"/>
      <c r="U29" s="403"/>
      <c r="V29" s="403"/>
      <c r="W29" s="403"/>
      <c r="X29" s="403"/>
      <c r="Y29" s="403"/>
      <c r="Z29" s="399"/>
      <c r="AA29" s="399"/>
      <c r="AY29" s="398"/>
    </row>
    <row r="30" spans="1:51" x14ac:dyDescent="0.15">
      <c r="A30" s="423"/>
      <c r="B30" s="423"/>
      <c r="C30" s="423"/>
      <c r="D30" s="423"/>
      <c r="E30" s="423"/>
      <c r="F30" s="423"/>
      <c r="G30" s="423"/>
      <c r="H30" s="423"/>
      <c r="I30" s="423"/>
      <c r="J30" s="423"/>
      <c r="K30" s="423"/>
      <c r="L30" s="423"/>
      <c r="M30" s="423"/>
      <c r="N30" s="423"/>
      <c r="O30" s="423"/>
      <c r="P30" s="423"/>
      <c r="Q30" s="423"/>
      <c r="R30" s="423"/>
      <c r="S30" s="423"/>
      <c r="T30" s="423"/>
      <c r="U30" s="423"/>
      <c r="V30" s="423"/>
      <c r="W30" s="423"/>
      <c r="X30" s="423"/>
      <c r="Y30" s="423"/>
      <c r="Z30" s="424"/>
      <c r="AA30" s="425"/>
      <c r="AB30" s="425"/>
      <c r="AC30" s="425"/>
      <c r="AD30" s="425"/>
      <c r="AE30" s="425"/>
      <c r="AF30" s="425"/>
      <c r="AG30" s="425"/>
      <c r="AH30" s="425"/>
      <c r="AI30" s="425"/>
      <c r="AJ30" s="425"/>
      <c r="AK30" s="425"/>
      <c r="AL30" s="425"/>
      <c r="AM30" s="425"/>
      <c r="AN30" s="425"/>
      <c r="AO30" s="425"/>
      <c r="AP30" s="425"/>
      <c r="AQ30" s="1813" t="str">
        <f>IF(広告展開利用申込書!V20="","",広告展開利用申込書!V20)</f>
        <v/>
      </c>
      <c r="AR30" s="1813"/>
      <c r="AS30" s="1813"/>
      <c r="AT30" s="1813"/>
      <c r="AU30" s="1813"/>
      <c r="AV30" s="1813"/>
      <c r="AW30" s="1813"/>
      <c r="AX30" s="1813"/>
      <c r="AY30" s="398"/>
    </row>
    <row r="31" spans="1:51" x14ac:dyDescent="0.15">
      <c r="A31" s="1770" t="s">
        <v>610</v>
      </c>
      <c r="B31" s="1770"/>
      <c r="C31" s="1770"/>
      <c r="D31" s="1770"/>
      <c r="E31" s="1770"/>
      <c r="F31" s="1770"/>
      <c r="G31" s="1770"/>
      <c r="H31" s="1770"/>
      <c r="I31" s="1770"/>
      <c r="J31" s="1770"/>
      <c r="K31" s="1770"/>
      <c r="L31" s="1770"/>
      <c r="M31" s="1770"/>
      <c r="N31" s="1770"/>
      <c r="O31" s="1770"/>
      <c r="P31" s="1770"/>
      <c r="Q31" s="1770"/>
      <c r="R31" s="1770"/>
      <c r="S31" s="1770"/>
      <c r="T31" s="1770"/>
      <c r="U31" s="1770"/>
      <c r="V31" s="1770"/>
      <c r="W31" s="1770"/>
      <c r="X31" s="1770"/>
      <c r="Y31" s="1770"/>
      <c r="Z31" s="399"/>
      <c r="AO31" s="399"/>
      <c r="AQ31" s="1814"/>
      <c r="AR31" s="1814"/>
      <c r="AS31" s="1814"/>
      <c r="AT31" s="1814"/>
      <c r="AU31" s="1814"/>
      <c r="AV31" s="1814"/>
      <c r="AW31" s="1814"/>
      <c r="AX31" s="1814"/>
      <c r="AY31" s="398"/>
    </row>
    <row r="32" spans="1:51" x14ac:dyDescent="0.15">
      <c r="A32" s="426"/>
      <c r="B32" s="426"/>
      <c r="C32" s="426"/>
      <c r="D32" s="426"/>
      <c r="E32" s="426"/>
      <c r="F32" s="426"/>
      <c r="G32" s="426"/>
      <c r="H32" s="426"/>
      <c r="I32" s="426"/>
      <c r="J32" s="426"/>
      <c r="K32" s="426"/>
      <c r="L32" s="426"/>
      <c r="M32" s="426"/>
      <c r="N32" s="426"/>
      <c r="O32" s="426"/>
      <c r="P32" s="426"/>
      <c r="Q32" s="426"/>
      <c r="R32" s="426"/>
      <c r="S32" s="426"/>
      <c r="T32" s="426"/>
      <c r="U32" s="426"/>
      <c r="V32" s="426"/>
      <c r="W32" s="426"/>
      <c r="X32" s="426"/>
      <c r="Y32" s="426"/>
      <c r="Z32" s="399"/>
      <c r="AA32" s="399"/>
      <c r="AB32" s="1723" t="s">
        <v>615</v>
      </c>
      <c r="AC32" s="1724"/>
      <c r="AD32" s="1724"/>
      <c r="AE32" s="1724"/>
      <c r="AF32" s="1808"/>
      <c r="AG32" s="1809"/>
      <c r="AH32" s="1809"/>
      <c r="AI32" s="1809"/>
      <c r="AJ32" s="1809"/>
      <c r="AK32" s="1809"/>
      <c r="AL32" s="1809"/>
      <c r="AM32" s="1810"/>
      <c r="AO32" s="399"/>
      <c r="AQ32" s="1763" t="s">
        <v>617</v>
      </c>
      <c r="AR32" s="1764"/>
      <c r="AS32" s="1764"/>
      <c r="AT32" s="1765"/>
      <c r="AU32" s="1763" t="s">
        <v>618</v>
      </c>
      <c r="AV32" s="1764"/>
      <c r="AW32" s="1764"/>
      <c r="AX32" s="1765"/>
      <c r="AY32" s="398"/>
    </row>
    <row r="33" spans="1:51" x14ac:dyDescent="0.15">
      <c r="A33" s="427"/>
      <c r="B33" s="1723" t="s">
        <v>611</v>
      </c>
      <c r="C33" s="1724"/>
      <c r="D33" s="1724"/>
      <c r="E33" s="1724"/>
      <c r="F33" s="1724"/>
      <c r="G33" s="1725"/>
      <c r="H33" s="427"/>
      <c r="I33" s="427"/>
      <c r="J33" s="1723" t="s">
        <v>612</v>
      </c>
      <c r="K33" s="1724"/>
      <c r="L33" s="1724"/>
      <c r="M33" s="1724"/>
      <c r="N33" s="1724"/>
      <c r="O33" s="1725"/>
      <c r="P33" s="427"/>
      <c r="Q33" s="427"/>
      <c r="R33" s="1723" t="s">
        <v>64</v>
      </c>
      <c r="S33" s="1724"/>
      <c r="T33" s="1724"/>
      <c r="U33" s="1724"/>
      <c r="V33" s="1724"/>
      <c r="W33" s="1724"/>
      <c r="X33" s="1725"/>
      <c r="Y33" s="428"/>
      <c r="Z33" s="399"/>
      <c r="AB33" s="1723" t="s">
        <v>616</v>
      </c>
      <c r="AC33" s="1724"/>
      <c r="AD33" s="1724"/>
      <c r="AE33" s="1724"/>
      <c r="AF33" s="1738"/>
      <c r="AG33" s="1739"/>
      <c r="AH33" s="1739"/>
      <c r="AI33" s="1739"/>
      <c r="AJ33" s="1739"/>
      <c r="AK33" s="1739"/>
      <c r="AL33" s="1739"/>
      <c r="AM33" s="1740"/>
      <c r="AO33" s="399"/>
      <c r="AQ33" s="1754"/>
      <c r="AR33" s="1755"/>
      <c r="AS33" s="1755"/>
      <c r="AT33" s="1756"/>
      <c r="AU33" s="1754"/>
      <c r="AV33" s="1755"/>
      <c r="AW33" s="1755"/>
      <c r="AX33" s="1756"/>
      <c r="AY33" s="398"/>
    </row>
    <row r="34" spans="1:51" x14ac:dyDescent="0.15">
      <c r="A34" s="427"/>
      <c r="B34" s="1766" t="str">
        <f>IF(SUM(【非】式2!N192:N199)=0,"",SUM(【非】式2!N192:N199))</f>
        <v/>
      </c>
      <c r="C34" s="1767"/>
      <c r="D34" s="1767"/>
      <c r="E34" s="1767"/>
      <c r="F34" s="1767"/>
      <c r="G34" s="429" t="s">
        <v>42</v>
      </c>
      <c r="H34" s="1768" t="s">
        <v>613</v>
      </c>
      <c r="I34" s="1769"/>
      <c r="J34" s="1766" t="str">
        <f>IF(B34="","",ROUNDDOWN(B34*0.1,0))</f>
        <v/>
      </c>
      <c r="K34" s="1767"/>
      <c r="L34" s="1767"/>
      <c r="M34" s="1767"/>
      <c r="N34" s="1767"/>
      <c r="O34" s="429" t="s">
        <v>42</v>
      </c>
      <c r="P34" s="1768" t="s">
        <v>614</v>
      </c>
      <c r="Q34" s="1769"/>
      <c r="R34" s="1766" t="str">
        <f>IF(B34="","",B34+J34)</f>
        <v/>
      </c>
      <c r="S34" s="1767"/>
      <c r="T34" s="1767"/>
      <c r="U34" s="1767"/>
      <c r="V34" s="1767"/>
      <c r="W34" s="1767"/>
      <c r="X34" s="429" t="s">
        <v>42</v>
      </c>
      <c r="Y34" s="428"/>
      <c r="Z34" s="398"/>
      <c r="AB34" s="1804" t="s">
        <v>64</v>
      </c>
      <c r="AC34" s="1805"/>
      <c r="AD34" s="1805"/>
      <c r="AE34" s="1805"/>
      <c r="AF34" s="1742"/>
      <c r="AG34" s="1743"/>
      <c r="AH34" s="1743"/>
      <c r="AI34" s="1743"/>
      <c r="AJ34" s="1743"/>
      <c r="AK34" s="1743"/>
      <c r="AL34" s="1743"/>
      <c r="AM34" s="1811" t="s">
        <v>42</v>
      </c>
      <c r="AO34" s="398"/>
      <c r="AQ34" s="1757"/>
      <c r="AR34" s="1758"/>
      <c r="AS34" s="1758"/>
      <c r="AT34" s="1759"/>
      <c r="AU34" s="1757"/>
      <c r="AV34" s="1758"/>
      <c r="AW34" s="1758"/>
      <c r="AX34" s="1759"/>
      <c r="AY34" s="398"/>
    </row>
    <row r="35" spans="1:51" x14ac:dyDescent="0.15">
      <c r="A35" s="403"/>
      <c r="B35" s="403"/>
      <c r="C35" s="403"/>
      <c r="D35" s="403"/>
      <c r="E35" s="403"/>
      <c r="F35" s="403"/>
      <c r="G35" s="403"/>
      <c r="H35" s="403"/>
      <c r="I35" s="403"/>
      <c r="J35" s="403"/>
      <c r="K35" s="403"/>
      <c r="L35" s="403"/>
      <c r="M35" s="403"/>
      <c r="N35" s="403"/>
      <c r="O35" s="403"/>
      <c r="P35" s="403"/>
      <c r="Q35" s="403"/>
      <c r="R35" s="403"/>
      <c r="S35" s="403"/>
      <c r="T35" s="403"/>
      <c r="U35" s="403"/>
      <c r="V35" s="403"/>
      <c r="W35" s="403"/>
      <c r="X35" s="403"/>
      <c r="Y35" s="403"/>
      <c r="Z35" s="398"/>
      <c r="AB35" s="1806"/>
      <c r="AC35" s="1807"/>
      <c r="AD35" s="1807"/>
      <c r="AE35" s="1807"/>
      <c r="AF35" s="1744"/>
      <c r="AG35" s="1745"/>
      <c r="AH35" s="1745"/>
      <c r="AI35" s="1745"/>
      <c r="AJ35" s="1745"/>
      <c r="AK35" s="1745"/>
      <c r="AL35" s="1745"/>
      <c r="AM35" s="1812"/>
      <c r="AO35" s="398"/>
      <c r="AQ35" s="1757"/>
      <c r="AR35" s="1758"/>
      <c r="AS35" s="1758"/>
      <c r="AT35" s="1759"/>
      <c r="AU35" s="1757"/>
      <c r="AV35" s="1758"/>
      <c r="AW35" s="1758"/>
      <c r="AX35" s="1759"/>
      <c r="AY35" s="398"/>
    </row>
    <row r="36" spans="1:51" x14ac:dyDescent="0.15">
      <c r="A36" s="403"/>
      <c r="B36" s="403"/>
      <c r="C36" s="403"/>
      <c r="D36" s="403"/>
      <c r="E36" s="403"/>
      <c r="F36" s="403"/>
      <c r="G36" s="403"/>
      <c r="H36" s="403"/>
      <c r="I36" s="403"/>
      <c r="J36" s="403"/>
      <c r="K36" s="403"/>
      <c r="L36" s="403"/>
      <c r="M36" s="403"/>
      <c r="N36" s="403"/>
      <c r="O36" s="403"/>
      <c r="P36" s="403"/>
      <c r="Q36" s="403"/>
      <c r="R36" s="403"/>
      <c r="S36" s="403"/>
      <c r="T36" s="403"/>
      <c r="U36" s="403"/>
      <c r="V36" s="403"/>
      <c r="W36" s="403"/>
      <c r="X36" s="403"/>
      <c r="Y36" s="403"/>
      <c r="Z36" s="398"/>
      <c r="AC36" s="430"/>
      <c r="AD36" s="430"/>
      <c r="AE36" s="796"/>
      <c r="AF36" s="796"/>
      <c r="AG36" s="796"/>
      <c r="AH36" s="796"/>
      <c r="AI36" s="796"/>
      <c r="AJ36" s="796"/>
      <c r="AK36" s="796"/>
      <c r="AL36" s="796"/>
      <c r="AM36" s="399"/>
      <c r="AO36" s="398"/>
      <c r="AQ36" s="1760"/>
      <c r="AR36" s="1761"/>
      <c r="AS36" s="1761"/>
      <c r="AT36" s="1762"/>
      <c r="AU36" s="1760"/>
      <c r="AV36" s="1761"/>
      <c r="AW36" s="1761"/>
      <c r="AX36" s="1762"/>
      <c r="AY36" s="398"/>
    </row>
    <row r="37" spans="1:51" ht="13.5" customHeight="1" x14ac:dyDescent="0.15">
      <c r="A37" s="403"/>
      <c r="B37" s="403"/>
      <c r="C37" s="403"/>
      <c r="D37" s="403"/>
      <c r="E37" s="403"/>
      <c r="F37" s="403"/>
      <c r="G37" s="403"/>
      <c r="H37" s="403"/>
      <c r="I37" s="403"/>
      <c r="J37" s="403"/>
      <c r="K37" s="403"/>
      <c r="L37" s="403"/>
      <c r="M37" s="403"/>
      <c r="N37" s="403"/>
      <c r="O37" s="403"/>
      <c r="P37" s="403"/>
      <c r="Q37" s="403"/>
      <c r="R37" s="403"/>
      <c r="S37" s="403"/>
      <c r="T37" s="403"/>
      <c r="U37" s="403"/>
      <c r="V37" s="403"/>
      <c r="W37" s="403"/>
      <c r="X37" s="403"/>
      <c r="Y37" s="403"/>
      <c r="Z37" s="398"/>
      <c r="AA37" s="412" t="s">
        <v>36</v>
      </c>
      <c r="AB37" s="398"/>
      <c r="AC37" s="398"/>
      <c r="AD37" s="398"/>
      <c r="AE37" s="398"/>
      <c r="AF37" s="398"/>
      <c r="AG37" s="398"/>
      <c r="AH37" s="398"/>
      <c r="AI37" s="398"/>
      <c r="AJ37" s="398"/>
      <c r="AK37" s="414"/>
      <c r="AM37" s="398"/>
      <c r="AN37" s="398"/>
      <c r="AO37" s="398"/>
      <c r="AY37" s="398"/>
    </row>
    <row r="38" spans="1:51" x14ac:dyDescent="0.15">
      <c r="AA38" s="412" t="s">
        <v>1028</v>
      </c>
      <c r="AB38" s="398"/>
      <c r="AC38" s="398"/>
      <c r="AD38" s="398"/>
      <c r="AE38" s="398"/>
      <c r="AF38" s="398"/>
      <c r="AG38" s="398"/>
      <c r="AH38" s="398"/>
      <c r="AI38" s="398"/>
      <c r="AJ38" s="398"/>
      <c r="AK38" s="414"/>
      <c r="AM38" s="398"/>
      <c r="AX38" s="431" t="str">
        <f>CONCATENATE(広告展開利用申込書!V28,IF(B1="上映","･A44",IF(B1="演奏","･A27","")))</f>
        <v>202507</v>
      </c>
      <c r="AY38" s="398"/>
    </row>
    <row r="39" spans="1:51" x14ac:dyDescent="0.15">
      <c r="AA39" s="412" t="s">
        <v>1030</v>
      </c>
      <c r="AB39" s="398"/>
      <c r="AC39" s="398"/>
      <c r="AD39" s="398"/>
      <c r="AE39" s="398"/>
      <c r="AF39" s="398"/>
      <c r="AG39" s="398"/>
      <c r="AH39" s="398"/>
      <c r="AI39" s="398"/>
      <c r="AJ39" s="398"/>
      <c r="AK39" s="432"/>
      <c r="AM39" s="398"/>
    </row>
    <row r="40" spans="1:51" ht="13.5" customHeight="1" x14ac:dyDescent="0.15"/>
  </sheetData>
  <sheetProtection algorithmName="SHA-512" hashValue="HTMTq3bB4dPUfwZmcWIQTi+hbI2pxDojsbZJ0d++zlCBZE4jZbh7RwvdvlCYmmeEkTKDxoZvpkhzNZ4EKj3t0w==" saltValue="QiJn//oILTbd7Ffd9o0OVg==" spinCount="100000" sheet="1" selectLockedCells="1"/>
  <mergeCells count="126">
    <mergeCell ref="B26:D26"/>
    <mergeCell ref="E26:M26"/>
    <mergeCell ref="N26:P26"/>
    <mergeCell ref="Q26:S26"/>
    <mergeCell ref="T26:V26"/>
    <mergeCell ref="W26:Y26"/>
    <mergeCell ref="AB32:AE32"/>
    <mergeCell ref="AQ30:AX31"/>
    <mergeCell ref="AB33:AE33"/>
    <mergeCell ref="AB34:AE35"/>
    <mergeCell ref="AF32:AM32"/>
    <mergeCell ref="AF33:AM33"/>
    <mergeCell ref="AM34:AM35"/>
    <mergeCell ref="AF34:AL35"/>
    <mergeCell ref="AB20:AB21"/>
    <mergeCell ref="AC20:AF21"/>
    <mergeCell ref="AG20:AG21"/>
    <mergeCell ref="AH20:AK21"/>
    <mergeCell ref="B20:D21"/>
    <mergeCell ref="E20:Y21"/>
    <mergeCell ref="B22:D23"/>
    <mergeCell ref="E22:Y23"/>
    <mergeCell ref="B24:D25"/>
    <mergeCell ref="E24:Y25"/>
    <mergeCell ref="AH24:AK25"/>
    <mergeCell ref="AL20:AP21"/>
    <mergeCell ref="AQ20:AS21"/>
    <mergeCell ref="AU24:AX25"/>
    <mergeCell ref="AC22:AF23"/>
    <mergeCell ref="AG22:AG23"/>
    <mergeCell ref="AH22:AK23"/>
    <mergeCell ref="AL24:AP25"/>
    <mergeCell ref="AQ24:AS25"/>
    <mergeCell ref="AT24:AT25"/>
    <mergeCell ref="K8:M9"/>
    <mergeCell ref="N8:R9"/>
    <mergeCell ref="S8:U9"/>
    <mergeCell ref="V8:Y9"/>
    <mergeCell ref="AU8:AX9"/>
    <mergeCell ref="AB10:AB11"/>
    <mergeCell ref="AC10:AF11"/>
    <mergeCell ref="AG10:AG11"/>
    <mergeCell ref="AH10:AK11"/>
    <mergeCell ref="AL10:AP11"/>
    <mergeCell ref="AQ10:AS11"/>
    <mergeCell ref="AT10:AT11"/>
    <mergeCell ref="AU10:AX11"/>
    <mergeCell ref="AC8:AK9"/>
    <mergeCell ref="AL8:AP9"/>
    <mergeCell ref="AQ8:AT9"/>
    <mergeCell ref="AT14:AT15"/>
    <mergeCell ref="A8:D9"/>
    <mergeCell ref="E8:J9"/>
    <mergeCell ref="B1:D2"/>
    <mergeCell ref="A13:A19"/>
    <mergeCell ref="B13:D14"/>
    <mergeCell ref="E13:Y14"/>
    <mergeCell ref="B15:D16"/>
    <mergeCell ref="E15:Y16"/>
    <mergeCell ref="B17:D17"/>
    <mergeCell ref="E17:M17"/>
    <mergeCell ref="N17:P17"/>
    <mergeCell ref="Q17:Y17"/>
    <mergeCell ref="B18:D18"/>
    <mergeCell ref="E18:M18"/>
    <mergeCell ref="N18:P18"/>
    <mergeCell ref="Q18:Y18"/>
    <mergeCell ref="B19:D19"/>
    <mergeCell ref="E19:Y19"/>
    <mergeCell ref="A3:Y3"/>
    <mergeCell ref="A5:N5"/>
    <mergeCell ref="AU14:AX15"/>
    <mergeCell ref="AB16:AB17"/>
    <mergeCell ref="AC16:AF17"/>
    <mergeCell ref="AG16:AG17"/>
    <mergeCell ref="AH16:AK17"/>
    <mergeCell ref="AL16:AP17"/>
    <mergeCell ref="AQ16:AS17"/>
    <mergeCell ref="AT12:AT13"/>
    <mergeCell ref="AU12:AX13"/>
    <mergeCell ref="AB14:AB15"/>
    <mergeCell ref="AC14:AF15"/>
    <mergeCell ref="AG14:AG15"/>
    <mergeCell ref="AH14:AK15"/>
    <mergeCell ref="AL14:AP15"/>
    <mergeCell ref="AQ14:AS15"/>
    <mergeCell ref="AB12:AB13"/>
    <mergeCell ref="AC12:AF13"/>
    <mergeCell ref="AG12:AG13"/>
    <mergeCell ref="AH12:AK13"/>
    <mergeCell ref="AL12:AP13"/>
    <mergeCell ref="AQ12:AS13"/>
    <mergeCell ref="AQ18:AS19"/>
    <mergeCell ref="AT18:AT19"/>
    <mergeCell ref="AU18:AX19"/>
    <mergeCell ref="AB18:AB19"/>
    <mergeCell ref="AC18:AF19"/>
    <mergeCell ref="AT16:AT17"/>
    <mergeCell ref="AU16:AX17"/>
    <mergeCell ref="AG18:AG19"/>
    <mergeCell ref="AH18:AK19"/>
    <mergeCell ref="AL18:AP19"/>
    <mergeCell ref="A20:A26"/>
    <mergeCell ref="AQ33:AT36"/>
    <mergeCell ref="AU33:AX36"/>
    <mergeCell ref="AQ32:AT32"/>
    <mergeCell ref="AU32:AX32"/>
    <mergeCell ref="B34:F34"/>
    <mergeCell ref="H34:I34"/>
    <mergeCell ref="J34:N34"/>
    <mergeCell ref="P34:Q34"/>
    <mergeCell ref="R34:W34"/>
    <mergeCell ref="B33:G33"/>
    <mergeCell ref="J33:O33"/>
    <mergeCell ref="R33:X33"/>
    <mergeCell ref="A31:Y31"/>
    <mergeCell ref="AT20:AT21"/>
    <mergeCell ref="AU20:AX21"/>
    <mergeCell ref="AB22:AB23"/>
    <mergeCell ref="AL22:AP23"/>
    <mergeCell ref="AQ22:AS23"/>
    <mergeCell ref="AT22:AT23"/>
    <mergeCell ref="AU22:AX23"/>
    <mergeCell ref="AB24:AB25"/>
    <mergeCell ref="AC24:AF25"/>
    <mergeCell ref="AG24:AG25"/>
  </mergeCells>
  <phoneticPr fontId="22"/>
  <conditionalFormatting sqref="W26:Y26">
    <cfRule type="expression" dxfId="5" priority="1">
      <formula>$Q$26="曲のみ"</formula>
    </cfRule>
  </conditionalFormatting>
  <conditionalFormatting sqref="AF34:AL35">
    <cfRule type="expression" dxfId="4" priority="2">
      <formula>AND(AF32&lt;&gt;"", AF33&lt;&gt;"", AF34&lt;&gt;R34)</formula>
    </cfRule>
  </conditionalFormatting>
  <dataValidations count="4">
    <dataValidation type="list" allowBlank="1" showInputMessage="1" showErrorMessage="1" sqref="V8:Y9" xr:uid="{00000000-0002-0000-0C00-000001000000}">
      <formula1>"適用,不適用"</formula1>
    </dataValidation>
    <dataValidation type="list" showInputMessage="1" showErrorMessage="1" sqref="B1" xr:uid="{00000000-0002-0000-0C00-000000000000}">
      <formula1>"上映,演奏"</formula1>
    </dataValidation>
    <dataValidation type="list" allowBlank="1" showInputMessage="1" showErrorMessage="1" prompt="詞曲＝ボーカル（歌ありで利用）_x000a_曲のみ＝インストルメンタル（歌なしで利用）" sqref="Q26:S26" xr:uid="{B760C38E-98E3-416F-84CF-5E0AB58A7E67}">
      <formula1>"詞曲,曲のみ,詞のみ"</formula1>
    </dataValidation>
    <dataValidation type="list" allowBlank="1" showInputMessage="1" showErrorMessage="1" prompt="原詞＝オリジナル歌詞や替え歌_x000a_訳詞＝JASRACに登録された日本語訳詞" sqref="W26:Y26" xr:uid="{2BDAFEBF-DDC8-492C-BF8D-27A4C613FE40}">
      <formula1>"原詞,訳詞"</formula1>
    </dataValidation>
  </dataValidations>
  <pageMargins left="0.51181102362204722" right="0.70866141732283472" top="0.47244094488188981" bottom="0.74803149606299213" header="0.31496062992125984" footer="0.31496062992125984"/>
  <pageSetup paperSize="9"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1">
    <tabColor theme="4" tint="0.79998168889431442"/>
  </sheetPr>
  <dimension ref="A1:XFC60"/>
  <sheetViews>
    <sheetView showGridLines="0" showRowColHeaders="0" zoomScaleNormal="100" zoomScaleSheetLayoutView="70" zoomScalePageLayoutView="80" workbookViewId="0">
      <selection activeCell="E16" sqref="E16:M17"/>
    </sheetView>
  </sheetViews>
  <sheetFormatPr defaultColWidth="0" defaultRowHeight="0" customHeight="1" zeroHeight="1" x14ac:dyDescent="0.15"/>
  <cols>
    <col min="1" max="29" width="2.625" style="354" customWidth="1"/>
    <col min="30" max="30" width="0.875" style="354" customWidth="1"/>
    <col min="31" max="58" width="2.625" style="354" customWidth="1"/>
    <col min="59" max="93" width="0" style="354" hidden="1" customWidth="1"/>
    <col min="94" max="16383" width="2.625" style="354" hidden="1"/>
    <col min="16384" max="16384" width="0.625" style="354" customWidth="1"/>
  </cols>
  <sheetData>
    <row r="1" spans="1:67" ht="13.5" customHeight="1" x14ac:dyDescent="0.15">
      <c r="A1" s="1428"/>
      <c r="B1" s="1428"/>
      <c r="C1" s="1428"/>
      <c r="D1" s="1428"/>
      <c r="E1" s="351"/>
      <c r="F1" s="351"/>
      <c r="G1" s="351"/>
      <c r="H1" s="351"/>
      <c r="I1" s="351"/>
      <c r="J1" s="351"/>
      <c r="K1" s="351"/>
      <c r="L1" s="351"/>
      <c r="M1" s="351"/>
      <c r="N1" s="351"/>
      <c r="O1" s="351"/>
      <c r="P1" s="351"/>
      <c r="Q1" s="351"/>
      <c r="R1" s="351"/>
      <c r="S1" s="351"/>
      <c r="T1" s="351"/>
      <c r="U1" s="351"/>
      <c r="V1" s="351"/>
      <c r="W1" s="351"/>
      <c r="X1" s="351"/>
      <c r="Y1" s="351"/>
      <c r="Z1" s="351"/>
      <c r="AA1" s="433"/>
      <c r="AB1" s="434"/>
      <c r="AC1" s="360"/>
      <c r="AD1" s="360"/>
      <c r="AE1" s="360"/>
      <c r="AF1" s="360"/>
      <c r="AG1" s="360"/>
      <c r="AH1" s="360"/>
      <c r="AI1" s="360"/>
      <c r="AJ1" s="360"/>
      <c r="AK1" s="360"/>
      <c r="AL1" s="360"/>
      <c r="AM1" s="360"/>
      <c r="AN1" s="360"/>
      <c r="AO1" s="360"/>
      <c r="AP1" s="360"/>
      <c r="AQ1" s="360"/>
      <c r="AR1" s="360"/>
      <c r="AS1" s="360"/>
      <c r="AT1" s="360"/>
      <c r="AU1" s="360"/>
      <c r="AV1" s="360"/>
      <c r="AW1" s="360"/>
      <c r="AX1" s="360"/>
      <c r="AY1" s="360"/>
      <c r="AZ1" s="360"/>
      <c r="BA1" s="360"/>
      <c r="BB1" s="360"/>
      <c r="BC1" s="360"/>
      <c r="BD1" s="360"/>
      <c r="BE1" s="360"/>
      <c r="BF1" s="360"/>
    </row>
    <row r="2" spans="1:67" ht="13.5" customHeight="1" x14ac:dyDescent="0.15">
      <c r="A2" s="1531" t="s">
        <v>1041</v>
      </c>
      <c r="B2" s="1531"/>
      <c r="C2" s="1531"/>
      <c r="D2" s="1531"/>
      <c r="E2" s="1531"/>
      <c r="F2" s="1531"/>
      <c r="G2" s="1531"/>
      <c r="H2" s="1531"/>
      <c r="I2" s="1531"/>
      <c r="J2" s="1531"/>
      <c r="K2" s="1531"/>
      <c r="L2" s="1531"/>
      <c r="M2" s="1531"/>
      <c r="N2" s="1531"/>
      <c r="O2" s="1531"/>
      <c r="P2" s="1531"/>
      <c r="Q2" s="1531"/>
      <c r="R2" s="1531"/>
      <c r="S2" s="1531"/>
      <c r="T2" s="1531"/>
      <c r="U2" s="1531"/>
      <c r="V2" s="1531"/>
      <c r="W2" s="1531"/>
      <c r="X2" s="1531"/>
      <c r="Y2" s="1531"/>
      <c r="Z2" s="1531"/>
      <c r="AA2" s="433"/>
      <c r="AB2" s="434"/>
      <c r="AC2" s="360"/>
      <c r="AD2" s="360"/>
      <c r="AE2" s="360"/>
      <c r="AF2" s="360"/>
      <c r="AG2" s="360"/>
      <c r="AH2" s="360"/>
      <c r="AI2" s="360"/>
      <c r="AJ2" s="360"/>
      <c r="AK2" s="360"/>
      <c r="AL2" s="360"/>
      <c r="AM2" s="360"/>
      <c r="AN2" s="360"/>
      <c r="AO2" s="360"/>
      <c r="AP2" s="360"/>
      <c r="AQ2" s="360"/>
      <c r="AR2" s="360"/>
      <c r="AS2" s="360"/>
      <c r="AT2" s="360"/>
      <c r="AU2" s="360"/>
      <c r="AV2" s="360"/>
      <c r="AW2" s="360"/>
      <c r="AX2" s="360"/>
      <c r="AY2" s="360"/>
      <c r="AZ2" s="360"/>
      <c r="BA2" s="360"/>
      <c r="BB2" s="360"/>
      <c r="BC2" s="360"/>
      <c r="BD2" s="360"/>
      <c r="BE2" s="360"/>
      <c r="BF2" s="360"/>
    </row>
    <row r="3" spans="1:67" ht="13.5" customHeight="1" x14ac:dyDescent="0.15">
      <c r="A3" s="1531"/>
      <c r="B3" s="1531"/>
      <c r="C3" s="1531"/>
      <c r="D3" s="1531"/>
      <c r="E3" s="1531"/>
      <c r="F3" s="1531"/>
      <c r="G3" s="1531"/>
      <c r="H3" s="1531"/>
      <c r="I3" s="1531"/>
      <c r="J3" s="1531"/>
      <c r="K3" s="1531"/>
      <c r="L3" s="1531"/>
      <c r="M3" s="1531"/>
      <c r="N3" s="1531"/>
      <c r="O3" s="1531"/>
      <c r="P3" s="1531"/>
      <c r="Q3" s="1531"/>
      <c r="R3" s="1531"/>
      <c r="S3" s="1531"/>
      <c r="T3" s="1531"/>
      <c r="U3" s="1531"/>
      <c r="V3" s="1531"/>
      <c r="W3" s="1531"/>
      <c r="X3" s="1531"/>
      <c r="Y3" s="1531"/>
      <c r="Z3" s="1531"/>
      <c r="AA3" s="433"/>
      <c r="AB3" s="1866" t="s">
        <v>587</v>
      </c>
      <c r="AC3" s="1867"/>
      <c r="AD3" s="1867"/>
      <c r="AE3" s="1867"/>
      <c r="AF3" s="1867"/>
      <c r="AG3" s="1867"/>
      <c r="AH3" s="1867"/>
      <c r="AI3" s="1867"/>
      <c r="AJ3" s="1867"/>
      <c r="AK3" s="1867"/>
      <c r="AL3" s="1867"/>
      <c r="AM3" s="1867"/>
      <c r="AN3" s="1867"/>
      <c r="AO3" s="1867"/>
      <c r="AP3" s="1867"/>
      <c r="AQ3" s="1867"/>
      <c r="AR3" s="1867"/>
      <c r="AS3" s="1867"/>
      <c r="AT3" s="1867"/>
      <c r="AU3" s="1867"/>
      <c r="AV3" s="1867"/>
      <c r="AW3" s="1867"/>
      <c r="AX3" s="1867"/>
      <c r="AY3" s="1867"/>
      <c r="AZ3" s="1867"/>
      <c r="BA3" s="1867"/>
      <c r="BB3" s="1867"/>
      <c r="BC3" s="1867"/>
      <c r="BD3" s="1867"/>
      <c r="BE3" s="1867"/>
      <c r="BF3" s="1867"/>
      <c r="BO3" s="437"/>
    </row>
    <row r="4" spans="1:67" ht="13.5" customHeight="1" x14ac:dyDescent="0.15">
      <c r="AA4" s="433"/>
      <c r="AB4" s="435"/>
      <c r="AC4" s="436"/>
      <c r="AD4" s="436"/>
      <c r="AE4" s="436"/>
      <c r="AF4" s="436"/>
      <c r="AG4" s="436"/>
      <c r="AH4" s="436"/>
      <c r="AI4" s="436"/>
      <c r="AJ4" s="436"/>
      <c r="AK4" s="436"/>
      <c r="AL4" s="436"/>
      <c r="AM4" s="436"/>
      <c r="AN4" s="436"/>
      <c r="AO4" s="436"/>
      <c r="AP4" s="436"/>
      <c r="AQ4" s="436"/>
      <c r="AR4" s="436"/>
      <c r="AS4" s="436"/>
      <c r="AT4" s="436"/>
      <c r="AU4" s="436"/>
      <c r="AV4" s="436"/>
      <c r="AW4" s="436"/>
      <c r="AX4" s="436"/>
      <c r="AY4" s="436"/>
      <c r="AZ4" s="436"/>
      <c r="BA4" s="436"/>
      <c r="BB4" s="436"/>
      <c r="BC4" s="436"/>
      <c r="BD4" s="436"/>
      <c r="BE4" s="436"/>
      <c r="BF4" s="436"/>
      <c r="BO4" s="438"/>
    </row>
    <row r="5" spans="1:67" ht="13.5" customHeight="1" x14ac:dyDescent="0.15">
      <c r="A5" s="439" t="s">
        <v>585</v>
      </c>
      <c r="B5" s="1815" t="s">
        <v>1032</v>
      </c>
      <c r="C5" s="1815"/>
      <c r="D5" s="1815"/>
      <c r="E5" s="1815"/>
      <c r="F5" s="1815"/>
      <c r="G5" s="1815"/>
      <c r="H5" s="1815"/>
      <c r="I5" s="1815"/>
      <c r="J5" s="1815"/>
      <c r="K5" s="1815"/>
      <c r="L5" s="1815"/>
      <c r="M5" s="1815"/>
      <c r="N5" s="1815"/>
      <c r="O5" s="1815"/>
      <c r="P5" s="1815"/>
      <c r="Q5" s="1815"/>
      <c r="R5" s="1815"/>
      <c r="S5" s="1815"/>
      <c r="T5" s="1815"/>
      <c r="U5" s="1815"/>
      <c r="V5" s="1815"/>
      <c r="W5" s="1815"/>
      <c r="X5" s="1815"/>
      <c r="Y5" s="1815"/>
      <c r="Z5" s="1815"/>
      <c r="AA5" s="433"/>
      <c r="AB5" s="440"/>
      <c r="AC5" s="1832" t="s">
        <v>14</v>
      </c>
      <c r="AD5" s="1832"/>
      <c r="AE5" s="1832"/>
      <c r="AF5" s="441"/>
      <c r="AG5" s="1820" t="s">
        <v>15</v>
      </c>
      <c r="AH5" s="1821"/>
      <c r="AI5" s="1821"/>
      <c r="AJ5" s="1821"/>
      <c r="AK5" s="1821"/>
      <c r="AL5" s="1821"/>
      <c r="AM5" s="1822"/>
      <c r="AO5" s="1820" t="s">
        <v>17</v>
      </c>
      <c r="AP5" s="1821"/>
      <c r="AQ5" s="1821"/>
      <c r="AR5" s="1821"/>
      <c r="AS5" s="1821"/>
      <c r="AT5" s="1822"/>
      <c r="AU5" s="1832" t="s">
        <v>420</v>
      </c>
      <c r="AV5" s="1832"/>
      <c r="AW5" s="1832"/>
      <c r="AX5" s="1832"/>
      <c r="AY5" s="1832"/>
      <c r="AZ5" s="1832"/>
      <c r="BA5" s="1832" t="s">
        <v>18</v>
      </c>
      <c r="BB5" s="1832"/>
      <c r="BC5" s="1832"/>
      <c r="BD5" s="1832"/>
      <c r="BE5" s="1832"/>
      <c r="BF5" s="1832"/>
    </row>
    <row r="6" spans="1:67" ht="13.5" customHeight="1" x14ac:dyDescent="0.15">
      <c r="B6" s="1815"/>
      <c r="C6" s="1815"/>
      <c r="D6" s="1815"/>
      <c r="E6" s="1815"/>
      <c r="F6" s="1815"/>
      <c r="G6" s="1815"/>
      <c r="H6" s="1815"/>
      <c r="I6" s="1815"/>
      <c r="J6" s="1815"/>
      <c r="K6" s="1815"/>
      <c r="L6" s="1815"/>
      <c r="M6" s="1815"/>
      <c r="N6" s="1815"/>
      <c r="O6" s="1815"/>
      <c r="P6" s="1815"/>
      <c r="Q6" s="1815"/>
      <c r="R6" s="1815"/>
      <c r="S6" s="1815"/>
      <c r="T6" s="1815"/>
      <c r="U6" s="1815"/>
      <c r="V6" s="1815"/>
      <c r="W6" s="1815"/>
      <c r="X6" s="1815"/>
      <c r="Y6" s="1815"/>
      <c r="Z6" s="1815"/>
      <c r="AA6" s="433"/>
      <c r="AB6" s="440"/>
      <c r="AC6" s="1832">
        <v>50</v>
      </c>
      <c r="AD6" s="1832"/>
      <c r="AE6" s="1832"/>
      <c r="AF6" s="442" t="s">
        <v>20</v>
      </c>
      <c r="AG6" s="1823">
        <f>N16</f>
        <v>0</v>
      </c>
      <c r="AH6" s="1824"/>
      <c r="AI6" s="1824"/>
      <c r="AJ6" s="1824"/>
      <c r="AK6" s="1824"/>
      <c r="AL6" s="1824"/>
      <c r="AM6" s="1868"/>
      <c r="AN6" s="441" t="s">
        <v>16</v>
      </c>
      <c r="AO6" s="1823">
        <f>ROUNDDOWN(AC6*AG6,0)</f>
        <v>0</v>
      </c>
      <c r="AP6" s="1824"/>
      <c r="AQ6" s="1824"/>
      <c r="AR6" s="1824"/>
      <c r="AS6" s="1824"/>
      <c r="AT6" s="443" t="s">
        <v>422</v>
      </c>
      <c r="AU6" s="1825">
        <f>ROUNDDOWN(AO6*0.1,0)</f>
        <v>0</v>
      </c>
      <c r="AV6" s="1826"/>
      <c r="AW6" s="1826"/>
      <c r="AX6" s="1826"/>
      <c r="AY6" s="1826"/>
      <c r="AZ6" s="443" t="s">
        <v>422</v>
      </c>
      <c r="BA6" s="1825">
        <f>AO6+AU6</f>
        <v>0</v>
      </c>
      <c r="BB6" s="1826"/>
      <c r="BC6" s="1826"/>
      <c r="BD6" s="1826"/>
      <c r="BE6" s="1826"/>
      <c r="BF6" s="443" t="s">
        <v>422</v>
      </c>
    </row>
    <row r="7" spans="1:67" ht="13.5" customHeight="1" x14ac:dyDescent="0.15">
      <c r="A7" s="439" t="s">
        <v>585</v>
      </c>
      <c r="B7" s="1816" t="s">
        <v>1046</v>
      </c>
      <c r="C7" s="1816"/>
      <c r="D7" s="1816"/>
      <c r="E7" s="1816"/>
      <c r="F7" s="1816"/>
      <c r="G7" s="1816"/>
      <c r="H7" s="1816"/>
      <c r="I7" s="1816"/>
      <c r="J7" s="1816"/>
      <c r="K7" s="1816"/>
      <c r="L7" s="1816"/>
      <c r="M7" s="1816"/>
      <c r="N7" s="1816"/>
      <c r="O7" s="1816"/>
      <c r="P7" s="1816"/>
      <c r="Q7" s="1816"/>
      <c r="R7" s="1816"/>
      <c r="S7" s="1816"/>
      <c r="T7" s="1816"/>
      <c r="U7" s="1816"/>
      <c r="V7" s="1816"/>
      <c r="W7" s="1816"/>
      <c r="X7" s="1816"/>
      <c r="Y7" s="1816"/>
      <c r="Z7" s="1816"/>
      <c r="AA7" s="433"/>
      <c r="AB7" s="440"/>
      <c r="AC7" s="442"/>
      <c r="AD7" s="442"/>
      <c r="AE7" s="442"/>
      <c r="AF7" s="442"/>
      <c r="AG7" s="444"/>
      <c r="AH7" s="444"/>
      <c r="AI7" s="444"/>
      <c r="AJ7" s="444"/>
      <c r="AK7" s="441"/>
      <c r="AL7" s="445"/>
      <c r="AM7" s="445"/>
      <c r="AN7" s="445"/>
      <c r="AO7" s="445"/>
      <c r="AP7" s="445"/>
      <c r="AQ7" s="446"/>
      <c r="AR7" s="444"/>
      <c r="AS7" s="444"/>
      <c r="AT7" s="444"/>
      <c r="AU7" s="444"/>
      <c r="AV7" s="444"/>
      <c r="AW7" s="446"/>
      <c r="AX7" s="444"/>
      <c r="AY7" s="444"/>
      <c r="AZ7" s="444"/>
      <c r="BA7" s="444"/>
      <c r="BB7" s="444"/>
      <c r="BC7" s="446"/>
      <c r="BE7" s="447"/>
      <c r="BF7" s="447" t="s">
        <v>447</v>
      </c>
    </row>
    <row r="8" spans="1:67" ht="13.5" customHeight="1" x14ac:dyDescent="0.15">
      <c r="A8" s="448"/>
      <c r="B8" s="1816"/>
      <c r="C8" s="1816"/>
      <c r="D8" s="1816"/>
      <c r="E8" s="1816"/>
      <c r="F8" s="1816"/>
      <c r="G8" s="1816"/>
      <c r="H8" s="1816"/>
      <c r="I8" s="1816"/>
      <c r="J8" s="1816"/>
      <c r="K8" s="1816"/>
      <c r="L8" s="1816"/>
      <c r="M8" s="1816"/>
      <c r="N8" s="1816"/>
      <c r="O8" s="1816"/>
      <c r="P8" s="1816"/>
      <c r="Q8" s="1816"/>
      <c r="R8" s="1816"/>
      <c r="S8" s="1816"/>
      <c r="T8" s="1816"/>
      <c r="U8" s="1816"/>
      <c r="V8" s="1816"/>
      <c r="W8" s="1816"/>
      <c r="X8" s="1816"/>
      <c r="Y8" s="1816"/>
      <c r="Z8" s="1816"/>
      <c r="AA8" s="433"/>
      <c r="AB8" s="440"/>
    </row>
    <row r="9" spans="1:67" ht="13.5" customHeight="1" x14ac:dyDescent="0.15">
      <c r="A9" s="439" t="s">
        <v>585</v>
      </c>
      <c r="B9" s="354" t="s">
        <v>586</v>
      </c>
      <c r="C9" s="449"/>
      <c r="D9" s="449"/>
      <c r="E9" s="449"/>
      <c r="F9" s="449"/>
      <c r="G9" s="449"/>
      <c r="H9" s="449"/>
      <c r="I9" s="449"/>
      <c r="J9" s="449"/>
      <c r="K9" s="449"/>
      <c r="L9" s="449"/>
      <c r="M9" s="449"/>
      <c r="N9" s="449"/>
      <c r="O9" s="449"/>
      <c r="P9" s="449"/>
      <c r="Q9" s="449"/>
      <c r="R9" s="449"/>
      <c r="S9" s="449"/>
      <c r="T9" s="449"/>
      <c r="U9" s="449"/>
      <c r="V9" s="449"/>
      <c r="W9" s="449"/>
      <c r="X9" s="449"/>
      <c r="Y9" s="449"/>
      <c r="Z9" s="449"/>
      <c r="AB9" s="1830" t="s">
        <v>544</v>
      </c>
      <c r="AC9" s="1831"/>
      <c r="AD9" s="1831"/>
      <c r="AE9" s="1831"/>
      <c r="AF9" s="1831"/>
      <c r="AG9" s="1831"/>
      <c r="AH9" s="1831"/>
      <c r="AI9" s="1831"/>
      <c r="AJ9" s="1831"/>
      <c r="AK9" s="1831"/>
      <c r="AL9" s="1831"/>
      <c r="AM9" s="1831"/>
      <c r="AN9" s="1831"/>
      <c r="AO9" s="1831"/>
      <c r="AP9" s="1831"/>
      <c r="AQ9" s="1831"/>
      <c r="AR9" s="1831"/>
      <c r="AS9" s="1831"/>
      <c r="AT9" s="1831"/>
      <c r="AU9" s="1831"/>
      <c r="AV9" s="1831"/>
      <c r="AW9" s="1831"/>
      <c r="AX9" s="1831"/>
      <c r="AY9" s="1831"/>
      <c r="AZ9" s="1831"/>
      <c r="BA9" s="1831"/>
      <c r="BB9" s="1831"/>
      <c r="BC9" s="1831"/>
      <c r="BD9" s="1831"/>
      <c r="BE9" s="1831"/>
      <c r="BF9" s="1831"/>
    </row>
    <row r="10" spans="1:67" ht="13.5" customHeight="1" x14ac:dyDescent="0.15">
      <c r="A10" s="439" t="s">
        <v>585</v>
      </c>
      <c r="B10" s="354" t="s">
        <v>588</v>
      </c>
      <c r="AB10" s="440"/>
      <c r="AC10" s="1840" t="s">
        <v>543</v>
      </c>
      <c r="AD10" s="1840"/>
      <c r="AE10" s="1840"/>
      <c r="AF10" s="1840"/>
      <c r="AG10" s="1840"/>
      <c r="AH10" s="1840"/>
      <c r="AI10" s="1840"/>
      <c r="AJ10" s="1840"/>
      <c r="AK10" s="1840"/>
      <c r="AL10" s="1840"/>
      <c r="AM10" s="1840"/>
      <c r="AN10" s="1840"/>
      <c r="AO10" s="1840"/>
      <c r="AP10" s="1840"/>
      <c r="AQ10" s="1840"/>
      <c r="AR10" s="1840"/>
      <c r="AS10" s="1840"/>
      <c r="AT10" s="1840"/>
      <c r="AU10" s="1840"/>
      <c r="AV10" s="1840"/>
      <c r="AW10" s="1840"/>
      <c r="AX10" s="1840"/>
      <c r="AY10" s="1840"/>
      <c r="AZ10" s="1840"/>
      <c r="BA10" s="1840"/>
      <c r="BB10" s="1840"/>
      <c r="BC10" s="1840"/>
      <c r="BD10" s="1840"/>
      <c r="BE10" s="1840"/>
    </row>
    <row r="11" spans="1:67" ht="13.5" customHeight="1" x14ac:dyDescent="0.15">
      <c r="AA11" s="433"/>
      <c r="AB11" s="440"/>
      <c r="AC11" s="1840"/>
      <c r="AD11" s="1840"/>
      <c r="AE11" s="1840"/>
      <c r="AF11" s="1840"/>
      <c r="AG11" s="1840"/>
      <c r="AH11" s="1840"/>
      <c r="AI11" s="1840"/>
      <c r="AJ11" s="1840"/>
      <c r="AK11" s="1840"/>
      <c r="AL11" s="1840"/>
      <c r="AM11" s="1840"/>
      <c r="AN11" s="1840"/>
      <c r="AO11" s="1840"/>
      <c r="AP11" s="1840"/>
      <c r="AQ11" s="1840"/>
      <c r="AR11" s="1840"/>
      <c r="AS11" s="1840"/>
      <c r="AT11" s="1840"/>
      <c r="AU11" s="1840"/>
      <c r="AV11" s="1840"/>
      <c r="AW11" s="1840"/>
      <c r="AX11" s="1840"/>
      <c r="AY11" s="1840"/>
      <c r="AZ11" s="1840"/>
      <c r="BA11" s="1840"/>
      <c r="BB11" s="1840"/>
      <c r="BC11" s="1840"/>
      <c r="BD11" s="1840"/>
      <c r="BE11" s="1840"/>
    </row>
    <row r="12" spans="1:67" ht="13.5" customHeight="1" x14ac:dyDescent="0.15">
      <c r="AA12" s="433"/>
      <c r="AB12" s="440"/>
      <c r="AC12" s="1840"/>
      <c r="AD12" s="1840"/>
      <c r="AE12" s="1840"/>
      <c r="AF12" s="1840"/>
      <c r="AG12" s="1840"/>
      <c r="AH12" s="1840"/>
      <c r="AI12" s="1840"/>
      <c r="AJ12" s="1840"/>
      <c r="AK12" s="1840"/>
      <c r="AL12" s="1840"/>
      <c r="AM12" s="1840"/>
      <c r="AN12" s="1840"/>
      <c r="AO12" s="1840"/>
      <c r="AP12" s="1840"/>
      <c r="AQ12" s="1840"/>
      <c r="AR12" s="1840"/>
      <c r="AS12" s="1840"/>
      <c r="AT12" s="1840"/>
      <c r="AU12" s="1840"/>
      <c r="AV12" s="1840"/>
      <c r="AW12" s="1840"/>
      <c r="AX12" s="1840"/>
      <c r="AY12" s="1840"/>
      <c r="AZ12" s="1840"/>
      <c r="BA12" s="1840"/>
      <c r="BB12" s="1840"/>
      <c r="BC12" s="1840"/>
      <c r="BD12" s="1840"/>
      <c r="BE12" s="1840"/>
    </row>
    <row r="13" spans="1:67" ht="13.5" customHeight="1" x14ac:dyDescent="0.15">
      <c r="AA13" s="433"/>
      <c r="AB13" s="440"/>
      <c r="AC13" s="450"/>
      <c r="AD13" s="450"/>
      <c r="AE13" s="450"/>
      <c r="AF13" s="450"/>
      <c r="AG13" s="450"/>
      <c r="AH13" s="450"/>
      <c r="AI13" s="450"/>
      <c r="AJ13" s="450"/>
      <c r="AK13" s="450"/>
      <c r="AL13" s="450"/>
      <c r="AM13" s="450"/>
      <c r="AN13" s="450"/>
      <c r="AO13" s="450"/>
      <c r="AP13" s="450"/>
      <c r="AQ13" s="450"/>
      <c r="AR13" s="450"/>
      <c r="AS13" s="450"/>
      <c r="AT13" s="450"/>
      <c r="AU13" s="450"/>
      <c r="AV13" s="450"/>
      <c r="AW13" s="450"/>
      <c r="AX13" s="450"/>
      <c r="AY13" s="450"/>
      <c r="AZ13" s="450"/>
      <c r="BA13" s="450"/>
      <c r="BB13" s="450"/>
      <c r="BC13" s="450"/>
      <c r="BD13" s="450"/>
      <c r="BE13" s="450"/>
    </row>
    <row r="14" spans="1:67" ht="13.5" customHeight="1" x14ac:dyDescent="0.15">
      <c r="E14" s="1857" t="s">
        <v>13</v>
      </c>
      <c r="F14" s="1858"/>
      <c r="G14" s="1858"/>
      <c r="H14" s="1858"/>
      <c r="I14" s="1858"/>
      <c r="J14" s="1858"/>
      <c r="K14" s="1858"/>
      <c r="L14" s="1858"/>
      <c r="M14" s="1859"/>
      <c r="N14" s="1863" t="s">
        <v>493</v>
      </c>
      <c r="O14" s="1863"/>
      <c r="P14" s="1863"/>
      <c r="Q14" s="1864"/>
      <c r="U14" s="487"/>
      <c r="AA14" s="433"/>
      <c r="AB14" s="440"/>
      <c r="AC14" s="1832" t="s">
        <v>19</v>
      </c>
      <c r="AD14" s="1832"/>
      <c r="AE14" s="1832"/>
      <c r="AF14" s="1832"/>
      <c r="AG14" s="1832"/>
      <c r="AH14" s="1832"/>
      <c r="AI14" s="1832"/>
      <c r="AJ14" s="1832"/>
      <c r="AK14" s="1832"/>
      <c r="AL14" s="1832"/>
      <c r="AM14" s="1832"/>
      <c r="AN14" s="1832" t="s">
        <v>15</v>
      </c>
      <c r="AO14" s="1832"/>
      <c r="AP14" s="1832"/>
      <c r="AQ14" s="1832"/>
      <c r="AR14" s="1832"/>
      <c r="AS14" s="441"/>
      <c r="AT14" s="1832" t="s">
        <v>33</v>
      </c>
      <c r="AU14" s="1832"/>
      <c r="AV14" s="1820" t="s">
        <v>21</v>
      </c>
      <c r="AW14" s="1822"/>
      <c r="AX14" s="442"/>
      <c r="AY14" s="441"/>
      <c r="AZ14" s="1832" t="s">
        <v>451</v>
      </c>
      <c r="BA14" s="1832"/>
      <c r="BB14" s="1832"/>
      <c r="BC14" s="1832"/>
      <c r="BD14" s="1832"/>
      <c r="BE14" s="1832"/>
    </row>
    <row r="15" spans="1:67" ht="13.5" customHeight="1" thickBot="1" x14ac:dyDescent="0.2">
      <c r="E15" s="1860"/>
      <c r="F15" s="1861"/>
      <c r="G15" s="1861"/>
      <c r="H15" s="1861"/>
      <c r="I15" s="1861"/>
      <c r="J15" s="1861"/>
      <c r="K15" s="1861"/>
      <c r="L15" s="1861"/>
      <c r="M15" s="1862"/>
      <c r="N15" s="1863"/>
      <c r="O15" s="1863"/>
      <c r="P15" s="1863"/>
      <c r="Q15" s="1864"/>
      <c r="U15" s="487"/>
      <c r="AA15" s="433"/>
      <c r="AB15" s="440"/>
      <c r="AC15" s="1832" t="s">
        <v>22</v>
      </c>
      <c r="AD15" s="1832"/>
      <c r="AE15" s="1832"/>
      <c r="AF15" s="1832"/>
      <c r="AG15" s="1832"/>
      <c r="AH15" s="1832"/>
      <c r="AI15" s="1832"/>
      <c r="AJ15" s="1832"/>
      <c r="AK15" s="1832"/>
      <c r="AL15" s="1832"/>
      <c r="AM15" s="1832"/>
      <c r="AN15" s="1827">
        <f>IF(N16&lt;=100,N16,100)</f>
        <v>0</v>
      </c>
      <c r="AO15" s="1827"/>
      <c r="AP15" s="1827"/>
      <c r="AQ15" s="1827"/>
      <c r="AR15" s="1827"/>
      <c r="AS15" s="442" t="s">
        <v>20</v>
      </c>
      <c r="AT15" s="1835">
        <v>50</v>
      </c>
      <c r="AU15" s="1835"/>
      <c r="AV15" s="1828">
        <v>0</v>
      </c>
      <c r="AW15" s="1829"/>
      <c r="AX15" s="1833" t="s">
        <v>16</v>
      </c>
      <c r="AY15" s="1834"/>
      <c r="AZ15" s="1825">
        <f t="shared" ref="AZ15:AZ20" si="0">AN15*AT15</f>
        <v>0</v>
      </c>
      <c r="BA15" s="1826"/>
      <c r="BB15" s="1826"/>
      <c r="BC15" s="1826"/>
      <c r="BD15" s="1826"/>
      <c r="BE15" s="443" t="s">
        <v>422</v>
      </c>
    </row>
    <row r="16" spans="1:67" ht="13.5" customHeight="1" x14ac:dyDescent="0.15">
      <c r="E16" s="1849"/>
      <c r="F16" s="1850"/>
      <c r="G16" s="1850"/>
      <c r="H16" s="1850"/>
      <c r="I16" s="1850"/>
      <c r="J16" s="1850"/>
      <c r="K16" s="1850"/>
      <c r="L16" s="1850"/>
      <c r="M16" s="1851"/>
      <c r="N16" s="1817">
        <f>IF(R16&lt;=1000,IF(R16=0,0,1000/1000),(ROUNDDOWN(R16,-3))/1000)</f>
        <v>0</v>
      </c>
      <c r="O16" s="1818"/>
      <c r="P16" s="1818"/>
      <c r="Q16" s="1819"/>
      <c r="R16" s="1855">
        <f>SUM(E16:H17)</f>
        <v>0</v>
      </c>
      <c r="S16" s="1856"/>
      <c r="T16" s="1856"/>
      <c r="U16" s="1856"/>
      <c r="V16" s="1856"/>
      <c r="W16" s="1856"/>
      <c r="X16" s="1856"/>
      <c r="AA16" s="433"/>
      <c r="AB16" s="440"/>
      <c r="AC16" s="1832" t="s">
        <v>23</v>
      </c>
      <c r="AD16" s="1832"/>
      <c r="AE16" s="1832"/>
      <c r="AF16" s="1832"/>
      <c r="AG16" s="1832"/>
      <c r="AH16" s="1832"/>
      <c r="AI16" s="1832"/>
      <c r="AJ16" s="1832"/>
      <c r="AK16" s="1832"/>
      <c r="AL16" s="1832"/>
      <c r="AM16" s="1832"/>
      <c r="AN16" s="1827">
        <f>IF(101&lt;=N16,IF(N16&lt;=1000,+N16-100,900),0)</f>
        <v>0</v>
      </c>
      <c r="AO16" s="1827"/>
      <c r="AP16" s="1827"/>
      <c r="AQ16" s="1827"/>
      <c r="AR16" s="1827"/>
      <c r="AS16" s="442" t="s">
        <v>20</v>
      </c>
      <c r="AT16" s="1835">
        <v>45</v>
      </c>
      <c r="AU16" s="1835"/>
      <c r="AV16" s="1828">
        <v>0.1</v>
      </c>
      <c r="AW16" s="1829"/>
      <c r="AX16" s="1833" t="s">
        <v>16</v>
      </c>
      <c r="AY16" s="1834"/>
      <c r="AZ16" s="1825">
        <f t="shared" si="0"/>
        <v>0</v>
      </c>
      <c r="BA16" s="1826"/>
      <c r="BB16" s="1826"/>
      <c r="BC16" s="1826"/>
      <c r="BD16" s="1826"/>
      <c r="BE16" s="443" t="s">
        <v>422</v>
      </c>
    </row>
    <row r="17" spans="1:90" ht="13.5" customHeight="1" thickBot="1" x14ac:dyDescent="0.2">
      <c r="E17" s="1852"/>
      <c r="F17" s="1853"/>
      <c r="G17" s="1853"/>
      <c r="H17" s="1853"/>
      <c r="I17" s="1853"/>
      <c r="J17" s="1853"/>
      <c r="K17" s="1853"/>
      <c r="L17" s="1853"/>
      <c r="M17" s="1854"/>
      <c r="N17" s="1817"/>
      <c r="O17" s="1818"/>
      <c r="P17" s="1818"/>
      <c r="Q17" s="1819"/>
      <c r="R17" s="1855"/>
      <c r="S17" s="1856"/>
      <c r="T17" s="1856"/>
      <c r="U17" s="1856"/>
      <c r="V17" s="1856"/>
      <c r="W17" s="1856"/>
      <c r="X17" s="1856"/>
      <c r="AA17" s="433"/>
      <c r="AB17" s="440"/>
      <c r="AC17" s="1832" t="s">
        <v>24</v>
      </c>
      <c r="AD17" s="1832"/>
      <c r="AE17" s="1832"/>
      <c r="AF17" s="1832"/>
      <c r="AG17" s="1832"/>
      <c r="AH17" s="1832"/>
      <c r="AI17" s="1832"/>
      <c r="AJ17" s="1832"/>
      <c r="AK17" s="1832"/>
      <c r="AL17" s="1832"/>
      <c r="AM17" s="1832"/>
      <c r="AN17" s="1827">
        <f>IF(N16&gt;=1001,IF(N16&lt;=5000,N16-1000,4000),0)</f>
        <v>0</v>
      </c>
      <c r="AO17" s="1827"/>
      <c r="AP17" s="1827"/>
      <c r="AQ17" s="1827"/>
      <c r="AR17" s="1827"/>
      <c r="AS17" s="442" t="s">
        <v>20</v>
      </c>
      <c r="AT17" s="1835">
        <v>40</v>
      </c>
      <c r="AU17" s="1835"/>
      <c r="AV17" s="1828">
        <v>0.2</v>
      </c>
      <c r="AW17" s="1829"/>
      <c r="AX17" s="1833" t="s">
        <v>16</v>
      </c>
      <c r="AY17" s="1834"/>
      <c r="AZ17" s="1825">
        <f t="shared" si="0"/>
        <v>0</v>
      </c>
      <c r="BA17" s="1826"/>
      <c r="BB17" s="1826"/>
      <c r="BC17" s="1826"/>
      <c r="BD17" s="1826"/>
      <c r="BE17" s="443" t="s">
        <v>422</v>
      </c>
    </row>
    <row r="18" spans="1:90" ht="13.5" customHeight="1" x14ac:dyDescent="0.15">
      <c r="E18" s="486" t="s">
        <v>1073</v>
      </c>
      <c r="AA18" s="433"/>
      <c r="AB18" s="440"/>
      <c r="AC18" s="1832" t="s">
        <v>25</v>
      </c>
      <c r="AD18" s="1832"/>
      <c r="AE18" s="1832"/>
      <c r="AF18" s="1832"/>
      <c r="AG18" s="1832"/>
      <c r="AH18" s="1832"/>
      <c r="AI18" s="1832"/>
      <c r="AJ18" s="1832"/>
      <c r="AK18" s="1832"/>
      <c r="AL18" s="1832"/>
      <c r="AM18" s="1832"/>
      <c r="AN18" s="1827">
        <f>IF(N16&gt;=5001,IF(N16&lt;=10000,N16-5000,5000),0)</f>
        <v>0</v>
      </c>
      <c r="AO18" s="1827"/>
      <c r="AP18" s="1827"/>
      <c r="AQ18" s="1827"/>
      <c r="AR18" s="1827"/>
      <c r="AS18" s="442" t="s">
        <v>20</v>
      </c>
      <c r="AT18" s="1835">
        <v>35</v>
      </c>
      <c r="AU18" s="1835"/>
      <c r="AV18" s="1828">
        <v>0.3</v>
      </c>
      <c r="AW18" s="1829"/>
      <c r="AX18" s="1833" t="s">
        <v>16</v>
      </c>
      <c r="AY18" s="1834"/>
      <c r="AZ18" s="1825">
        <f t="shared" si="0"/>
        <v>0</v>
      </c>
      <c r="BA18" s="1826"/>
      <c r="BB18" s="1826"/>
      <c r="BC18" s="1826"/>
      <c r="BD18" s="1826"/>
      <c r="BE18" s="443" t="s">
        <v>422</v>
      </c>
    </row>
    <row r="19" spans="1:90" ht="13.5" customHeight="1" x14ac:dyDescent="0.15">
      <c r="A19" s="372"/>
      <c r="C19" s="372"/>
      <c r="D19" s="372"/>
      <c r="E19" s="486" t="s">
        <v>1074</v>
      </c>
      <c r="AA19" s="433"/>
      <c r="AB19" s="440"/>
      <c r="AC19" s="1832" t="s">
        <v>26</v>
      </c>
      <c r="AD19" s="1832"/>
      <c r="AE19" s="1832"/>
      <c r="AF19" s="1832"/>
      <c r="AG19" s="1832"/>
      <c r="AH19" s="1832"/>
      <c r="AI19" s="1832"/>
      <c r="AJ19" s="1832"/>
      <c r="AK19" s="1832"/>
      <c r="AL19" s="1832"/>
      <c r="AM19" s="1832"/>
      <c r="AN19" s="1827">
        <f>IF(N16&gt;=10001,IF(N16&lt;=20000,N16-10000,10000),0)</f>
        <v>0</v>
      </c>
      <c r="AO19" s="1827"/>
      <c r="AP19" s="1827"/>
      <c r="AQ19" s="1827"/>
      <c r="AR19" s="1827"/>
      <c r="AS19" s="442" t="s">
        <v>20</v>
      </c>
      <c r="AT19" s="1835">
        <v>30</v>
      </c>
      <c r="AU19" s="1835"/>
      <c r="AV19" s="1828">
        <v>0.4</v>
      </c>
      <c r="AW19" s="1829"/>
      <c r="AX19" s="1833" t="s">
        <v>16</v>
      </c>
      <c r="AY19" s="1834"/>
      <c r="AZ19" s="1825">
        <f t="shared" si="0"/>
        <v>0</v>
      </c>
      <c r="BA19" s="1826"/>
      <c r="BB19" s="1826"/>
      <c r="BC19" s="1826"/>
      <c r="BD19" s="1826"/>
      <c r="BE19" s="443" t="s">
        <v>422</v>
      </c>
    </row>
    <row r="20" spans="1:90" ht="13.5" customHeight="1" x14ac:dyDescent="0.15">
      <c r="AA20" s="433"/>
      <c r="AB20" s="440"/>
      <c r="AC20" s="1832" t="s">
        <v>27</v>
      </c>
      <c r="AD20" s="1832"/>
      <c r="AE20" s="1832"/>
      <c r="AF20" s="1832"/>
      <c r="AG20" s="1832"/>
      <c r="AH20" s="1832"/>
      <c r="AI20" s="1832"/>
      <c r="AJ20" s="1832"/>
      <c r="AK20" s="1832"/>
      <c r="AL20" s="1832"/>
      <c r="AM20" s="1832"/>
      <c r="AN20" s="1827">
        <f>IF(N16&gt;=20001,+N16-20000,0)</f>
        <v>0</v>
      </c>
      <c r="AO20" s="1827"/>
      <c r="AP20" s="1827"/>
      <c r="AQ20" s="1827"/>
      <c r="AR20" s="1827"/>
      <c r="AS20" s="442" t="s">
        <v>20</v>
      </c>
      <c r="AT20" s="1835">
        <v>25</v>
      </c>
      <c r="AU20" s="1835"/>
      <c r="AV20" s="1828">
        <v>0.5</v>
      </c>
      <c r="AW20" s="1829"/>
      <c r="AX20" s="1833" t="s">
        <v>16</v>
      </c>
      <c r="AY20" s="1834"/>
      <c r="AZ20" s="1825">
        <f t="shared" si="0"/>
        <v>0</v>
      </c>
      <c r="BA20" s="1826"/>
      <c r="BB20" s="1826"/>
      <c r="BC20" s="1826"/>
      <c r="BD20" s="1826"/>
      <c r="BE20" s="443" t="s">
        <v>422</v>
      </c>
    </row>
    <row r="21" spans="1:90" ht="13.5" customHeight="1" x14ac:dyDescent="0.15">
      <c r="Y21" s="372"/>
      <c r="Z21" s="372"/>
      <c r="AA21" s="433"/>
      <c r="AB21" s="440"/>
      <c r="AN21" s="1820" t="s">
        <v>452</v>
      </c>
      <c r="AO21" s="1821"/>
      <c r="AP21" s="1821"/>
      <c r="AQ21" s="1821"/>
      <c r="AR21" s="1821"/>
      <c r="AS21" s="1822"/>
      <c r="AT21" s="1832" t="s">
        <v>420</v>
      </c>
      <c r="AU21" s="1832"/>
      <c r="AV21" s="1832"/>
      <c r="AW21" s="1832"/>
      <c r="AX21" s="1832"/>
      <c r="AY21" s="1832"/>
      <c r="AZ21" s="1832" t="s">
        <v>29</v>
      </c>
      <c r="BA21" s="1832"/>
      <c r="BB21" s="1832"/>
      <c r="BC21" s="1832"/>
      <c r="BD21" s="1832"/>
      <c r="BE21" s="1832"/>
    </row>
    <row r="22" spans="1:90" ht="13.5" customHeight="1" x14ac:dyDescent="0.15">
      <c r="AA22" s="433"/>
      <c r="AB22" s="440"/>
      <c r="AE22" s="441"/>
      <c r="AF22" s="441"/>
      <c r="AG22" s="441"/>
      <c r="AN22" s="1838">
        <f>SUM(AZ15:AZ20)</f>
        <v>0</v>
      </c>
      <c r="AO22" s="1839"/>
      <c r="AP22" s="1839"/>
      <c r="AQ22" s="1839"/>
      <c r="AR22" s="1839"/>
      <c r="AS22" s="443" t="s">
        <v>422</v>
      </c>
      <c r="AT22" s="1838">
        <f>ROUNDDOWN(AN22*0.1,0)</f>
        <v>0</v>
      </c>
      <c r="AU22" s="1839"/>
      <c r="AV22" s="1839"/>
      <c r="AW22" s="1839"/>
      <c r="AX22" s="1839"/>
      <c r="AY22" s="443" t="s">
        <v>422</v>
      </c>
      <c r="AZ22" s="1838">
        <f>AN22+AT22</f>
        <v>0</v>
      </c>
      <c r="BA22" s="1839"/>
      <c r="BB22" s="1839"/>
      <c r="BC22" s="1839"/>
      <c r="BD22" s="1839"/>
      <c r="BE22" s="443" t="s">
        <v>422</v>
      </c>
    </row>
    <row r="23" spans="1:90" ht="13.5" customHeight="1" x14ac:dyDescent="0.15">
      <c r="A23" s="372"/>
      <c r="B23" s="372"/>
      <c r="C23" s="372"/>
      <c r="D23" s="372"/>
      <c r="AA23" s="433"/>
      <c r="AB23" s="440"/>
      <c r="BF23" s="447" t="s">
        <v>448</v>
      </c>
    </row>
    <row r="24" spans="1:90" ht="13.5" customHeight="1" x14ac:dyDescent="0.15">
      <c r="A24" s="372"/>
      <c r="B24" s="372"/>
      <c r="C24" s="372"/>
      <c r="D24" s="372"/>
      <c r="AA24" s="433"/>
      <c r="AB24" s="440"/>
    </row>
    <row r="25" spans="1:90" ht="13.5" customHeight="1" x14ac:dyDescent="0.15">
      <c r="A25" s="372"/>
      <c r="B25" s="372"/>
      <c r="C25" s="372"/>
      <c r="D25" s="372"/>
      <c r="Y25" s="372"/>
      <c r="Z25" s="372"/>
      <c r="AA25" s="433"/>
      <c r="AB25" s="440"/>
    </row>
    <row r="26" spans="1:90" ht="13.5" customHeight="1" x14ac:dyDescent="0.15">
      <c r="A26" s="372"/>
      <c r="B26" s="372"/>
      <c r="C26" s="372"/>
      <c r="D26" s="372"/>
      <c r="Y26" s="372"/>
      <c r="Z26" s="372"/>
      <c r="AA26" s="433"/>
      <c r="AB26" s="1830" t="s">
        <v>491</v>
      </c>
      <c r="AC26" s="1831"/>
      <c r="AD26" s="1831"/>
      <c r="AE26" s="1831"/>
      <c r="AF26" s="1831"/>
      <c r="AG26" s="1831"/>
      <c r="AH26" s="1831"/>
      <c r="AI26" s="1831"/>
      <c r="AJ26" s="1831"/>
      <c r="AK26" s="1831"/>
      <c r="AL26" s="1831"/>
      <c r="AM26" s="1831"/>
      <c r="AN26" s="1831"/>
      <c r="AO26" s="1831"/>
      <c r="AP26" s="1831"/>
      <c r="AQ26" s="1831"/>
      <c r="AR26" s="1831"/>
      <c r="AS26" s="1831"/>
      <c r="AT26" s="1831"/>
      <c r="AU26" s="1831"/>
      <c r="AV26" s="1831"/>
      <c r="AW26" s="1831"/>
      <c r="AX26" s="1831"/>
      <c r="AY26" s="1831"/>
      <c r="AZ26" s="1831"/>
      <c r="BA26" s="1831"/>
      <c r="BB26" s="1831"/>
      <c r="BC26" s="1831"/>
      <c r="BD26" s="1831"/>
      <c r="BE26" s="1831"/>
      <c r="BF26" s="1831"/>
      <c r="BM26" s="1848"/>
      <c r="BN26" s="1848"/>
      <c r="BO26" s="1848"/>
      <c r="BP26" s="1848"/>
      <c r="BQ26" s="1848"/>
      <c r="BR26" s="1848"/>
      <c r="BS26" s="1848"/>
    </row>
    <row r="27" spans="1:90" ht="13.5" customHeight="1" x14ac:dyDescent="0.15">
      <c r="A27" s="372"/>
      <c r="B27" s="372"/>
      <c r="C27" s="372"/>
      <c r="D27" s="372"/>
      <c r="Y27" s="372"/>
      <c r="Z27" s="372"/>
      <c r="AA27" s="433"/>
      <c r="AB27" s="440"/>
      <c r="AC27" s="1840" t="s">
        <v>1040</v>
      </c>
      <c r="AD27" s="1840"/>
      <c r="AE27" s="1840"/>
      <c r="AF27" s="1840"/>
      <c r="AG27" s="1840"/>
      <c r="AH27" s="1840"/>
      <c r="AI27" s="1840"/>
      <c r="AJ27" s="1840"/>
      <c r="AK27" s="1840"/>
      <c r="AL27" s="1840"/>
      <c r="AM27" s="1840"/>
      <c r="AN27" s="1840"/>
      <c r="AO27" s="1840"/>
      <c r="AP27" s="1840"/>
      <c r="AQ27" s="1840"/>
      <c r="AR27" s="1840"/>
      <c r="AS27" s="1840"/>
      <c r="AT27" s="1840"/>
      <c r="AU27" s="1840"/>
      <c r="AV27" s="1840"/>
      <c r="AW27" s="1840"/>
      <c r="AX27" s="1840"/>
      <c r="AY27" s="1840"/>
      <c r="AZ27" s="1840"/>
      <c r="BA27" s="1840"/>
      <c r="BB27" s="1840"/>
      <c r="BC27" s="1840"/>
      <c r="BD27" s="1840"/>
      <c r="BE27" s="1840"/>
      <c r="BM27" s="1848"/>
      <c r="BN27" s="1848"/>
      <c r="BO27" s="1848"/>
      <c r="BP27" s="1848"/>
      <c r="BQ27" s="1848"/>
      <c r="BR27" s="1848"/>
      <c r="BS27" s="1848"/>
      <c r="BT27" s="1848"/>
      <c r="BU27" s="1848"/>
    </row>
    <row r="28" spans="1:90" ht="13.5" customHeight="1" x14ac:dyDescent="0.15">
      <c r="A28" s="372"/>
      <c r="B28" s="372"/>
      <c r="C28" s="372"/>
      <c r="D28" s="372"/>
      <c r="E28" s="372"/>
      <c r="F28" s="372"/>
      <c r="G28" s="372"/>
      <c r="H28" s="372"/>
      <c r="I28" s="372"/>
      <c r="J28" s="372"/>
      <c r="K28" s="372"/>
      <c r="L28" s="372"/>
      <c r="M28" s="372"/>
      <c r="N28" s="372"/>
      <c r="O28" s="372"/>
      <c r="P28" s="372"/>
      <c r="Q28" s="372"/>
      <c r="R28" s="372"/>
      <c r="S28" s="372"/>
      <c r="T28" s="372"/>
      <c r="U28" s="372"/>
      <c r="V28" s="372"/>
      <c r="W28" s="372"/>
      <c r="X28" s="372"/>
      <c r="Y28" s="372"/>
      <c r="Z28" s="372"/>
      <c r="AA28" s="433"/>
      <c r="AB28" s="440"/>
      <c r="AC28" s="1840"/>
      <c r="AD28" s="1840"/>
      <c r="AE28" s="1840"/>
      <c r="AF28" s="1840"/>
      <c r="AG28" s="1840"/>
      <c r="AH28" s="1840"/>
      <c r="AI28" s="1840"/>
      <c r="AJ28" s="1840"/>
      <c r="AK28" s="1840"/>
      <c r="AL28" s="1840"/>
      <c r="AM28" s="1840"/>
      <c r="AN28" s="1840"/>
      <c r="AO28" s="1840"/>
      <c r="AP28" s="1840"/>
      <c r="AQ28" s="1840"/>
      <c r="AR28" s="1840"/>
      <c r="AS28" s="1840"/>
      <c r="AT28" s="1840"/>
      <c r="AU28" s="1840"/>
      <c r="AV28" s="1840"/>
      <c r="AW28" s="1840"/>
      <c r="AX28" s="1840"/>
      <c r="AY28" s="1840"/>
      <c r="AZ28" s="1840"/>
      <c r="BA28" s="1840"/>
      <c r="BB28" s="1840"/>
      <c r="BC28" s="1840"/>
      <c r="BD28" s="1840"/>
      <c r="BE28" s="1840"/>
      <c r="BM28" s="1848"/>
      <c r="BN28" s="1848"/>
      <c r="BO28" s="1848"/>
      <c r="BQ28" s="1846"/>
      <c r="BR28" s="1846"/>
      <c r="BS28" s="1846"/>
      <c r="BT28" s="1846"/>
      <c r="BU28" s="1846"/>
      <c r="BV28" s="1846"/>
      <c r="BW28" s="372"/>
      <c r="BX28" s="372"/>
      <c r="BY28" s="1846"/>
      <c r="BZ28" s="1846"/>
      <c r="CA28" s="1846"/>
      <c r="CB28" s="1846"/>
      <c r="CC28" s="1846"/>
      <c r="CD28" s="1846"/>
      <c r="CF28" s="372"/>
      <c r="CG28" s="1846"/>
      <c r="CH28" s="1846"/>
      <c r="CI28" s="1846"/>
      <c r="CJ28" s="1846"/>
      <c r="CK28" s="1846"/>
      <c r="CL28" s="1846"/>
    </row>
    <row r="29" spans="1:90" ht="13.5" customHeight="1" x14ac:dyDescent="0.15">
      <c r="A29" s="372"/>
      <c r="B29" s="372"/>
      <c r="C29" s="372"/>
      <c r="D29" s="372"/>
      <c r="E29" s="372"/>
      <c r="F29" s="372"/>
      <c r="G29" s="372"/>
      <c r="H29" s="372"/>
      <c r="I29" s="372"/>
      <c r="J29" s="372"/>
      <c r="K29" s="372"/>
      <c r="L29" s="372"/>
      <c r="M29" s="372"/>
      <c r="N29" s="372"/>
      <c r="O29" s="372"/>
      <c r="P29" s="372"/>
      <c r="Q29" s="372"/>
      <c r="R29" s="372"/>
      <c r="S29" s="372"/>
      <c r="T29" s="372"/>
      <c r="U29" s="372"/>
      <c r="V29" s="372"/>
      <c r="W29" s="372"/>
      <c r="X29" s="372"/>
      <c r="Y29" s="372"/>
      <c r="Z29" s="372"/>
      <c r="AA29" s="433"/>
      <c r="AB29" s="440"/>
      <c r="AC29" s="1840"/>
      <c r="AD29" s="1840"/>
      <c r="AE29" s="1840"/>
      <c r="AF29" s="1840"/>
      <c r="AG29" s="1840"/>
      <c r="AH29" s="1840"/>
      <c r="AI29" s="1840"/>
      <c r="AJ29" s="1840"/>
      <c r="AK29" s="1840"/>
      <c r="AL29" s="1840"/>
      <c r="AM29" s="1840"/>
      <c r="AN29" s="1840"/>
      <c r="AO29" s="1840"/>
      <c r="AP29" s="1840"/>
      <c r="AQ29" s="1840"/>
      <c r="AR29" s="1840"/>
      <c r="AS29" s="1840"/>
      <c r="AT29" s="1840"/>
      <c r="AU29" s="1840"/>
      <c r="AV29" s="1840"/>
      <c r="AW29" s="1840"/>
      <c r="AX29" s="1840"/>
      <c r="AY29" s="1840"/>
      <c r="AZ29" s="1840"/>
      <c r="BA29" s="1840"/>
      <c r="BB29" s="1840"/>
      <c r="BC29" s="1840"/>
      <c r="BD29" s="1840"/>
      <c r="BE29" s="1840"/>
      <c r="BM29" s="1848"/>
      <c r="BN29" s="1848"/>
      <c r="BO29" s="1848"/>
      <c r="BQ29" s="1847"/>
      <c r="BR29" s="1847"/>
      <c r="BS29" s="1847"/>
      <c r="BT29" s="1847"/>
      <c r="BU29" s="1847"/>
      <c r="BW29" s="1848"/>
      <c r="BX29" s="1848"/>
      <c r="BY29" s="1847"/>
      <c r="BZ29" s="1847"/>
      <c r="CA29" s="1847"/>
      <c r="CB29" s="1847"/>
      <c r="CC29" s="1847"/>
      <c r="CE29" s="1848"/>
      <c r="CF29" s="1848"/>
      <c r="CG29" s="1847"/>
      <c r="CH29" s="1847"/>
      <c r="CI29" s="1847"/>
      <c r="CJ29" s="1847"/>
      <c r="CK29" s="1847"/>
    </row>
    <row r="30" spans="1:90" ht="13.5" customHeight="1" x14ac:dyDescent="0.15">
      <c r="A30" s="372"/>
      <c r="B30" s="372"/>
      <c r="C30" s="372"/>
      <c r="D30" s="372"/>
      <c r="E30" s="372"/>
      <c r="F30" s="372"/>
      <c r="G30" s="372"/>
      <c r="H30" s="372"/>
      <c r="I30" s="372"/>
      <c r="J30" s="372"/>
      <c r="K30" s="372"/>
      <c r="L30" s="372"/>
      <c r="M30" s="372"/>
      <c r="N30" s="372"/>
      <c r="O30" s="372"/>
      <c r="P30" s="372"/>
      <c r="Q30" s="372"/>
      <c r="R30" s="372"/>
      <c r="S30" s="372"/>
      <c r="T30" s="372"/>
      <c r="U30" s="372"/>
      <c r="V30" s="372"/>
      <c r="W30" s="372"/>
      <c r="X30" s="372"/>
      <c r="Y30" s="372"/>
      <c r="Z30" s="372"/>
      <c r="AA30" s="433"/>
      <c r="AB30" s="440"/>
      <c r="AC30" s="451" t="s">
        <v>517</v>
      </c>
      <c r="AE30" s="381"/>
      <c r="AF30" s="381"/>
      <c r="AG30" s="381"/>
      <c r="AH30" s="381"/>
      <c r="AI30" s="381"/>
      <c r="AJ30" s="381"/>
      <c r="AK30" s="381"/>
      <c r="AL30" s="381"/>
      <c r="AM30" s="381"/>
      <c r="AN30" s="381"/>
      <c r="AO30" s="381"/>
      <c r="AP30" s="381"/>
      <c r="AQ30" s="381"/>
      <c r="AR30" s="381"/>
    </row>
    <row r="31" spans="1:90" ht="13.5" customHeight="1" x14ac:dyDescent="0.15">
      <c r="A31" s="372"/>
      <c r="B31" s="372"/>
      <c r="C31" s="372"/>
      <c r="D31" s="372"/>
      <c r="E31" s="372"/>
      <c r="F31" s="372"/>
      <c r="G31" s="372"/>
      <c r="H31" s="372"/>
      <c r="I31" s="372"/>
      <c r="J31" s="372"/>
      <c r="K31" s="372"/>
      <c r="L31" s="372"/>
      <c r="M31" s="372"/>
      <c r="N31" s="372"/>
      <c r="O31" s="372"/>
      <c r="P31" s="372"/>
      <c r="Q31" s="372"/>
      <c r="R31" s="372"/>
      <c r="Z31" s="372"/>
      <c r="AA31" s="433"/>
      <c r="AB31" s="440"/>
      <c r="AE31" s="1820" t="s">
        <v>28</v>
      </c>
      <c r="AF31" s="1821"/>
      <c r="AG31" s="1821"/>
      <c r="AH31" s="1821"/>
      <c r="AI31" s="1821"/>
      <c r="AJ31" s="1822"/>
      <c r="AL31" s="1837" t="s">
        <v>32</v>
      </c>
      <c r="AM31" s="1837"/>
      <c r="AN31" s="381"/>
      <c r="AO31" s="1820" t="s">
        <v>30</v>
      </c>
      <c r="AP31" s="1821"/>
      <c r="AQ31" s="1821"/>
      <c r="AR31" s="1821"/>
      <c r="AS31" s="1821"/>
      <c r="AT31" s="1822"/>
      <c r="AU31" s="1832" t="s">
        <v>420</v>
      </c>
      <c r="AV31" s="1832"/>
      <c r="AW31" s="1832"/>
      <c r="AX31" s="1832"/>
      <c r="AY31" s="1832"/>
      <c r="AZ31" s="1832"/>
      <c r="BA31" s="1832" t="s">
        <v>31</v>
      </c>
      <c r="BB31" s="1832"/>
      <c r="BC31" s="1832"/>
      <c r="BD31" s="1832"/>
      <c r="BE31" s="1832"/>
      <c r="BF31" s="1832"/>
    </row>
    <row r="32" spans="1:90" ht="13.5" customHeight="1" x14ac:dyDescent="0.15">
      <c r="A32" s="372"/>
      <c r="B32" s="372"/>
      <c r="C32" s="372"/>
      <c r="D32" s="372"/>
      <c r="E32" s="372"/>
      <c r="F32" s="372"/>
      <c r="G32" s="372"/>
      <c r="H32" s="372"/>
      <c r="I32" s="372"/>
      <c r="J32" s="372"/>
      <c r="K32" s="372"/>
      <c r="L32" s="372"/>
      <c r="M32" s="372"/>
      <c r="N32" s="372"/>
      <c r="O32" s="372"/>
      <c r="P32" s="372"/>
      <c r="Q32" s="372"/>
      <c r="R32" s="372"/>
      <c r="Z32" s="372"/>
      <c r="AA32" s="433"/>
      <c r="AB32" s="440"/>
      <c r="AE32" s="1823">
        <f>AO6</f>
        <v>0</v>
      </c>
      <c r="AF32" s="1824"/>
      <c r="AG32" s="1824"/>
      <c r="AH32" s="1824"/>
      <c r="AI32" s="1824"/>
      <c r="AJ32" s="443" t="s">
        <v>422</v>
      </c>
      <c r="AK32" s="381" t="s">
        <v>20</v>
      </c>
      <c r="AL32" s="1841">
        <v>0.95</v>
      </c>
      <c r="AM32" s="1842"/>
      <c r="AN32" s="452" t="s">
        <v>16</v>
      </c>
      <c r="AO32" s="1825">
        <f>ROUNDDOWN(AE32*AL32,0)</f>
        <v>0</v>
      </c>
      <c r="AP32" s="1826"/>
      <c r="AQ32" s="1826"/>
      <c r="AR32" s="1826"/>
      <c r="AS32" s="1826"/>
      <c r="AT32" s="443" t="s">
        <v>422</v>
      </c>
      <c r="AU32" s="1825">
        <f>ROUNDDOWN(AO32*0.1,0)</f>
        <v>0</v>
      </c>
      <c r="AV32" s="1826"/>
      <c r="AW32" s="1826"/>
      <c r="AX32" s="1826"/>
      <c r="AY32" s="1826"/>
      <c r="AZ32" s="443" t="s">
        <v>422</v>
      </c>
      <c r="BA32" s="1825">
        <f>AO32+AU32</f>
        <v>0</v>
      </c>
      <c r="BB32" s="1826"/>
      <c r="BC32" s="1826"/>
      <c r="BD32" s="1826"/>
      <c r="BE32" s="1826"/>
      <c r="BF32" s="443" t="s">
        <v>422</v>
      </c>
    </row>
    <row r="33" spans="1:16382" ht="13.5" customHeight="1" x14ac:dyDescent="0.15">
      <c r="A33" s="372"/>
      <c r="B33" s="372"/>
      <c r="C33" s="372"/>
      <c r="D33" s="372"/>
      <c r="E33" s="372"/>
      <c r="F33" s="372"/>
      <c r="G33" s="372"/>
      <c r="H33" s="372"/>
      <c r="I33" s="372"/>
      <c r="J33" s="372"/>
      <c r="K33" s="372"/>
      <c r="L33" s="372"/>
      <c r="M33" s="372"/>
      <c r="N33" s="372"/>
      <c r="O33" s="372"/>
      <c r="P33" s="372"/>
      <c r="Q33" s="372"/>
      <c r="R33" s="372"/>
      <c r="S33" s="372"/>
      <c r="T33" s="372"/>
      <c r="U33" s="372"/>
      <c r="V33" s="372"/>
      <c r="W33" s="372"/>
      <c r="X33" s="372"/>
      <c r="Y33" s="372"/>
      <c r="Z33" s="372"/>
      <c r="AA33" s="433"/>
      <c r="AB33" s="440"/>
      <c r="BF33" s="447" t="s">
        <v>449</v>
      </c>
    </row>
    <row r="34" spans="1:16382" ht="13.5" customHeight="1" x14ac:dyDescent="0.15">
      <c r="A34" s="372"/>
      <c r="B34" s="372"/>
      <c r="C34" s="372"/>
      <c r="D34" s="372"/>
      <c r="E34" s="372"/>
      <c r="F34" s="372"/>
      <c r="G34" s="372"/>
      <c r="H34" s="372"/>
      <c r="I34" s="372"/>
      <c r="J34" s="372"/>
      <c r="K34" s="372"/>
      <c r="L34" s="372"/>
      <c r="M34" s="372"/>
      <c r="N34" s="372"/>
      <c r="O34" s="372"/>
      <c r="P34" s="372"/>
      <c r="Q34" s="372"/>
      <c r="R34" s="372"/>
      <c r="S34" s="372"/>
      <c r="T34" s="372"/>
      <c r="U34" s="372"/>
      <c r="V34" s="372"/>
      <c r="W34" s="372"/>
      <c r="X34" s="372"/>
      <c r="Y34" s="372"/>
      <c r="Z34" s="372"/>
      <c r="AA34" s="433"/>
      <c r="AB34" s="440"/>
    </row>
    <row r="35" spans="1:16382" ht="13.5" customHeight="1" x14ac:dyDescent="0.15">
      <c r="A35" s="372"/>
      <c r="B35" s="372"/>
      <c r="C35" s="372"/>
      <c r="D35" s="372"/>
      <c r="E35" s="372"/>
      <c r="F35" s="372"/>
      <c r="G35" s="372"/>
      <c r="H35" s="372"/>
      <c r="I35" s="372"/>
      <c r="J35" s="372"/>
      <c r="K35" s="372"/>
      <c r="L35" s="372"/>
      <c r="M35" s="372"/>
      <c r="N35" s="372"/>
      <c r="O35" s="372"/>
      <c r="P35" s="372"/>
      <c r="Q35" s="372"/>
      <c r="R35" s="372"/>
      <c r="S35" s="372"/>
      <c r="T35" s="372"/>
      <c r="U35" s="372"/>
      <c r="V35" s="372"/>
      <c r="W35" s="372"/>
      <c r="X35" s="372"/>
      <c r="Y35" s="372"/>
      <c r="Z35" s="372"/>
      <c r="AA35" s="433"/>
      <c r="AB35" s="440"/>
      <c r="AC35" s="451" t="s">
        <v>518</v>
      </c>
      <c r="AF35" s="372"/>
      <c r="AG35" s="372"/>
      <c r="AH35" s="372"/>
      <c r="AI35" s="374"/>
      <c r="AL35" s="372"/>
      <c r="AM35" s="372"/>
    </row>
    <row r="36" spans="1:16382" ht="13.5" customHeight="1" x14ac:dyDescent="0.15">
      <c r="A36" s="372"/>
      <c r="B36" s="372"/>
      <c r="C36" s="372"/>
      <c r="D36" s="372"/>
      <c r="E36" s="372"/>
      <c r="F36" s="372"/>
      <c r="G36" s="372"/>
      <c r="H36" s="372"/>
      <c r="I36" s="372"/>
      <c r="J36" s="372"/>
      <c r="K36" s="372"/>
      <c r="L36" s="372"/>
      <c r="M36" s="372"/>
      <c r="N36" s="372"/>
      <c r="O36" s="372"/>
      <c r="P36" s="372"/>
      <c r="Q36" s="372"/>
      <c r="R36" s="372"/>
      <c r="S36" s="372"/>
      <c r="T36" s="372"/>
      <c r="U36" s="372"/>
      <c r="V36" s="372"/>
      <c r="W36" s="372"/>
      <c r="X36" s="372"/>
      <c r="Y36" s="372"/>
      <c r="Z36" s="372"/>
      <c r="AA36" s="372"/>
      <c r="AB36" s="440"/>
      <c r="AE36" s="1820" t="s">
        <v>496</v>
      </c>
      <c r="AF36" s="1821"/>
      <c r="AG36" s="1821"/>
      <c r="AH36" s="1821"/>
      <c r="AI36" s="1821"/>
      <c r="AJ36" s="1822"/>
      <c r="AL36" s="1844" t="s">
        <v>32</v>
      </c>
      <c r="AM36" s="1845"/>
      <c r="AN36" s="381"/>
      <c r="AO36" s="1820" t="s">
        <v>30</v>
      </c>
      <c r="AP36" s="1821"/>
      <c r="AQ36" s="1821"/>
      <c r="AR36" s="1821"/>
      <c r="AS36" s="1821"/>
      <c r="AT36" s="1822"/>
      <c r="AU36" s="1820" t="s">
        <v>420</v>
      </c>
      <c r="AV36" s="1821"/>
      <c r="AW36" s="1821"/>
      <c r="AX36" s="1821"/>
      <c r="AY36" s="1821"/>
      <c r="AZ36" s="1822"/>
      <c r="BA36" s="1820" t="s">
        <v>31</v>
      </c>
      <c r="BB36" s="1821"/>
      <c r="BC36" s="1821"/>
      <c r="BD36" s="1821"/>
      <c r="BE36" s="1821"/>
      <c r="BF36" s="1822"/>
    </row>
    <row r="37" spans="1:16382" ht="13.5" customHeight="1" x14ac:dyDescent="0.15">
      <c r="A37" s="372"/>
      <c r="B37" s="372"/>
      <c r="C37" s="372"/>
      <c r="D37" s="372"/>
      <c r="W37" s="372"/>
      <c r="X37" s="372"/>
      <c r="Y37" s="372"/>
      <c r="Z37" s="372"/>
      <c r="AA37" s="372"/>
      <c r="AB37" s="440"/>
      <c r="AE37" s="1823">
        <f>AN22</f>
        <v>0</v>
      </c>
      <c r="AF37" s="1824"/>
      <c r="AG37" s="1824"/>
      <c r="AH37" s="1824"/>
      <c r="AI37" s="1824"/>
      <c r="AJ37" s="443" t="s">
        <v>422</v>
      </c>
      <c r="AK37" s="381" t="s">
        <v>20</v>
      </c>
      <c r="AL37" s="1841">
        <v>0.95</v>
      </c>
      <c r="AM37" s="1842"/>
      <c r="AN37" s="452" t="s">
        <v>16</v>
      </c>
      <c r="AO37" s="1843">
        <f>ROUNDDOWN(AE37*AL37,0)</f>
        <v>0</v>
      </c>
      <c r="AP37" s="1818"/>
      <c r="AQ37" s="1818"/>
      <c r="AR37" s="1818"/>
      <c r="AS37" s="1818"/>
      <c r="AT37" s="453" t="s">
        <v>422</v>
      </c>
      <c r="AU37" s="1825">
        <f>ROUNDDOWN(AO37*0.1,0)</f>
        <v>0</v>
      </c>
      <c r="AV37" s="1826"/>
      <c r="AW37" s="1826"/>
      <c r="AX37" s="1826"/>
      <c r="AY37" s="1826"/>
      <c r="AZ37" s="443" t="s">
        <v>422</v>
      </c>
      <c r="BA37" s="1825">
        <f>AO37+AU37</f>
        <v>0</v>
      </c>
      <c r="BB37" s="1826"/>
      <c r="BC37" s="1826"/>
      <c r="BD37" s="1826"/>
      <c r="BE37" s="1826"/>
      <c r="BF37" s="443" t="s">
        <v>422</v>
      </c>
    </row>
    <row r="38" spans="1:16382" ht="13.5" customHeight="1" x14ac:dyDescent="0.15">
      <c r="A38" s="372"/>
      <c r="B38" s="372"/>
      <c r="C38" s="372"/>
      <c r="D38" s="372"/>
      <c r="W38" s="372"/>
      <c r="X38" s="372"/>
      <c r="Y38" s="372"/>
      <c r="Z38" s="372"/>
      <c r="AA38" s="372"/>
      <c r="AB38" s="440"/>
      <c r="BE38" s="372"/>
      <c r="BF38" s="447" t="s">
        <v>450</v>
      </c>
    </row>
    <row r="39" spans="1:16382" s="372" customFormat="1" ht="13.5" customHeight="1" x14ac:dyDescent="0.15">
      <c r="E39" s="354"/>
      <c r="F39" s="354"/>
      <c r="G39" s="354"/>
      <c r="H39" s="354"/>
      <c r="I39" s="354"/>
      <c r="J39" s="354"/>
      <c r="K39" s="354"/>
      <c r="L39" s="354"/>
      <c r="M39" s="354"/>
      <c r="N39" s="354"/>
      <c r="O39" s="354"/>
      <c r="P39" s="354"/>
      <c r="Q39" s="354"/>
      <c r="R39" s="354"/>
      <c r="S39" s="354"/>
      <c r="T39" s="354"/>
      <c r="U39" s="354"/>
      <c r="V39" s="354"/>
      <c r="AB39" s="454"/>
      <c r="AC39" s="370"/>
      <c r="AD39" s="370"/>
      <c r="AE39" s="370"/>
      <c r="AF39" s="370"/>
      <c r="AG39" s="370"/>
      <c r="AH39" s="370"/>
      <c r="AI39" s="354"/>
      <c r="AJ39" s="370"/>
      <c r="AK39" s="370"/>
      <c r="AL39" s="370"/>
      <c r="AM39" s="370"/>
      <c r="AO39" s="455"/>
      <c r="AP39" s="455"/>
      <c r="AW39" s="456"/>
      <c r="AX39" s="456"/>
      <c r="AY39" s="456"/>
      <c r="AZ39" s="456"/>
      <c r="BA39" s="456"/>
      <c r="BB39" s="369"/>
      <c r="BC39" s="369"/>
      <c r="BD39" s="369"/>
      <c r="BE39" s="369"/>
    </row>
    <row r="40" spans="1:16382" s="372" customFormat="1" ht="13.5" customHeight="1" x14ac:dyDescent="0.15">
      <c r="E40" s="354"/>
      <c r="F40" s="354"/>
      <c r="G40" s="354"/>
      <c r="H40" s="354"/>
      <c r="I40" s="354"/>
      <c r="J40" s="354"/>
      <c r="K40" s="354"/>
      <c r="L40" s="354"/>
      <c r="M40" s="354"/>
      <c r="N40" s="354"/>
      <c r="O40" s="354"/>
      <c r="P40" s="354"/>
      <c r="Q40" s="354"/>
      <c r="R40" s="354"/>
      <c r="S40" s="354"/>
      <c r="T40" s="354"/>
      <c r="U40" s="354"/>
      <c r="V40" s="354"/>
      <c r="AB40" s="454"/>
      <c r="AC40" s="1836" t="s">
        <v>1081</v>
      </c>
      <c r="AD40" s="1836"/>
      <c r="AE40" s="1836"/>
      <c r="AF40" s="1836"/>
      <c r="AG40" s="1836"/>
      <c r="AH40" s="1836"/>
      <c r="AI40" s="1836"/>
      <c r="AJ40" s="1836"/>
      <c r="AK40" s="1836"/>
      <c r="AL40" s="1836"/>
      <c r="AM40" s="1836"/>
      <c r="AN40" s="1836"/>
      <c r="AO40" s="1836"/>
      <c r="AP40" s="1836"/>
      <c r="AQ40" s="1836"/>
      <c r="AR40" s="1836"/>
      <c r="AS40" s="1836"/>
      <c r="AT40" s="1836"/>
      <c r="AU40" s="1836"/>
      <c r="AV40" s="1836"/>
      <c r="AW40" s="1836"/>
      <c r="AX40" s="1836"/>
      <c r="AY40" s="1836"/>
      <c r="AZ40" s="1836"/>
      <c r="BA40" s="1836"/>
      <c r="BB40" s="1836"/>
      <c r="BC40" s="1836"/>
      <c r="BD40" s="1836"/>
      <c r="BE40" s="1836"/>
    </row>
    <row r="41" spans="1:16382" s="372" customFormat="1" ht="13.5" customHeight="1" x14ac:dyDescent="0.15">
      <c r="A41" s="354"/>
      <c r="B41" s="354"/>
      <c r="C41" s="354"/>
      <c r="D41" s="354"/>
      <c r="E41" s="354"/>
      <c r="F41" s="354"/>
      <c r="G41" s="354"/>
      <c r="H41" s="354"/>
      <c r="I41" s="354"/>
      <c r="J41" s="354"/>
      <c r="K41" s="354"/>
      <c r="L41" s="354"/>
      <c r="M41" s="354"/>
      <c r="N41" s="354"/>
      <c r="O41" s="354"/>
      <c r="P41" s="354"/>
      <c r="Q41" s="354"/>
      <c r="R41" s="354"/>
      <c r="S41" s="354"/>
      <c r="T41" s="354"/>
      <c r="U41" s="354"/>
      <c r="V41" s="354"/>
      <c r="AB41" s="454"/>
      <c r="AC41" s="364" t="s">
        <v>1047</v>
      </c>
      <c r="AD41" s="354"/>
      <c r="AE41" s="354"/>
      <c r="AF41" s="354"/>
      <c r="AG41" s="354"/>
      <c r="AH41" s="354"/>
      <c r="AI41" s="354"/>
      <c r="AJ41" s="354"/>
      <c r="AK41" s="354"/>
      <c r="AL41" s="354"/>
      <c r="AM41" s="354"/>
      <c r="AN41" s="354"/>
      <c r="AO41" s="354"/>
      <c r="AP41" s="354"/>
      <c r="AQ41" s="354"/>
      <c r="AR41" s="354"/>
      <c r="AS41" s="354"/>
      <c r="AT41" s="354"/>
      <c r="AU41" s="354"/>
      <c r="AV41" s="354"/>
      <c r="AW41" s="354"/>
      <c r="AX41" s="354"/>
      <c r="AY41" s="354"/>
      <c r="AZ41" s="354"/>
      <c r="BA41" s="354"/>
      <c r="BB41" s="354"/>
      <c r="BC41" s="354"/>
      <c r="BD41" s="354"/>
      <c r="BE41" s="354"/>
    </row>
    <row r="42" spans="1:16382" s="372" customFormat="1" ht="13.5" customHeight="1" x14ac:dyDescent="0.15">
      <c r="A42" s="354"/>
      <c r="B42" s="354"/>
      <c r="C42" s="354"/>
      <c r="D42" s="354"/>
      <c r="E42" s="354"/>
      <c r="F42" s="354"/>
      <c r="G42" s="354"/>
      <c r="H42" s="354"/>
      <c r="I42" s="354"/>
      <c r="J42" s="354"/>
      <c r="K42" s="354"/>
      <c r="L42" s="354"/>
      <c r="M42" s="354"/>
      <c r="N42" s="354"/>
      <c r="O42" s="354"/>
      <c r="P42" s="354"/>
      <c r="Q42" s="354"/>
      <c r="R42" s="354"/>
      <c r="S42" s="354"/>
      <c r="T42" s="354"/>
      <c r="U42" s="354"/>
      <c r="V42" s="354"/>
      <c r="AB42" s="454"/>
      <c r="AW42" s="369"/>
      <c r="AX42" s="369"/>
      <c r="AY42" s="369"/>
      <c r="AZ42" s="369"/>
      <c r="BA42" s="369"/>
      <c r="BB42" s="1865">
        <f>広告展開利用申込書!V28</f>
        <v>202507</v>
      </c>
      <c r="BC42" s="1865"/>
      <c r="BD42" s="1865"/>
      <c r="BE42" s="1865"/>
      <c r="BF42" s="1865"/>
      <c r="BG42" s="1865"/>
      <c r="BH42" s="1865"/>
      <c r="BI42" s="1865"/>
      <c r="BJ42" s="1865"/>
      <c r="BK42" s="1865"/>
      <c r="BL42" s="1865"/>
      <c r="BM42" s="1865"/>
      <c r="BN42" s="1865"/>
      <c r="BO42" s="1865"/>
      <c r="BP42" s="1865"/>
      <c r="BQ42" s="1865"/>
      <c r="BR42" s="1865"/>
      <c r="BS42" s="1865"/>
      <c r="BT42" s="1865"/>
      <c r="BU42" s="1865"/>
      <c r="BV42" s="1865"/>
      <c r="BW42" s="1865"/>
      <c r="BX42" s="1865"/>
      <c r="BY42" s="1865"/>
      <c r="BZ42" s="1865"/>
      <c r="CA42" s="1865"/>
      <c r="CB42" s="1865"/>
      <c r="CC42" s="1865"/>
      <c r="CD42" s="1865"/>
      <c r="CE42" s="1865"/>
      <c r="CF42" s="1865"/>
      <c r="CG42" s="1865"/>
      <c r="CH42" s="1865"/>
      <c r="CI42" s="1865"/>
      <c r="CJ42" s="1865"/>
      <c r="CK42" s="1865"/>
      <c r="CL42" s="1865"/>
      <c r="CM42" s="1865"/>
      <c r="CN42" s="1865"/>
      <c r="CO42" s="1865"/>
      <c r="CP42" s="1865"/>
      <c r="CQ42" s="1865"/>
      <c r="CR42" s="1865"/>
      <c r="CS42" s="1865"/>
      <c r="CT42" s="1865"/>
      <c r="CU42" s="1865"/>
      <c r="CV42" s="1865"/>
      <c r="CW42" s="1865"/>
      <c r="CX42" s="1865"/>
      <c r="CY42" s="1865"/>
      <c r="CZ42" s="1865"/>
      <c r="DA42" s="1865"/>
      <c r="DB42" s="1865"/>
      <c r="DC42" s="1865"/>
      <c r="DD42" s="1865"/>
      <c r="DE42" s="1865"/>
      <c r="DF42" s="1865"/>
      <c r="DG42" s="1865"/>
      <c r="DH42" s="1865"/>
      <c r="DI42" s="1865"/>
      <c r="DJ42" s="1865"/>
      <c r="DK42" s="1865"/>
      <c r="DL42" s="1865"/>
      <c r="DM42" s="1865"/>
      <c r="DN42" s="1865"/>
      <c r="DO42" s="1865"/>
      <c r="DP42" s="1865"/>
      <c r="DQ42" s="1865"/>
      <c r="DR42" s="1865"/>
      <c r="DS42" s="1865"/>
      <c r="DT42" s="1865"/>
      <c r="DU42" s="1865"/>
      <c r="DV42" s="1865"/>
      <c r="DW42" s="1865"/>
      <c r="DX42" s="1865"/>
      <c r="DY42" s="1865"/>
      <c r="DZ42" s="1865"/>
      <c r="EA42" s="1865"/>
      <c r="EB42" s="1865"/>
      <c r="EC42" s="1865"/>
      <c r="ED42" s="1865"/>
      <c r="EE42" s="1865"/>
      <c r="EF42" s="1865"/>
      <c r="EG42" s="1865"/>
      <c r="EH42" s="1865"/>
      <c r="EI42" s="1865"/>
      <c r="EJ42" s="1865"/>
      <c r="EK42" s="1865"/>
      <c r="EL42" s="1865"/>
      <c r="EM42" s="1865"/>
      <c r="EN42" s="1865"/>
      <c r="EO42" s="1865"/>
      <c r="EP42" s="1865"/>
      <c r="EQ42" s="1865"/>
      <c r="ER42" s="1865"/>
      <c r="ES42" s="1865"/>
      <c r="ET42" s="1865"/>
      <c r="EU42" s="1865"/>
      <c r="EV42" s="1865"/>
      <c r="EW42" s="1865"/>
      <c r="EX42" s="1865"/>
      <c r="EY42" s="1865"/>
      <c r="EZ42" s="1865"/>
      <c r="FA42" s="1865"/>
      <c r="FB42" s="1865"/>
      <c r="FC42" s="1865"/>
      <c r="FD42" s="1865"/>
      <c r="FE42" s="1865"/>
      <c r="FF42" s="1865"/>
      <c r="FG42" s="1865"/>
      <c r="FH42" s="1865"/>
      <c r="FI42" s="1865"/>
      <c r="FJ42" s="1865"/>
      <c r="FK42" s="1865"/>
      <c r="FL42" s="1865"/>
      <c r="FM42" s="1865"/>
      <c r="FN42" s="1865"/>
      <c r="FO42" s="1865"/>
      <c r="FP42" s="1865"/>
      <c r="FQ42" s="1865"/>
      <c r="FR42" s="1865"/>
      <c r="FS42" s="1865"/>
      <c r="FT42" s="1865"/>
      <c r="FU42" s="1865"/>
      <c r="FV42" s="1865"/>
      <c r="FW42" s="1865"/>
      <c r="FX42" s="1865"/>
      <c r="FY42" s="1865"/>
      <c r="FZ42" s="1865"/>
      <c r="GA42" s="1865"/>
      <c r="GB42" s="1865"/>
      <c r="GC42" s="1865"/>
      <c r="GD42" s="1865"/>
      <c r="GE42" s="1865"/>
      <c r="GF42" s="1865"/>
      <c r="GG42" s="1865"/>
      <c r="GH42" s="1865"/>
      <c r="GI42" s="1865"/>
      <c r="GJ42" s="1865"/>
      <c r="GK42" s="1865"/>
      <c r="GL42" s="1865"/>
      <c r="GM42" s="1865"/>
      <c r="GN42" s="1865"/>
      <c r="GO42" s="1865"/>
      <c r="GP42" s="1865"/>
      <c r="GQ42" s="1865"/>
      <c r="GR42" s="1865"/>
      <c r="GS42" s="1865"/>
      <c r="GT42" s="1865"/>
      <c r="GU42" s="1865"/>
      <c r="GV42" s="1865"/>
      <c r="GW42" s="1865"/>
      <c r="GX42" s="1865"/>
      <c r="GY42" s="1865"/>
      <c r="GZ42" s="1865"/>
      <c r="HA42" s="1865"/>
      <c r="HB42" s="1865"/>
      <c r="HC42" s="1865"/>
      <c r="HD42" s="1865"/>
      <c r="HE42" s="1865"/>
      <c r="HF42" s="1865"/>
      <c r="HG42" s="1865"/>
      <c r="HH42" s="1865"/>
      <c r="HI42" s="1865"/>
      <c r="HJ42" s="1865"/>
      <c r="HK42" s="1865"/>
      <c r="HL42" s="1865"/>
      <c r="HM42" s="1865"/>
      <c r="HN42" s="1865"/>
      <c r="HO42" s="1865"/>
      <c r="HP42" s="1865"/>
      <c r="HQ42" s="1865"/>
      <c r="HR42" s="1865"/>
      <c r="HS42" s="1865"/>
      <c r="HT42" s="1865"/>
      <c r="HU42" s="1865"/>
      <c r="HV42" s="1865"/>
      <c r="HW42" s="1865"/>
      <c r="HX42" s="1865"/>
      <c r="HY42" s="1865"/>
      <c r="HZ42" s="1865"/>
      <c r="IA42" s="1865"/>
      <c r="IB42" s="1865"/>
      <c r="IC42" s="1865"/>
      <c r="ID42" s="1865"/>
      <c r="IE42" s="1865"/>
      <c r="IF42" s="1865"/>
      <c r="IG42" s="1865"/>
      <c r="IH42" s="1865"/>
      <c r="II42" s="1865"/>
      <c r="IJ42" s="1865"/>
      <c r="IK42" s="1865"/>
      <c r="IL42" s="1865"/>
      <c r="IM42" s="1865"/>
      <c r="IN42" s="1865"/>
      <c r="IO42" s="1865"/>
      <c r="IP42" s="1865"/>
      <c r="IQ42" s="1865"/>
      <c r="IR42" s="1865"/>
      <c r="IS42" s="1865"/>
      <c r="IT42" s="1865"/>
      <c r="IU42" s="1865"/>
      <c r="IV42" s="1865"/>
      <c r="IW42" s="1865"/>
      <c r="IX42" s="1865"/>
      <c r="IY42" s="1865"/>
      <c r="IZ42" s="1865"/>
      <c r="JA42" s="1865"/>
      <c r="JB42" s="1865"/>
      <c r="JC42" s="1865"/>
      <c r="JD42" s="1865"/>
      <c r="JE42" s="1865"/>
      <c r="JF42" s="1865"/>
      <c r="JG42" s="1865"/>
      <c r="JH42" s="1865"/>
      <c r="JI42" s="1865"/>
      <c r="JJ42" s="1865"/>
      <c r="JK42" s="1865"/>
      <c r="JL42" s="1865"/>
      <c r="JM42" s="1865"/>
      <c r="JN42" s="1865"/>
      <c r="JO42" s="1865"/>
      <c r="JP42" s="1865"/>
      <c r="JQ42" s="1865"/>
      <c r="JR42" s="1865"/>
      <c r="JS42" s="1865"/>
      <c r="JT42" s="1865"/>
      <c r="JU42" s="1865"/>
      <c r="JV42" s="1865"/>
      <c r="JW42" s="1865"/>
      <c r="JX42" s="1865"/>
      <c r="JY42" s="1865"/>
      <c r="JZ42" s="1865"/>
      <c r="KA42" s="1865"/>
      <c r="KB42" s="1865"/>
      <c r="KC42" s="1865"/>
      <c r="KD42" s="1865"/>
      <c r="KE42" s="1865"/>
      <c r="KF42" s="1865"/>
      <c r="KG42" s="1865"/>
      <c r="KH42" s="1865"/>
      <c r="KI42" s="1865"/>
      <c r="KJ42" s="1865"/>
      <c r="KK42" s="1865"/>
      <c r="KL42" s="1865"/>
      <c r="KM42" s="1865"/>
      <c r="KN42" s="1865"/>
      <c r="KO42" s="1865"/>
      <c r="KP42" s="1865"/>
      <c r="KQ42" s="1865"/>
      <c r="KR42" s="1865"/>
      <c r="KS42" s="1865"/>
      <c r="KT42" s="1865"/>
      <c r="KU42" s="1865"/>
      <c r="KV42" s="1865"/>
      <c r="KW42" s="1865"/>
      <c r="KX42" s="1865"/>
      <c r="KY42" s="1865"/>
      <c r="KZ42" s="1865"/>
      <c r="LA42" s="1865"/>
      <c r="LB42" s="1865"/>
      <c r="LC42" s="1865"/>
      <c r="LD42" s="1865"/>
      <c r="LE42" s="1865"/>
      <c r="LF42" s="1865"/>
      <c r="LG42" s="1865"/>
      <c r="LH42" s="1865"/>
      <c r="LI42" s="1865"/>
      <c r="LJ42" s="1865"/>
      <c r="LK42" s="1865"/>
      <c r="LL42" s="1865"/>
      <c r="LM42" s="1865"/>
      <c r="LN42" s="1865"/>
      <c r="LO42" s="1865"/>
      <c r="LP42" s="1865"/>
      <c r="LQ42" s="1865"/>
      <c r="LR42" s="1865"/>
      <c r="LS42" s="1865"/>
      <c r="LT42" s="1865"/>
      <c r="LU42" s="1865"/>
      <c r="LV42" s="1865"/>
      <c r="LW42" s="1865"/>
      <c r="LX42" s="1865"/>
      <c r="LY42" s="1865"/>
      <c r="LZ42" s="1865"/>
      <c r="MA42" s="1865"/>
      <c r="MB42" s="1865"/>
      <c r="MC42" s="1865"/>
      <c r="MD42" s="1865"/>
      <c r="ME42" s="1865"/>
      <c r="MF42" s="1865"/>
      <c r="MG42" s="1865"/>
      <c r="MH42" s="1865"/>
      <c r="MI42" s="1865"/>
      <c r="MJ42" s="1865"/>
      <c r="MK42" s="1865"/>
      <c r="ML42" s="1865"/>
      <c r="MM42" s="1865"/>
      <c r="MN42" s="1865"/>
      <c r="MO42" s="1865"/>
      <c r="MP42" s="1865"/>
      <c r="MQ42" s="1865"/>
      <c r="MR42" s="1865"/>
      <c r="MS42" s="1865"/>
      <c r="MT42" s="1865"/>
      <c r="MU42" s="1865"/>
      <c r="MV42" s="1865"/>
      <c r="MW42" s="1865"/>
      <c r="MX42" s="1865"/>
      <c r="MY42" s="1865"/>
      <c r="MZ42" s="1865"/>
      <c r="NA42" s="1865"/>
      <c r="NB42" s="1865"/>
      <c r="NC42" s="1865"/>
      <c r="ND42" s="1865"/>
      <c r="NE42" s="1865"/>
      <c r="NF42" s="1865"/>
      <c r="NG42" s="1865"/>
      <c r="NH42" s="1865"/>
      <c r="NI42" s="1865"/>
      <c r="NJ42" s="1865"/>
      <c r="NK42" s="1865"/>
      <c r="NL42" s="1865"/>
      <c r="NM42" s="1865"/>
      <c r="NN42" s="1865"/>
      <c r="NO42" s="1865"/>
      <c r="NP42" s="1865"/>
      <c r="NQ42" s="1865"/>
      <c r="NR42" s="1865"/>
      <c r="NS42" s="1865"/>
      <c r="NT42" s="1865"/>
      <c r="NU42" s="1865"/>
      <c r="NV42" s="1865"/>
      <c r="NW42" s="1865"/>
      <c r="NX42" s="1865"/>
      <c r="NY42" s="1865"/>
      <c r="NZ42" s="1865"/>
      <c r="OA42" s="1865"/>
      <c r="OB42" s="1865"/>
      <c r="OC42" s="1865"/>
      <c r="OD42" s="1865"/>
      <c r="OE42" s="1865"/>
      <c r="OF42" s="1865"/>
      <c r="OG42" s="1865"/>
      <c r="OH42" s="1865"/>
      <c r="OI42" s="1865"/>
      <c r="OJ42" s="1865"/>
      <c r="OK42" s="1865"/>
      <c r="OL42" s="1865"/>
      <c r="OM42" s="1865"/>
      <c r="ON42" s="1865"/>
      <c r="OO42" s="1865"/>
      <c r="OP42" s="1865"/>
      <c r="OQ42" s="1865"/>
      <c r="OR42" s="1865"/>
      <c r="OS42" s="1865"/>
      <c r="OT42" s="1865"/>
      <c r="OU42" s="1865"/>
      <c r="OV42" s="1865"/>
      <c r="OW42" s="1865"/>
      <c r="OX42" s="1865"/>
      <c r="OY42" s="1865"/>
      <c r="OZ42" s="1865"/>
      <c r="PA42" s="1865"/>
      <c r="PB42" s="1865"/>
      <c r="PC42" s="1865"/>
      <c r="PD42" s="1865"/>
      <c r="PE42" s="1865"/>
      <c r="PF42" s="1865"/>
      <c r="PG42" s="1865"/>
      <c r="PH42" s="1865"/>
      <c r="PI42" s="1865"/>
      <c r="PJ42" s="1865"/>
      <c r="PK42" s="1865"/>
      <c r="PL42" s="1865"/>
      <c r="PM42" s="1865"/>
      <c r="PN42" s="1865"/>
      <c r="PO42" s="1865"/>
      <c r="PP42" s="1865"/>
      <c r="PQ42" s="1865"/>
      <c r="PR42" s="1865"/>
      <c r="PS42" s="1865"/>
      <c r="PT42" s="1865"/>
      <c r="PU42" s="1865"/>
      <c r="PV42" s="1865"/>
      <c r="PW42" s="1865"/>
      <c r="PX42" s="1865"/>
      <c r="PY42" s="1865"/>
      <c r="PZ42" s="1865"/>
      <c r="QA42" s="1865"/>
      <c r="QB42" s="1865"/>
      <c r="QC42" s="1865"/>
      <c r="QD42" s="1865"/>
      <c r="QE42" s="1865"/>
      <c r="QF42" s="1865"/>
      <c r="QG42" s="1865"/>
      <c r="QH42" s="1865"/>
      <c r="QI42" s="1865"/>
      <c r="QJ42" s="1865"/>
      <c r="QK42" s="1865"/>
      <c r="QL42" s="1865"/>
      <c r="QM42" s="1865"/>
      <c r="QN42" s="1865"/>
      <c r="QO42" s="1865"/>
      <c r="QP42" s="1865"/>
      <c r="QQ42" s="1865"/>
      <c r="QR42" s="1865"/>
      <c r="QS42" s="1865"/>
      <c r="QT42" s="1865"/>
      <c r="QU42" s="1865"/>
      <c r="QV42" s="1865"/>
      <c r="QW42" s="1865"/>
      <c r="QX42" s="1865"/>
      <c r="QY42" s="1865"/>
      <c r="QZ42" s="1865"/>
      <c r="RA42" s="1865"/>
      <c r="RB42" s="1865"/>
      <c r="RC42" s="1865"/>
      <c r="RD42" s="1865"/>
      <c r="RE42" s="1865"/>
      <c r="RF42" s="1865"/>
      <c r="RG42" s="1865"/>
      <c r="RH42" s="1865"/>
      <c r="RI42" s="1865"/>
      <c r="RJ42" s="1865"/>
      <c r="RK42" s="1865"/>
      <c r="RL42" s="1865"/>
      <c r="RM42" s="1865"/>
      <c r="RN42" s="1865"/>
      <c r="RO42" s="1865"/>
      <c r="RP42" s="1865"/>
      <c r="RQ42" s="1865"/>
      <c r="RR42" s="1865"/>
      <c r="RS42" s="1865"/>
      <c r="RT42" s="1865"/>
      <c r="RU42" s="1865"/>
      <c r="RV42" s="1865"/>
      <c r="RW42" s="1865"/>
      <c r="RX42" s="1865"/>
      <c r="RY42" s="1865"/>
      <c r="RZ42" s="1865"/>
      <c r="SA42" s="1865"/>
      <c r="SB42" s="1865"/>
      <c r="SC42" s="1865"/>
      <c r="SD42" s="1865"/>
      <c r="SE42" s="1865"/>
      <c r="SF42" s="1865"/>
      <c r="SG42" s="1865"/>
      <c r="SH42" s="1865"/>
      <c r="SI42" s="1865"/>
      <c r="SJ42" s="1865"/>
      <c r="SK42" s="1865"/>
      <c r="SL42" s="1865"/>
      <c r="SM42" s="1865"/>
      <c r="SN42" s="1865"/>
      <c r="SO42" s="1865"/>
      <c r="SP42" s="1865"/>
      <c r="SQ42" s="1865"/>
      <c r="SR42" s="1865"/>
      <c r="SS42" s="1865"/>
      <c r="ST42" s="1865"/>
      <c r="SU42" s="1865"/>
      <c r="SV42" s="1865"/>
      <c r="SW42" s="1865"/>
      <c r="SX42" s="1865"/>
      <c r="SY42" s="1865"/>
      <c r="SZ42" s="1865"/>
      <c r="TA42" s="1865"/>
      <c r="TB42" s="1865"/>
      <c r="TC42" s="1865"/>
      <c r="TD42" s="1865"/>
      <c r="TE42" s="1865"/>
      <c r="TF42" s="1865"/>
      <c r="TG42" s="1865"/>
      <c r="TH42" s="1865"/>
      <c r="TI42" s="1865"/>
      <c r="TJ42" s="1865"/>
      <c r="TK42" s="1865"/>
      <c r="TL42" s="1865"/>
      <c r="TM42" s="1865"/>
      <c r="TN42" s="1865"/>
      <c r="TO42" s="1865"/>
      <c r="TP42" s="1865"/>
      <c r="TQ42" s="1865"/>
      <c r="TR42" s="1865"/>
      <c r="TS42" s="1865"/>
      <c r="TT42" s="1865"/>
      <c r="TU42" s="1865"/>
      <c r="TV42" s="1865"/>
      <c r="TW42" s="1865"/>
      <c r="TX42" s="1865"/>
      <c r="TY42" s="1865"/>
      <c r="TZ42" s="1865"/>
      <c r="UA42" s="1865"/>
      <c r="UB42" s="1865"/>
      <c r="UC42" s="1865"/>
      <c r="UD42" s="1865"/>
      <c r="UE42" s="1865"/>
      <c r="UF42" s="1865"/>
      <c r="UG42" s="1865"/>
      <c r="UH42" s="1865"/>
      <c r="UI42" s="1865"/>
      <c r="UJ42" s="1865"/>
      <c r="UK42" s="1865"/>
      <c r="UL42" s="1865"/>
      <c r="UM42" s="1865"/>
      <c r="UN42" s="1865"/>
      <c r="UO42" s="1865"/>
      <c r="UP42" s="1865"/>
      <c r="UQ42" s="1865"/>
      <c r="UR42" s="1865"/>
      <c r="US42" s="1865"/>
      <c r="UT42" s="1865"/>
      <c r="UU42" s="1865"/>
      <c r="UV42" s="1865"/>
      <c r="UW42" s="1865"/>
      <c r="UX42" s="1865"/>
      <c r="UY42" s="1865"/>
      <c r="UZ42" s="1865"/>
      <c r="VA42" s="1865"/>
      <c r="VB42" s="1865"/>
      <c r="VC42" s="1865"/>
      <c r="VD42" s="1865"/>
      <c r="VE42" s="1865"/>
      <c r="VF42" s="1865"/>
      <c r="VG42" s="1865"/>
      <c r="VH42" s="1865"/>
      <c r="VI42" s="1865"/>
      <c r="VJ42" s="1865"/>
      <c r="VK42" s="1865"/>
      <c r="VL42" s="1865"/>
      <c r="VM42" s="1865"/>
      <c r="VN42" s="1865"/>
      <c r="VO42" s="1865"/>
      <c r="VP42" s="1865"/>
      <c r="VQ42" s="1865"/>
      <c r="VR42" s="1865"/>
      <c r="VS42" s="1865"/>
      <c r="VT42" s="1865"/>
      <c r="VU42" s="1865"/>
      <c r="VV42" s="1865"/>
      <c r="VW42" s="1865"/>
      <c r="VX42" s="1865"/>
      <c r="VY42" s="1865"/>
      <c r="VZ42" s="1865"/>
      <c r="WA42" s="1865"/>
      <c r="WB42" s="1865"/>
      <c r="WC42" s="1865"/>
      <c r="WD42" s="1865"/>
      <c r="WE42" s="1865"/>
      <c r="WF42" s="1865"/>
      <c r="WG42" s="1865"/>
      <c r="WH42" s="1865"/>
      <c r="WI42" s="1865"/>
      <c r="WJ42" s="1865"/>
      <c r="WK42" s="1865"/>
      <c r="WL42" s="1865"/>
      <c r="WM42" s="1865"/>
      <c r="WN42" s="1865"/>
      <c r="WO42" s="1865"/>
      <c r="WP42" s="1865"/>
      <c r="WQ42" s="1865"/>
      <c r="WR42" s="1865"/>
      <c r="WS42" s="1865"/>
      <c r="WT42" s="1865"/>
      <c r="WU42" s="1865"/>
      <c r="WV42" s="1865"/>
      <c r="WW42" s="1865"/>
      <c r="WX42" s="1865"/>
      <c r="WY42" s="1865"/>
      <c r="WZ42" s="1865"/>
      <c r="XA42" s="1865"/>
      <c r="XB42" s="1865"/>
      <c r="XC42" s="1865"/>
      <c r="XD42" s="1865"/>
      <c r="XE42" s="1865"/>
      <c r="XF42" s="1865"/>
      <c r="XG42" s="1865"/>
      <c r="XH42" s="1865"/>
      <c r="XI42" s="1865"/>
      <c r="XJ42" s="1865"/>
      <c r="XK42" s="1865"/>
      <c r="XL42" s="1865"/>
      <c r="XM42" s="1865"/>
      <c r="XN42" s="1865"/>
      <c r="XO42" s="1865"/>
      <c r="XP42" s="1865"/>
      <c r="XQ42" s="1865"/>
      <c r="XR42" s="1865"/>
      <c r="XS42" s="1865"/>
      <c r="XT42" s="1865"/>
      <c r="XU42" s="1865"/>
      <c r="XV42" s="1865"/>
      <c r="XW42" s="1865"/>
      <c r="XX42" s="1865"/>
      <c r="XY42" s="1865"/>
      <c r="XZ42" s="1865"/>
      <c r="YA42" s="1865"/>
      <c r="YB42" s="1865"/>
      <c r="YC42" s="1865"/>
      <c r="YD42" s="1865"/>
      <c r="YE42" s="1865"/>
      <c r="YF42" s="1865"/>
      <c r="YG42" s="1865"/>
      <c r="YH42" s="1865"/>
      <c r="YI42" s="1865"/>
      <c r="YJ42" s="1865"/>
      <c r="YK42" s="1865"/>
      <c r="YL42" s="1865"/>
      <c r="YM42" s="1865"/>
      <c r="YN42" s="1865"/>
      <c r="YO42" s="1865"/>
      <c r="YP42" s="1865"/>
      <c r="YQ42" s="1865"/>
      <c r="YR42" s="1865"/>
      <c r="YS42" s="1865"/>
      <c r="YT42" s="1865"/>
      <c r="YU42" s="1865"/>
      <c r="YV42" s="1865"/>
      <c r="YW42" s="1865"/>
      <c r="YX42" s="1865"/>
      <c r="YY42" s="1865"/>
      <c r="YZ42" s="1865"/>
      <c r="ZA42" s="1865"/>
      <c r="ZB42" s="1865"/>
      <c r="ZC42" s="1865"/>
      <c r="ZD42" s="1865"/>
      <c r="ZE42" s="1865"/>
      <c r="ZF42" s="1865"/>
      <c r="ZG42" s="1865"/>
      <c r="ZH42" s="1865"/>
      <c r="ZI42" s="1865"/>
      <c r="ZJ42" s="1865"/>
      <c r="ZK42" s="1865"/>
      <c r="ZL42" s="1865"/>
      <c r="ZM42" s="1865"/>
      <c r="ZN42" s="1865"/>
      <c r="ZO42" s="1865"/>
      <c r="ZP42" s="1865"/>
      <c r="ZQ42" s="1865"/>
      <c r="ZR42" s="1865"/>
      <c r="ZS42" s="1865"/>
      <c r="ZT42" s="1865"/>
      <c r="ZU42" s="1865"/>
      <c r="ZV42" s="1865"/>
      <c r="ZW42" s="1865"/>
      <c r="ZX42" s="1865"/>
      <c r="ZY42" s="1865"/>
      <c r="ZZ42" s="1865"/>
      <c r="AAA42" s="1865"/>
      <c r="AAB42" s="1865"/>
      <c r="AAC42" s="1865"/>
      <c r="AAD42" s="1865"/>
      <c r="AAE42" s="1865"/>
      <c r="AAF42" s="1865"/>
      <c r="AAG42" s="1865"/>
      <c r="AAH42" s="1865"/>
      <c r="AAI42" s="1865"/>
      <c r="AAJ42" s="1865"/>
      <c r="AAK42" s="1865"/>
      <c r="AAL42" s="1865"/>
      <c r="AAM42" s="1865"/>
      <c r="AAN42" s="1865"/>
      <c r="AAO42" s="1865"/>
      <c r="AAP42" s="1865"/>
      <c r="AAQ42" s="1865"/>
      <c r="AAR42" s="1865"/>
      <c r="AAS42" s="1865"/>
      <c r="AAT42" s="1865"/>
      <c r="AAU42" s="1865"/>
      <c r="AAV42" s="1865"/>
      <c r="AAW42" s="1865"/>
      <c r="AAX42" s="1865"/>
      <c r="AAY42" s="1865"/>
      <c r="AAZ42" s="1865"/>
      <c r="ABA42" s="1865"/>
      <c r="ABB42" s="1865"/>
      <c r="ABC42" s="1865"/>
      <c r="ABD42" s="1865"/>
      <c r="ABE42" s="1865"/>
      <c r="ABF42" s="1865"/>
      <c r="ABG42" s="1865"/>
      <c r="ABH42" s="1865"/>
      <c r="ABI42" s="1865"/>
      <c r="ABJ42" s="1865"/>
      <c r="ABK42" s="1865"/>
      <c r="ABL42" s="1865"/>
      <c r="ABM42" s="1865"/>
      <c r="ABN42" s="1865"/>
      <c r="ABO42" s="1865"/>
      <c r="ABP42" s="1865"/>
      <c r="ABQ42" s="1865"/>
      <c r="ABR42" s="1865"/>
      <c r="ABS42" s="1865"/>
      <c r="ABT42" s="1865"/>
      <c r="ABU42" s="1865"/>
      <c r="ABV42" s="1865"/>
      <c r="ABW42" s="1865"/>
      <c r="ABX42" s="1865"/>
      <c r="ABY42" s="1865"/>
      <c r="ABZ42" s="1865"/>
      <c r="ACA42" s="1865"/>
      <c r="ACB42" s="1865"/>
      <c r="ACC42" s="1865"/>
      <c r="ACD42" s="1865"/>
      <c r="ACE42" s="1865"/>
      <c r="ACF42" s="1865"/>
      <c r="ACG42" s="1865"/>
      <c r="ACH42" s="1865"/>
      <c r="ACI42" s="1865"/>
      <c r="ACJ42" s="1865"/>
      <c r="ACK42" s="1865"/>
      <c r="ACL42" s="1865"/>
      <c r="ACM42" s="1865"/>
      <c r="ACN42" s="1865"/>
      <c r="ACO42" s="1865"/>
      <c r="ACP42" s="1865"/>
      <c r="ACQ42" s="1865"/>
      <c r="ACR42" s="1865"/>
      <c r="ACS42" s="1865"/>
      <c r="ACT42" s="1865"/>
      <c r="ACU42" s="1865"/>
      <c r="ACV42" s="1865"/>
      <c r="ACW42" s="1865"/>
      <c r="ACX42" s="1865"/>
      <c r="ACY42" s="1865"/>
      <c r="ACZ42" s="1865"/>
      <c r="ADA42" s="1865"/>
      <c r="ADB42" s="1865"/>
      <c r="ADC42" s="1865"/>
      <c r="ADD42" s="1865"/>
      <c r="ADE42" s="1865"/>
      <c r="ADF42" s="1865"/>
      <c r="ADG42" s="1865"/>
      <c r="ADH42" s="1865"/>
      <c r="ADI42" s="1865"/>
      <c r="ADJ42" s="1865"/>
      <c r="ADK42" s="1865"/>
      <c r="ADL42" s="1865"/>
      <c r="ADM42" s="1865"/>
      <c r="ADN42" s="1865"/>
      <c r="ADO42" s="1865"/>
      <c r="ADP42" s="1865"/>
      <c r="ADQ42" s="1865"/>
      <c r="ADR42" s="1865"/>
      <c r="ADS42" s="1865"/>
      <c r="ADT42" s="1865"/>
      <c r="ADU42" s="1865"/>
      <c r="ADV42" s="1865"/>
      <c r="ADW42" s="1865"/>
      <c r="ADX42" s="1865"/>
      <c r="ADY42" s="1865"/>
      <c r="ADZ42" s="1865"/>
      <c r="AEA42" s="1865"/>
      <c r="AEB42" s="1865"/>
      <c r="AEC42" s="1865"/>
      <c r="AED42" s="1865"/>
      <c r="AEE42" s="1865"/>
      <c r="AEF42" s="1865"/>
      <c r="AEG42" s="1865"/>
      <c r="AEH42" s="1865"/>
      <c r="AEI42" s="1865"/>
      <c r="AEJ42" s="1865"/>
      <c r="AEK42" s="1865"/>
      <c r="AEL42" s="1865"/>
      <c r="AEM42" s="1865"/>
      <c r="AEN42" s="1865"/>
      <c r="AEO42" s="1865"/>
      <c r="AEP42" s="1865"/>
      <c r="AEQ42" s="1865"/>
      <c r="AER42" s="1865"/>
      <c r="AES42" s="1865"/>
      <c r="AET42" s="1865"/>
      <c r="AEU42" s="1865"/>
      <c r="AEV42" s="1865"/>
      <c r="AEW42" s="1865"/>
      <c r="AEX42" s="1865"/>
      <c r="AEY42" s="1865"/>
      <c r="AEZ42" s="1865"/>
      <c r="AFA42" s="1865"/>
      <c r="AFB42" s="1865"/>
      <c r="AFC42" s="1865"/>
      <c r="AFD42" s="1865"/>
      <c r="AFE42" s="1865"/>
      <c r="AFF42" s="1865"/>
      <c r="AFG42" s="1865"/>
      <c r="AFH42" s="1865"/>
      <c r="AFI42" s="1865"/>
      <c r="AFJ42" s="1865"/>
      <c r="AFK42" s="1865"/>
      <c r="AFL42" s="1865"/>
      <c r="AFM42" s="1865"/>
      <c r="AFN42" s="1865"/>
      <c r="AFO42" s="1865"/>
      <c r="AFP42" s="1865"/>
      <c r="AFQ42" s="1865"/>
      <c r="AFR42" s="1865"/>
      <c r="AFS42" s="1865"/>
      <c r="AFT42" s="1865"/>
      <c r="AFU42" s="1865"/>
      <c r="AFV42" s="1865"/>
      <c r="AFW42" s="1865"/>
      <c r="AFX42" s="1865"/>
      <c r="AFY42" s="1865"/>
      <c r="AFZ42" s="1865"/>
      <c r="AGA42" s="1865"/>
      <c r="AGB42" s="1865"/>
      <c r="AGC42" s="1865"/>
      <c r="AGD42" s="1865"/>
      <c r="AGE42" s="1865"/>
      <c r="AGF42" s="1865"/>
      <c r="AGG42" s="1865"/>
      <c r="AGH42" s="1865"/>
      <c r="AGI42" s="1865"/>
      <c r="AGJ42" s="1865"/>
      <c r="AGK42" s="1865"/>
      <c r="AGL42" s="1865"/>
      <c r="AGM42" s="1865"/>
      <c r="AGN42" s="1865"/>
      <c r="AGO42" s="1865"/>
      <c r="AGP42" s="1865"/>
      <c r="AGQ42" s="1865"/>
      <c r="AGR42" s="1865"/>
      <c r="AGS42" s="1865"/>
      <c r="AGT42" s="1865"/>
      <c r="AGU42" s="1865"/>
      <c r="AGV42" s="1865"/>
      <c r="AGW42" s="1865"/>
      <c r="AGX42" s="1865"/>
      <c r="AGY42" s="1865"/>
      <c r="AGZ42" s="1865"/>
      <c r="AHA42" s="1865"/>
      <c r="AHB42" s="1865"/>
      <c r="AHC42" s="1865"/>
      <c r="AHD42" s="1865"/>
      <c r="AHE42" s="1865"/>
      <c r="AHF42" s="1865"/>
      <c r="AHG42" s="1865"/>
      <c r="AHH42" s="1865"/>
      <c r="AHI42" s="1865"/>
      <c r="AHJ42" s="1865"/>
      <c r="AHK42" s="1865"/>
      <c r="AHL42" s="1865"/>
      <c r="AHM42" s="1865"/>
      <c r="AHN42" s="1865"/>
      <c r="AHO42" s="1865"/>
      <c r="AHP42" s="1865"/>
      <c r="AHQ42" s="1865"/>
      <c r="AHR42" s="1865"/>
      <c r="AHS42" s="1865"/>
      <c r="AHT42" s="1865"/>
      <c r="AHU42" s="1865"/>
      <c r="AHV42" s="1865"/>
      <c r="AHW42" s="1865"/>
      <c r="AHX42" s="1865"/>
      <c r="AHY42" s="1865"/>
      <c r="AHZ42" s="1865"/>
      <c r="AIA42" s="1865"/>
      <c r="AIB42" s="1865"/>
      <c r="AIC42" s="1865"/>
      <c r="AID42" s="1865"/>
      <c r="AIE42" s="1865"/>
      <c r="AIF42" s="1865"/>
      <c r="AIG42" s="1865"/>
      <c r="AIH42" s="1865"/>
      <c r="AII42" s="1865"/>
      <c r="AIJ42" s="1865"/>
      <c r="AIK42" s="1865"/>
      <c r="AIL42" s="1865"/>
      <c r="AIM42" s="1865"/>
      <c r="AIN42" s="1865"/>
      <c r="AIO42" s="1865"/>
      <c r="AIP42" s="1865"/>
      <c r="AIQ42" s="1865"/>
      <c r="AIR42" s="1865"/>
      <c r="AIS42" s="1865"/>
      <c r="AIT42" s="1865"/>
      <c r="AIU42" s="1865"/>
      <c r="AIV42" s="1865"/>
      <c r="AIW42" s="1865"/>
      <c r="AIX42" s="1865"/>
      <c r="AIY42" s="1865"/>
      <c r="AIZ42" s="1865"/>
      <c r="AJA42" s="1865"/>
      <c r="AJB42" s="1865"/>
      <c r="AJC42" s="1865"/>
      <c r="AJD42" s="1865"/>
      <c r="AJE42" s="1865"/>
      <c r="AJF42" s="1865"/>
      <c r="AJG42" s="1865"/>
      <c r="AJH42" s="1865"/>
      <c r="AJI42" s="1865"/>
      <c r="AJJ42" s="1865"/>
      <c r="AJK42" s="1865"/>
      <c r="AJL42" s="1865"/>
      <c r="AJM42" s="1865"/>
      <c r="AJN42" s="1865"/>
      <c r="AJO42" s="1865"/>
      <c r="AJP42" s="1865"/>
      <c r="AJQ42" s="1865"/>
      <c r="AJR42" s="1865"/>
      <c r="AJS42" s="1865"/>
      <c r="AJT42" s="1865"/>
      <c r="AJU42" s="1865"/>
      <c r="AJV42" s="1865"/>
      <c r="AJW42" s="1865"/>
      <c r="AJX42" s="1865"/>
      <c r="AJY42" s="1865"/>
      <c r="AJZ42" s="1865"/>
      <c r="AKA42" s="1865"/>
      <c r="AKB42" s="1865"/>
      <c r="AKC42" s="1865"/>
      <c r="AKD42" s="1865"/>
      <c r="AKE42" s="1865"/>
      <c r="AKF42" s="1865"/>
      <c r="AKG42" s="1865"/>
      <c r="AKH42" s="1865"/>
      <c r="AKI42" s="1865"/>
      <c r="AKJ42" s="1865"/>
      <c r="AKK42" s="1865"/>
      <c r="AKL42" s="1865"/>
      <c r="AKM42" s="1865"/>
      <c r="AKN42" s="1865"/>
      <c r="AKO42" s="1865"/>
      <c r="AKP42" s="1865"/>
      <c r="AKQ42" s="1865"/>
      <c r="AKR42" s="1865"/>
      <c r="AKS42" s="1865"/>
      <c r="AKT42" s="1865"/>
      <c r="AKU42" s="1865"/>
      <c r="AKV42" s="1865"/>
      <c r="AKW42" s="1865"/>
      <c r="AKX42" s="1865"/>
      <c r="AKY42" s="1865"/>
      <c r="AKZ42" s="1865"/>
      <c r="ALA42" s="1865"/>
      <c r="ALB42" s="1865"/>
      <c r="ALC42" s="1865"/>
      <c r="ALD42" s="1865"/>
      <c r="ALE42" s="1865"/>
      <c r="ALF42" s="1865"/>
      <c r="ALG42" s="1865"/>
      <c r="ALH42" s="1865"/>
      <c r="ALI42" s="1865"/>
      <c r="ALJ42" s="1865"/>
      <c r="ALK42" s="1865"/>
      <c r="ALL42" s="1865"/>
      <c r="ALM42" s="1865"/>
      <c r="ALN42" s="1865"/>
      <c r="ALO42" s="1865"/>
      <c r="ALP42" s="1865"/>
      <c r="ALQ42" s="1865"/>
      <c r="ALR42" s="1865"/>
      <c r="ALS42" s="1865"/>
      <c r="ALT42" s="1865"/>
      <c r="ALU42" s="1865"/>
      <c r="ALV42" s="1865"/>
      <c r="ALW42" s="1865"/>
      <c r="ALX42" s="1865"/>
      <c r="ALY42" s="1865"/>
      <c r="ALZ42" s="1865"/>
      <c r="AMA42" s="1865"/>
      <c r="AMB42" s="1865"/>
      <c r="AMC42" s="1865"/>
      <c r="AMD42" s="1865"/>
      <c r="AME42" s="1865"/>
      <c r="AMF42" s="1865"/>
      <c r="AMG42" s="1865"/>
      <c r="AMH42" s="1865"/>
      <c r="AMI42" s="1865"/>
      <c r="AMJ42" s="1865"/>
      <c r="AMK42" s="1865"/>
      <c r="AML42" s="1865"/>
      <c r="AMM42" s="1865"/>
      <c r="AMN42" s="1865"/>
      <c r="AMO42" s="1865"/>
      <c r="AMP42" s="1865"/>
      <c r="AMQ42" s="1865"/>
      <c r="AMR42" s="1865"/>
      <c r="AMS42" s="1865"/>
      <c r="AMT42" s="1865"/>
      <c r="AMU42" s="1865"/>
      <c r="AMV42" s="1865"/>
      <c r="AMW42" s="1865"/>
      <c r="AMX42" s="1865"/>
      <c r="AMY42" s="1865"/>
      <c r="AMZ42" s="1865"/>
      <c r="ANA42" s="1865"/>
      <c r="ANB42" s="1865"/>
      <c r="ANC42" s="1865"/>
      <c r="AND42" s="1865"/>
      <c r="ANE42" s="1865"/>
      <c r="ANF42" s="1865"/>
      <c r="ANG42" s="1865"/>
      <c r="ANH42" s="1865"/>
      <c r="ANI42" s="1865"/>
      <c r="ANJ42" s="1865"/>
      <c r="ANK42" s="1865"/>
      <c r="ANL42" s="1865"/>
      <c r="ANM42" s="1865"/>
      <c r="ANN42" s="1865"/>
      <c r="ANO42" s="1865"/>
      <c r="ANP42" s="1865"/>
      <c r="ANQ42" s="1865"/>
      <c r="ANR42" s="1865"/>
      <c r="ANS42" s="1865"/>
      <c r="ANT42" s="1865"/>
      <c r="ANU42" s="1865"/>
      <c r="ANV42" s="1865"/>
      <c r="ANW42" s="1865"/>
      <c r="ANX42" s="1865"/>
      <c r="ANY42" s="1865"/>
      <c r="ANZ42" s="1865"/>
      <c r="AOA42" s="1865"/>
      <c r="AOB42" s="1865"/>
      <c r="AOC42" s="1865"/>
      <c r="AOD42" s="1865"/>
      <c r="AOE42" s="1865"/>
      <c r="AOF42" s="1865"/>
      <c r="AOG42" s="1865"/>
      <c r="AOH42" s="1865"/>
      <c r="AOI42" s="1865"/>
      <c r="AOJ42" s="1865"/>
      <c r="AOK42" s="1865"/>
      <c r="AOL42" s="1865"/>
      <c r="AOM42" s="1865"/>
      <c r="AON42" s="1865"/>
      <c r="AOO42" s="1865"/>
      <c r="AOP42" s="1865"/>
      <c r="AOQ42" s="1865"/>
      <c r="AOR42" s="1865"/>
      <c r="AOS42" s="1865"/>
      <c r="AOT42" s="1865"/>
      <c r="AOU42" s="1865"/>
      <c r="AOV42" s="1865"/>
      <c r="AOW42" s="1865"/>
      <c r="AOX42" s="1865"/>
      <c r="AOY42" s="1865"/>
      <c r="AOZ42" s="1865"/>
      <c r="APA42" s="1865"/>
      <c r="APB42" s="1865"/>
      <c r="APC42" s="1865"/>
      <c r="APD42" s="1865"/>
      <c r="APE42" s="1865"/>
      <c r="APF42" s="1865"/>
      <c r="APG42" s="1865"/>
      <c r="APH42" s="1865"/>
      <c r="API42" s="1865"/>
      <c r="APJ42" s="1865"/>
      <c r="APK42" s="1865"/>
      <c r="APL42" s="1865"/>
      <c r="APM42" s="1865"/>
      <c r="APN42" s="1865"/>
      <c r="APO42" s="1865"/>
      <c r="APP42" s="1865"/>
      <c r="APQ42" s="1865"/>
      <c r="APR42" s="1865"/>
      <c r="APS42" s="1865"/>
      <c r="APT42" s="1865"/>
      <c r="APU42" s="1865"/>
      <c r="APV42" s="1865"/>
      <c r="APW42" s="1865"/>
      <c r="APX42" s="1865"/>
      <c r="APY42" s="1865"/>
      <c r="APZ42" s="1865"/>
      <c r="AQA42" s="1865"/>
      <c r="AQB42" s="1865"/>
      <c r="AQC42" s="1865"/>
      <c r="AQD42" s="1865"/>
      <c r="AQE42" s="1865"/>
      <c r="AQF42" s="1865"/>
      <c r="AQG42" s="1865"/>
      <c r="AQH42" s="1865"/>
      <c r="AQI42" s="1865"/>
      <c r="AQJ42" s="1865"/>
      <c r="AQK42" s="1865"/>
      <c r="AQL42" s="1865"/>
      <c r="AQM42" s="1865"/>
      <c r="AQN42" s="1865"/>
      <c r="AQO42" s="1865"/>
      <c r="AQP42" s="1865"/>
      <c r="AQQ42" s="1865"/>
      <c r="AQR42" s="1865"/>
      <c r="AQS42" s="1865"/>
      <c r="AQT42" s="1865"/>
      <c r="AQU42" s="1865"/>
      <c r="AQV42" s="1865"/>
      <c r="AQW42" s="1865"/>
      <c r="AQX42" s="1865"/>
      <c r="AQY42" s="1865"/>
      <c r="AQZ42" s="1865"/>
      <c r="ARA42" s="1865"/>
      <c r="ARB42" s="1865"/>
      <c r="ARC42" s="1865"/>
      <c r="ARD42" s="1865"/>
      <c r="ARE42" s="1865"/>
      <c r="ARF42" s="1865"/>
      <c r="ARG42" s="1865"/>
      <c r="ARH42" s="1865"/>
      <c r="ARI42" s="1865"/>
      <c r="ARJ42" s="1865"/>
      <c r="ARK42" s="1865"/>
      <c r="ARL42" s="1865"/>
      <c r="ARM42" s="1865"/>
      <c r="ARN42" s="1865"/>
      <c r="ARO42" s="1865"/>
      <c r="ARP42" s="1865"/>
      <c r="ARQ42" s="1865"/>
      <c r="ARR42" s="1865"/>
      <c r="ARS42" s="1865"/>
      <c r="ART42" s="1865"/>
      <c r="ARU42" s="1865"/>
      <c r="ARV42" s="1865"/>
      <c r="ARW42" s="1865"/>
      <c r="ARX42" s="1865"/>
      <c r="ARY42" s="1865"/>
      <c r="ARZ42" s="1865"/>
      <c r="ASA42" s="1865"/>
      <c r="ASB42" s="1865"/>
      <c r="ASC42" s="1865"/>
      <c r="ASD42" s="1865"/>
      <c r="ASE42" s="1865"/>
      <c r="ASF42" s="1865"/>
      <c r="ASG42" s="1865"/>
      <c r="ASH42" s="1865"/>
      <c r="ASI42" s="1865"/>
      <c r="ASJ42" s="1865"/>
      <c r="ASK42" s="1865"/>
      <c r="ASL42" s="1865"/>
      <c r="ASM42" s="1865"/>
      <c r="ASN42" s="1865"/>
      <c r="ASO42" s="1865"/>
      <c r="ASP42" s="1865"/>
      <c r="ASQ42" s="1865"/>
      <c r="ASR42" s="1865"/>
      <c r="ASS42" s="1865"/>
      <c r="AST42" s="1865"/>
      <c r="ASU42" s="1865"/>
      <c r="ASV42" s="1865"/>
      <c r="ASW42" s="1865"/>
      <c r="ASX42" s="1865"/>
      <c r="ASY42" s="1865"/>
      <c r="ASZ42" s="1865"/>
      <c r="ATA42" s="1865"/>
      <c r="ATB42" s="1865"/>
      <c r="ATC42" s="1865"/>
      <c r="ATD42" s="1865"/>
      <c r="ATE42" s="1865"/>
      <c r="ATF42" s="1865"/>
      <c r="ATG42" s="1865"/>
      <c r="ATH42" s="1865"/>
      <c r="ATI42" s="1865"/>
      <c r="ATJ42" s="1865"/>
      <c r="ATK42" s="1865"/>
      <c r="ATL42" s="1865"/>
      <c r="ATM42" s="1865"/>
      <c r="ATN42" s="1865"/>
      <c r="ATO42" s="1865"/>
      <c r="ATP42" s="1865"/>
      <c r="ATQ42" s="1865"/>
      <c r="ATR42" s="1865"/>
      <c r="ATS42" s="1865"/>
      <c r="ATT42" s="1865"/>
      <c r="ATU42" s="1865"/>
      <c r="ATV42" s="1865"/>
      <c r="ATW42" s="1865"/>
      <c r="ATX42" s="1865"/>
      <c r="ATY42" s="1865"/>
      <c r="ATZ42" s="1865"/>
      <c r="AUA42" s="1865"/>
      <c r="AUB42" s="1865"/>
      <c r="AUC42" s="1865"/>
      <c r="AUD42" s="1865"/>
      <c r="AUE42" s="1865"/>
      <c r="AUF42" s="1865"/>
      <c r="AUG42" s="1865"/>
      <c r="AUH42" s="1865"/>
      <c r="AUI42" s="1865"/>
      <c r="AUJ42" s="1865"/>
      <c r="AUK42" s="1865"/>
      <c r="AUL42" s="1865"/>
      <c r="AUM42" s="1865"/>
      <c r="AUN42" s="1865"/>
      <c r="AUO42" s="1865"/>
      <c r="AUP42" s="1865"/>
      <c r="AUQ42" s="1865"/>
      <c r="AUR42" s="1865"/>
      <c r="AUS42" s="1865"/>
      <c r="AUT42" s="1865"/>
      <c r="AUU42" s="1865"/>
      <c r="AUV42" s="1865"/>
      <c r="AUW42" s="1865"/>
      <c r="AUX42" s="1865"/>
      <c r="AUY42" s="1865"/>
      <c r="AUZ42" s="1865"/>
      <c r="AVA42" s="1865"/>
      <c r="AVB42" s="1865"/>
      <c r="AVC42" s="1865"/>
      <c r="AVD42" s="1865"/>
      <c r="AVE42" s="1865"/>
      <c r="AVF42" s="1865"/>
      <c r="AVG42" s="1865"/>
      <c r="AVH42" s="1865"/>
      <c r="AVI42" s="1865"/>
      <c r="AVJ42" s="1865"/>
      <c r="AVK42" s="1865"/>
      <c r="AVL42" s="1865"/>
      <c r="AVM42" s="1865"/>
      <c r="AVN42" s="1865"/>
      <c r="AVO42" s="1865"/>
      <c r="AVP42" s="1865"/>
      <c r="AVQ42" s="1865"/>
      <c r="AVR42" s="1865"/>
      <c r="AVS42" s="1865"/>
      <c r="AVT42" s="1865"/>
      <c r="AVU42" s="1865"/>
      <c r="AVV42" s="1865"/>
      <c r="AVW42" s="1865"/>
      <c r="AVX42" s="1865"/>
      <c r="AVY42" s="1865"/>
      <c r="AVZ42" s="1865"/>
      <c r="AWA42" s="1865"/>
      <c r="AWB42" s="1865"/>
      <c r="AWC42" s="1865"/>
      <c r="AWD42" s="1865"/>
      <c r="AWE42" s="1865"/>
      <c r="AWF42" s="1865"/>
      <c r="AWG42" s="1865"/>
      <c r="AWH42" s="1865"/>
      <c r="AWI42" s="1865"/>
      <c r="AWJ42" s="1865"/>
      <c r="AWK42" s="1865"/>
      <c r="AWL42" s="1865"/>
      <c r="AWM42" s="1865"/>
      <c r="AWN42" s="1865"/>
      <c r="AWO42" s="1865"/>
      <c r="AWP42" s="1865"/>
      <c r="AWQ42" s="1865"/>
      <c r="AWR42" s="1865"/>
      <c r="AWS42" s="1865"/>
      <c r="AWT42" s="1865"/>
      <c r="AWU42" s="1865"/>
      <c r="AWV42" s="1865"/>
      <c r="AWW42" s="1865"/>
      <c r="AWX42" s="1865"/>
      <c r="AWY42" s="1865"/>
      <c r="AWZ42" s="1865"/>
      <c r="AXA42" s="1865"/>
      <c r="AXB42" s="1865"/>
      <c r="AXC42" s="1865"/>
      <c r="AXD42" s="1865"/>
      <c r="AXE42" s="1865"/>
      <c r="AXF42" s="1865"/>
      <c r="AXG42" s="1865"/>
      <c r="AXH42" s="1865"/>
      <c r="AXI42" s="1865"/>
      <c r="AXJ42" s="1865"/>
      <c r="AXK42" s="1865"/>
      <c r="AXL42" s="1865"/>
      <c r="AXM42" s="1865"/>
      <c r="AXN42" s="1865"/>
      <c r="AXO42" s="1865"/>
      <c r="AXP42" s="1865"/>
      <c r="AXQ42" s="1865"/>
      <c r="AXR42" s="1865"/>
      <c r="AXS42" s="1865"/>
      <c r="AXT42" s="1865"/>
      <c r="AXU42" s="1865"/>
      <c r="AXV42" s="1865"/>
      <c r="AXW42" s="1865"/>
      <c r="AXX42" s="1865"/>
      <c r="AXY42" s="1865"/>
      <c r="AXZ42" s="1865"/>
      <c r="AYA42" s="1865"/>
      <c r="AYB42" s="1865"/>
      <c r="AYC42" s="1865"/>
      <c r="AYD42" s="1865"/>
      <c r="AYE42" s="1865"/>
      <c r="AYF42" s="1865"/>
      <c r="AYG42" s="1865"/>
      <c r="AYH42" s="1865"/>
      <c r="AYI42" s="1865"/>
      <c r="AYJ42" s="1865"/>
      <c r="AYK42" s="1865"/>
      <c r="AYL42" s="1865"/>
      <c r="AYM42" s="1865"/>
      <c r="AYN42" s="1865"/>
      <c r="AYO42" s="1865"/>
      <c r="AYP42" s="1865"/>
      <c r="AYQ42" s="1865"/>
      <c r="AYR42" s="1865"/>
      <c r="AYS42" s="1865"/>
      <c r="AYT42" s="1865"/>
      <c r="AYU42" s="1865"/>
      <c r="AYV42" s="1865"/>
      <c r="AYW42" s="1865"/>
      <c r="AYX42" s="1865"/>
      <c r="AYY42" s="1865"/>
      <c r="AYZ42" s="1865"/>
      <c r="AZA42" s="1865"/>
      <c r="AZB42" s="1865"/>
      <c r="AZC42" s="1865"/>
      <c r="AZD42" s="1865"/>
      <c r="AZE42" s="1865"/>
      <c r="AZF42" s="1865"/>
      <c r="AZG42" s="1865"/>
      <c r="AZH42" s="1865"/>
      <c r="AZI42" s="1865"/>
      <c r="AZJ42" s="1865"/>
      <c r="AZK42" s="1865"/>
      <c r="AZL42" s="1865"/>
      <c r="AZM42" s="1865"/>
      <c r="AZN42" s="1865"/>
      <c r="AZO42" s="1865"/>
      <c r="AZP42" s="1865"/>
      <c r="AZQ42" s="1865"/>
      <c r="AZR42" s="1865"/>
      <c r="AZS42" s="1865"/>
      <c r="AZT42" s="1865"/>
      <c r="AZU42" s="1865"/>
      <c r="AZV42" s="1865"/>
      <c r="AZW42" s="1865"/>
      <c r="AZX42" s="1865"/>
      <c r="AZY42" s="1865"/>
      <c r="AZZ42" s="1865"/>
      <c r="BAA42" s="1865"/>
      <c r="BAB42" s="1865"/>
      <c r="BAC42" s="1865"/>
      <c r="BAD42" s="1865"/>
      <c r="BAE42" s="1865"/>
      <c r="BAF42" s="1865"/>
      <c r="BAG42" s="1865"/>
      <c r="BAH42" s="1865"/>
      <c r="BAI42" s="1865"/>
      <c r="BAJ42" s="1865"/>
      <c r="BAK42" s="1865"/>
      <c r="BAL42" s="1865"/>
      <c r="BAM42" s="1865"/>
      <c r="BAN42" s="1865"/>
      <c r="BAO42" s="1865"/>
      <c r="BAP42" s="1865"/>
      <c r="BAQ42" s="1865"/>
      <c r="BAR42" s="1865"/>
      <c r="BAS42" s="1865"/>
      <c r="BAT42" s="1865"/>
      <c r="BAU42" s="1865"/>
      <c r="BAV42" s="1865"/>
      <c r="BAW42" s="1865"/>
      <c r="BAX42" s="1865"/>
      <c r="BAY42" s="1865"/>
      <c r="BAZ42" s="1865"/>
      <c r="BBA42" s="1865"/>
      <c r="BBB42" s="1865"/>
      <c r="BBC42" s="1865"/>
      <c r="BBD42" s="1865"/>
      <c r="BBE42" s="1865"/>
      <c r="BBF42" s="1865"/>
      <c r="BBG42" s="1865"/>
      <c r="BBH42" s="1865"/>
      <c r="BBI42" s="1865"/>
      <c r="BBJ42" s="1865"/>
      <c r="BBK42" s="1865"/>
      <c r="BBL42" s="1865"/>
      <c r="BBM42" s="1865"/>
      <c r="BBN42" s="1865"/>
      <c r="BBO42" s="1865"/>
      <c r="BBP42" s="1865"/>
      <c r="BBQ42" s="1865"/>
      <c r="BBR42" s="1865"/>
      <c r="BBS42" s="1865"/>
      <c r="BBT42" s="1865"/>
      <c r="BBU42" s="1865"/>
      <c r="BBV42" s="1865"/>
      <c r="BBW42" s="1865"/>
      <c r="BBX42" s="1865"/>
      <c r="BBY42" s="1865"/>
      <c r="BBZ42" s="1865"/>
      <c r="BCA42" s="1865"/>
      <c r="BCB42" s="1865"/>
      <c r="BCC42" s="1865"/>
      <c r="BCD42" s="1865"/>
      <c r="BCE42" s="1865"/>
      <c r="BCF42" s="1865"/>
      <c r="BCG42" s="1865"/>
      <c r="BCH42" s="1865"/>
      <c r="BCI42" s="1865"/>
      <c r="BCJ42" s="1865"/>
      <c r="BCK42" s="1865"/>
      <c r="BCL42" s="1865"/>
      <c r="BCM42" s="1865"/>
      <c r="BCN42" s="1865"/>
      <c r="BCO42" s="1865"/>
      <c r="BCP42" s="1865"/>
      <c r="BCQ42" s="1865"/>
      <c r="BCR42" s="1865"/>
      <c r="BCS42" s="1865"/>
      <c r="BCT42" s="1865"/>
      <c r="BCU42" s="1865"/>
      <c r="BCV42" s="1865"/>
      <c r="BCW42" s="1865"/>
      <c r="BCX42" s="1865"/>
      <c r="BCY42" s="1865"/>
      <c r="BCZ42" s="1865"/>
      <c r="BDA42" s="1865"/>
      <c r="BDB42" s="1865"/>
      <c r="BDC42" s="1865"/>
      <c r="BDD42" s="1865"/>
      <c r="BDE42" s="1865"/>
      <c r="BDF42" s="1865"/>
      <c r="BDG42" s="1865"/>
      <c r="BDH42" s="1865"/>
      <c r="BDI42" s="1865"/>
      <c r="BDJ42" s="1865"/>
      <c r="BDK42" s="1865"/>
      <c r="BDL42" s="1865"/>
      <c r="BDM42" s="1865"/>
      <c r="BDN42" s="1865"/>
      <c r="BDO42" s="1865"/>
      <c r="BDP42" s="1865"/>
      <c r="BDQ42" s="1865"/>
      <c r="BDR42" s="1865"/>
      <c r="BDS42" s="1865"/>
      <c r="BDT42" s="1865"/>
      <c r="BDU42" s="1865"/>
      <c r="BDV42" s="1865"/>
      <c r="BDW42" s="1865"/>
      <c r="BDX42" s="1865"/>
      <c r="BDY42" s="1865"/>
      <c r="BDZ42" s="1865"/>
      <c r="BEA42" s="1865"/>
      <c r="BEB42" s="1865"/>
      <c r="BEC42" s="1865"/>
      <c r="BED42" s="1865"/>
      <c r="BEE42" s="1865"/>
      <c r="BEF42" s="1865"/>
      <c r="BEG42" s="1865"/>
      <c r="BEH42" s="1865"/>
      <c r="BEI42" s="1865"/>
      <c r="BEJ42" s="1865"/>
      <c r="BEK42" s="1865"/>
      <c r="BEL42" s="1865"/>
      <c r="BEM42" s="1865"/>
      <c r="BEN42" s="1865"/>
      <c r="BEO42" s="1865"/>
      <c r="BEP42" s="1865"/>
      <c r="BEQ42" s="1865"/>
      <c r="BER42" s="1865"/>
      <c r="BES42" s="1865"/>
      <c r="BET42" s="1865"/>
      <c r="BEU42" s="1865"/>
      <c r="BEV42" s="1865"/>
      <c r="BEW42" s="1865"/>
      <c r="BEX42" s="1865"/>
      <c r="BEY42" s="1865"/>
      <c r="BEZ42" s="1865"/>
      <c r="BFA42" s="1865"/>
      <c r="BFB42" s="1865"/>
      <c r="BFC42" s="1865"/>
      <c r="BFD42" s="1865"/>
      <c r="BFE42" s="1865"/>
      <c r="BFF42" s="1865"/>
      <c r="BFG42" s="1865"/>
      <c r="BFH42" s="1865"/>
      <c r="BFI42" s="1865"/>
      <c r="BFJ42" s="1865"/>
      <c r="BFK42" s="1865"/>
      <c r="BFL42" s="1865"/>
      <c r="BFM42" s="1865"/>
      <c r="BFN42" s="1865"/>
      <c r="BFO42" s="1865"/>
      <c r="BFP42" s="1865"/>
      <c r="BFQ42" s="1865"/>
      <c r="BFR42" s="1865"/>
      <c r="BFS42" s="1865"/>
      <c r="BFT42" s="1865"/>
      <c r="BFU42" s="1865"/>
      <c r="BFV42" s="1865"/>
      <c r="BFW42" s="1865"/>
      <c r="BFX42" s="1865"/>
      <c r="BFY42" s="1865"/>
      <c r="BFZ42" s="1865"/>
      <c r="BGA42" s="1865"/>
      <c r="BGB42" s="1865"/>
      <c r="BGC42" s="1865"/>
      <c r="BGD42" s="1865"/>
      <c r="BGE42" s="1865"/>
      <c r="BGF42" s="1865"/>
      <c r="BGG42" s="1865"/>
      <c r="BGH42" s="1865"/>
      <c r="BGI42" s="1865"/>
      <c r="BGJ42" s="1865"/>
      <c r="BGK42" s="1865"/>
      <c r="BGL42" s="1865"/>
      <c r="BGM42" s="1865"/>
      <c r="BGN42" s="1865"/>
      <c r="BGO42" s="1865"/>
      <c r="BGP42" s="1865"/>
      <c r="BGQ42" s="1865"/>
      <c r="BGR42" s="1865"/>
      <c r="BGS42" s="1865"/>
      <c r="BGT42" s="1865"/>
      <c r="BGU42" s="1865"/>
      <c r="BGV42" s="1865"/>
      <c r="BGW42" s="1865"/>
      <c r="BGX42" s="1865"/>
      <c r="BGY42" s="1865"/>
      <c r="BGZ42" s="1865"/>
      <c r="BHA42" s="1865"/>
      <c r="BHB42" s="1865"/>
      <c r="BHC42" s="1865"/>
      <c r="BHD42" s="1865"/>
      <c r="BHE42" s="1865"/>
      <c r="BHF42" s="1865"/>
      <c r="BHG42" s="1865"/>
      <c r="BHH42" s="1865"/>
      <c r="BHI42" s="1865"/>
      <c r="BHJ42" s="1865"/>
      <c r="BHK42" s="1865"/>
      <c r="BHL42" s="1865"/>
      <c r="BHM42" s="1865"/>
      <c r="BHN42" s="1865"/>
      <c r="BHO42" s="1865"/>
      <c r="BHP42" s="1865"/>
      <c r="BHQ42" s="1865"/>
      <c r="BHR42" s="1865"/>
      <c r="BHS42" s="1865"/>
      <c r="BHT42" s="1865"/>
      <c r="BHU42" s="1865"/>
      <c r="BHV42" s="1865"/>
      <c r="BHW42" s="1865"/>
      <c r="BHX42" s="1865"/>
      <c r="BHY42" s="1865"/>
      <c r="BHZ42" s="1865"/>
      <c r="BIA42" s="1865"/>
      <c r="BIB42" s="1865"/>
      <c r="BIC42" s="1865"/>
      <c r="BID42" s="1865"/>
      <c r="BIE42" s="1865"/>
      <c r="BIF42" s="1865"/>
      <c r="BIG42" s="1865"/>
      <c r="BIH42" s="1865"/>
      <c r="BII42" s="1865"/>
      <c r="BIJ42" s="1865"/>
      <c r="BIK42" s="1865"/>
      <c r="BIL42" s="1865"/>
      <c r="BIM42" s="1865"/>
      <c r="BIN42" s="1865"/>
      <c r="BIO42" s="1865"/>
      <c r="BIP42" s="1865"/>
      <c r="BIQ42" s="1865"/>
      <c r="BIR42" s="1865"/>
      <c r="BIS42" s="1865"/>
      <c r="BIT42" s="1865"/>
      <c r="BIU42" s="1865"/>
      <c r="BIV42" s="1865"/>
      <c r="BIW42" s="1865"/>
      <c r="BIX42" s="1865"/>
      <c r="BIY42" s="1865"/>
      <c r="BIZ42" s="1865"/>
      <c r="BJA42" s="1865"/>
      <c r="BJB42" s="1865"/>
      <c r="BJC42" s="1865"/>
      <c r="BJD42" s="1865"/>
      <c r="BJE42" s="1865"/>
      <c r="BJF42" s="1865"/>
      <c r="BJG42" s="1865"/>
      <c r="BJH42" s="1865"/>
      <c r="BJI42" s="1865"/>
      <c r="BJJ42" s="1865"/>
      <c r="BJK42" s="1865"/>
      <c r="BJL42" s="1865"/>
      <c r="BJM42" s="1865"/>
      <c r="BJN42" s="1865"/>
      <c r="BJO42" s="1865"/>
      <c r="BJP42" s="1865"/>
      <c r="BJQ42" s="1865"/>
      <c r="BJR42" s="1865"/>
      <c r="BJS42" s="1865"/>
      <c r="BJT42" s="1865"/>
      <c r="BJU42" s="1865"/>
      <c r="BJV42" s="1865"/>
      <c r="BJW42" s="1865"/>
      <c r="BJX42" s="1865"/>
      <c r="BJY42" s="1865"/>
      <c r="BJZ42" s="1865"/>
      <c r="BKA42" s="1865"/>
      <c r="BKB42" s="1865"/>
      <c r="BKC42" s="1865"/>
      <c r="BKD42" s="1865"/>
      <c r="BKE42" s="1865"/>
      <c r="BKF42" s="1865"/>
      <c r="BKG42" s="1865"/>
      <c r="BKH42" s="1865"/>
      <c r="BKI42" s="1865"/>
      <c r="BKJ42" s="1865"/>
      <c r="BKK42" s="1865"/>
      <c r="BKL42" s="1865"/>
      <c r="BKM42" s="1865"/>
      <c r="BKN42" s="1865"/>
      <c r="BKO42" s="1865"/>
      <c r="BKP42" s="1865"/>
      <c r="BKQ42" s="1865"/>
      <c r="BKR42" s="1865"/>
      <c r="BKS42" s="1865"/>
      <c r="BKT42" s="1865"/>
      <c r="BKU42" s="1865"/>
      <c r="BKV42" s="1865"/>
      <c r="BKW42" s="1865"/>
      <c r="BKX42" s="1865"/>
      <c r="BKY42" s="1865"/>
      <c r="BKZ42" s="1865"/>
      <c r="BLA42" s="1865"/>
      <c r="BLB42" s="1865"/>
      <c r="BLC42" s="1865"/>
      <c r="BLD42" s="1865"/>
      <c r="BLE42" s="1865"/>
      <c r="BLF42" s="1865"/>
      <c r="BLG42" s="1865"/>
      <c r="BLH42" s="1865"/>
      <c r="BLI42" s="1865"/>
      <c r="BLJ42" s="1865"/>
      <c r="BLK42" s="1865"/>
      <c r="BLL42" s="1865"/>
      <c r="BLM42" s="1865"/>
      <c r="BLN42" s="1865"/>
      <c r="BLO42" s="1865"/>
      <c r="BLP42" s="1865"/>
      <c r="BLQ42" s="1865"/>
      <c r="BLR42" s="1865"/>
      <c r="BLS42" s="1865"/>
      <c r="BLT42" s="1865"/>
      <c r="BLU42" s="1865"/>
      <c r="BLV42" s="1865"/>
      <c r="BLW42" s="1865"/>
      <c r="BLX42" s="1865"/>
      <c r="BLY42" s="1865"/>
      <c r="BLZ42" s="1865"/>
      <c r="BMA42" s="1865"/>
      <c r="BMB42" s="1865"/>
      <c r="BMC42" s="1865"/>
      <c r="BMD42" s="1865"/>
      <c r="BME42" s="1865"/>
      <c r="BMF42" s="1865"/>
      <c r="BMG42" s="1865"/>
      <c r="BMH42" s="1865"/>
      <c r="BMI42" s="1865"/>
      <c r="BMJ42" s="1865"/>
      <c r="BMK42" s="1865"/>
      <c r="BML42" s="1865"/>
      <c r="BMM42" s="1865"/>
      <c r="BMN42" s="1865"/>
      <c r="BMO42" s="1865"/>
      <c r="BMP42" s="1865"/>
      <c r="BMQ42" s="1865"/>
      <c r="BMR42" s="1865"/>
      <c r="BMS42" s="1865"/>
      <c r="BMT42" s="1865"/>
      <c r="BMU42" s="1865"/>
      <c r="BMV42" s="1865"/>
      <c r="BMW42" s="1865"/>
      <c r="BMX42" s="1865"/>
      <c r="BMY42" s="1865"/>
      <c r="BMZ42" s="1865"/>
      <c r="BNA42" s="1865"/>
      <c r="BNB42" s="1865"/>
      <c r="BNC42" s="1865"/>
      <c r="BND42" s="1865"/>
      <c r="BNE42" s="1865"/>
      <c r="BNF42" s="1865"/>
      <c r="BNG42" s="1865"/>
      <c r="BNH42" s="1865"/>
      <c r="BNI42" s="1865"/>
      <c r="BNJ42" s="1865"/>
      <c r="BNK42" s="1865"/>
      <c r="BNL42" s="1865"/>
      <c r="BNM42" s="1865"/>
      <c r="BNN42" s="1865"/>
      <c r="BNO42" s="1865"/>
      <c r="BNP42" s="1865"/>
      <c r="BNQ42" s="1865"/>
      <c r="BNR42" s="1865"/>
      <c r="BNS42" s="1865"/>
      <c r="BNT42" s="1865"/>
      <c r="BNU42" s="1865"/>
      <c r="BNV42" s="1865"/>
      <c r="BNW42" s="1865"/>
      <c r="BNX42" s="1865"/>
      <c r="BNY42" s="1865"/>
      <c r="BNZ42" s="1865"/>
      <c r="BOA42" s="1865"/>
      <c r="BOB42" s="1865"/>
      <c r="BOC42" s="1865"/>
      <c r="BOD42" s="1865"/>
      <c r="BOE42" s="1865"/>
      <c r="BOF42" s="1865"/>
      <c r="BOG42" s="1865"/>
      <c r="BOH42" s="1865"/>
      <c r="BOI42" s="1865"/>
      <c r="BOJ42" s="1865"/>
      <c r="BOK42" s="1865"/>
      <c r="BOL42" s="1865"/>
      <c r="BOM42" s="1865"/>
      <c r="BON42" s="1865"/>
      <c r="BOO42" s="1865"/>
      <c r="BOP42" s="1865"/>
      <c r="BOQ42" s="1865"/>
      <c r="BOR42" s="1865"/>
      <c r="BOS42" s="1865"/>
      <c r="BOT42" s="1865"/>
      <c r="BOU42" s="1865"/>
      <c r="BOV42" s="1865"/>
      <c r="BOW42" s="1865"/>
      <c r="BOX42" s="1865"/>
      <c r="BOY42" s="1865"/>
      <c r="BOZ42" s="1865"/>
      <c r="BPA42" s="1865"/>
      <c r="BPB42" s="1865"/>
      <c r="BPC42" s="1865"/>
      <c r="BPD42" s="1865"/>
      <c r="BPE42" s="1865"/>
      <c r="BPF42" s="1865"/>
      <c r="BPG42" s="1865"/>
      <c r="BPH42" s="1865"/>
      <c r="BPI42" s="1865"/>
      <c r="BPJ42" s="1865"/>
      <c r="BPK42" s="1865"/>
      <c r="BPL42" s="1865"/>
      <c r="BPM42" s="1865"/>
      <c r="BPN42" s="1865"/>
      <c r="BPO42" s="1865"/>
      <c r="BPP42" s="1865"/>
      <c r="BPQ42" s="1865"/>
      <c r="BPR42" s="1865"/>
      <c r="BPS42" s="1865"/>
      <c r="BPT42" s="1865"/>
      <c r="BPU42" s="1865"/>
      <c r="BPV42" s="1865"/>
      <c r="BPW42" s="1865"/>
      <c r="BPX42" s="1865"/>
      <c r="BPY42" s="1865"/>
      <c r="BPZ42" s="1865"/>
      <c r="BQA42" s="1865"/>
      <c r="BQB42" s="1865"/>
      <c r="BQC42" s="1865"/>
      <c r="BQD42" s="1865"/>
      <c r="BQE42" s="1865"/>
      <c r="BQF42" s="1865"/>
      <c r="BQG42" s="1865"/>
      <c r="BQH42" s="1865"/>
      <c r="BQI42" s="1865"/>
      <c r="BQJ42" s="1865"/>
      <c r="BQK42" s="1865"/>
      <c r="BQL42" s="1865"/>
      <c r="BQM42" s="1865"/>
      <c r="BQN42" s="1865"/>
      <c r="BQO42" s="1865"/>
      <c r="BQP42" s="1865"/>
      <c r="BQQ42" s="1865"/>
      <c r="BQR42" s="1865"/>
      <c r="BQS42" s="1865"/>
      <c r="BQT42" s="1865"/>
      <c r="BQU42" s="1865"/>
      <c r="BQV42" s="1865"/>
      <c r="BQW42" s="1865"/>
      <c r="BQX42" s="1865"/>
      <c r="BQY42" s="1865"/>
      <c r="BQZ42" s="1865"/>
      <c r="BRA42" s="1865"/>
      <c r="BRB42" s="1865"/>
      <c r="BRC42" s="1865"/>
      <c r="BRD42" s="1865"/>
      <c r="BRE42" s="1865"/>
      <c r="BRF42" s="1865"/>
      <c r="BRG42" s="1865"/>
      <c r="BRH42" s="1865"/>
      <c r="BRI42" s="1865"/>
      <c r="BRJ42" s="1865"/>
      <c r="BRK42" s="1865"/>
      <c r="BRL42" s="1865"/>
      <c r="BRM42" s="1865"/>
      <c r="BRN42" s="1865"/>
      <c r="BRO42" s="1865"/>
      <c r="BRP42" s="1865"/>
      <c r="BRQ42" s="1865"/>
      <c r="BRR42" s="1865"/>
      <c r="BRS42" s="1865"/>
      <c r="BRT42" s="1865"/>
      <c r="BRU42" s="1865"/>
      <c r="BRV42" s="1865"/>
      <c r="BRW42" s="1865"/>
      <c r="BRX42" s="1865"/>
      <c r="BRY42" s="1865"/>
      <c r="BRZ42" s="1865"/>
      <c r="BSA42" s="1865"/>
      <c r="BSB42" s="1865"/>
      <c r="BSC42" s="1865"/>
      <c r="BSD42" s="1865"/>
      <c r="BSE42" s="1865"/>
      <c r="BSF42" s="1865"/>
      <c r="BSG42" s="1865"/>
      <c r="BSH42" s="1865"/>
      <c r="BSI42" s="1865"/>
      <c r="BSJ42" s="1865"/>
      <c r="BSK42" s="1865"/>
      <c r="BSL42" s="1865"/>
      <c r="BSM42" s="1865"/>
      <c r="BSN42" s="1865"/>
      <c r="BSO42" s="1865"/>
      <c r="BSP42" s="1865"/>
      <c r="BSQ42" s="1865"/>
      <c r="BSR42" s="1865"/>
      <c r="BSS42" s="1865"/>
      <c r="BST42" s="1865"/>
      <c r="BSU42" s="1865"/>
      <c r="BSV42" s="1865"/>
      <c r="BSW42" s="1865"/>
      <c r="BSX42" s="1865"/>
      <c r="BSY42" s="1865"/>
      <c r="BSZ42" s="1865"/>
      <c r="BTA42" s="1865"/>
      <c r="BTB42" s="1865"/>
      <c r="BTC42" s="1865"/>
      <c r="BTD42" s="1865"/>
      <c r="BTE42" s="1865"/>
      <c r="BTF42" s="1865"/>
      <c r="BTG42" s="1865"/>
      <c r="BTH42" s="1865"/>
      <c r="BTI42" s="1865"/>
      <c r="BTJ42" s="1865"/>
      <c r="BTK42" s="1865"/>
      <c r="BTL42" s="1865"/>
      <c r="BTM42" s="1865"/>
      <c r="BTN42" s="1865"/>
      <c r="BTO42" s="1865"/>
      <c r="BTP42" s="1865"/>
      <c r="BTQ42" s="1865"/>
      <c r="BTR42" s="1865"/>
      <c r="BTS42" s="1865"/>
      <c r="BTT42" s="1865"/>
      <c r="BTU42" s="1865"/>
      <c r="BTV42" s="1865"/>
      <c r="BTW42" s="1865"/>
      <c r="BTX42" s="1865"/>
      <c r="BTY42" s="1865"/>
      <c r="BTZ42" s="1865"/>
      <c r="BUA42" s="1865"/>
      <c r="BUB42" s="1865"/>
      <c r="BUC42" s="1865"/>
      <c r="BUD42" s="1865"/>
      <c r="BUE42" s="1865"/>
      <c r="BUF42" s="1865"/>
      <c r="BUG42" s="1865"/>
      <c r="BUH42" s="1865"/>
      <c r="BUI42" s="1865"/>
      <c r="BUJ42" s="1865"/>
      <c r="BUK42" s="1865"/>
      <c r="BUL42" s="1865"/>
      <c r="BUM42" s="1865"/>
      <c r="BUN42" s="1865"/>
      <c r="BUO42" s="1865"/>
      <c r="BUP42" s="1865"/>
      <c r="BUQ42" s="1865"/>
      <c r="BUR42" s="1865"/>
      <c r="BUS42" s="1865"/>
      <c r="BUT42" s="1865"/>
      <c r="BUU42" s="1865"/>
      <c r="BUV42" s="1865"/>
      <c r="BUW42" s="1865"/>
      <c r="BUX42" s="1865"/>
      <c r="BUY42" s="1865"/>
      <c r="BUZ42" s="1865"/>
      <c r="BVA42" s="1865"/>
      <c r="BVB42" s="1865"/>
      <c r="BVC42" s="1865"/>
      <c r="BVD42" s="1865"/>
      <c r="BVE42" s="1865"/>
      <c r="BVF42" s="1865"/>
      <c r="BVG42" s="1865"/>
      <c r="BVH42" s="1865"/>
      <c r="BVI42" s="1865"/>
      <c r="BVJ42" s="1865"/>
      <c r="BVK42" s="1865"/>
      <c r="BVL42" s="1865"/>
      <c r="BVM42" s="1865"/>
      <c r="BVN42" s="1865"/>
      <c r="BVO42" s="1865"/>
      <c r="BVP42" s="1865"/>
      <c r="BVQ42" s="1865"/>
      <c r="BVR42" s="1865"/>
      <c r="BVS42" s="1865"/>
      <c r="BVT42" s="1865"/>
      <c r="BVU42" s="1865"/>
      <c r="BVV42" s="1865"/>
      <c r="BVW42" s="1865"/>
      <c r="BVX42" s="1865"/>
      <c r="BVY42" s="1865"/>
      <c r="BVZ42" s="1865"/>
      <c r="BWA42" s="1865"/>
      <c r="BWB42" s="1865"/>
      <c r="BWC42" s="1865"/>
      <c r="BWD42" s="1865"/>
      <c r="BWE42" s="1865"/>
      <c r="BWF42" s="1865"/>
      <c r="BWG42" s="1865"/>
      <c r="BWH42" s="1865"/>
      <c r="BWI42" s="1865"/>
      <c r="BWJ42" s="1865"/>
      <c r="BWK42" s="1865"/>
      <c r="BWL42" s="1865"/>
      <c r="BWM42" s="1865"/>
      <c r="BWN42" s="1865"/>
      <c r="BWO42" s="1865"/>
      <c r="BWP42" s="1865"/>
      <c r="BWQ42" s="1865"/>
      <c r="BWR42" s="1865"/>
      <c r="BWS42" s="1865"/>
      <c r="BWT42" s="1865"/>
      <c r="BWU42" s="1865"/>
      <c r="BWV42" s="1865"/>
      <c r="BWW42" s="1865"/>
      <c r="BWX42" s="1865"/>
      <c r="BWY42" s="1865"/>
      <c r="BWZ42" s="1865"/>
      <c r="BXA42" s="1865"/>
      <c r="BXB42" s="1865"/>
      <c r="BXC42" s="1865"/>
      <c r="BXD42" s="1865"/>
      <c r="BXE42" s="1865"/>
      <c r="BXF42" s="1865"/>
      <c r="BXG42" s="1865"/>
      <c r="BXH42" s="1865"/>
      <c r="BXI42" s="1865"/>
      <c r="BXJ42" s="1865"/>
      <c r="BXK42" s="1865"/>
      <c r="BXL42" s="1865"/>
      <c r="BXM42" s="1865"/>
      <c r="BXN42" s="1865"/>
      <c r="BXO42" s="1865"/>
      <c r="BXP42" s="1865"/>
      <c r="BXQ42" s="1865"/>
      <c r="BXR42" s="1865"/>
      <c r="BXS42" s="1865"/>
      <c r="BXT42" s="1865"/>
      <c r="BXU42" s="1865"/>
      <c r="BXV42" s="1865"/>
      <c r="BXW42" s="1865"/>
      <c r="BXX42" s="1865"/>
      <c r="BXY42" s="1865"/>
      <c r="BXZ42" s="1865"/>
      <c r="BYA42" s="1865"/>
      <c r="BYB42" s="1865"/>
      <c r="BYC42" s="1865"/>
      <c r="BYD42" s="1865"/>
      <c r="BYE42" s="1865"/>
      <c r="BYF42" s="1865"/>
      <c r="BYG42" s="1865"/>
      <c r="BYH42" s="1865"/>
      <c r="BYI42" s="1865"/>
      <c r="BYJ42" s="1865"/>
      <c r="BYK42" s="1865"/>
      <c r="BYL42" s="1865"/>
      <c r="BYM42" s="1865"/>
      <c r="BYN42" s="1865"/>
      <c r="BYO42" s="1865"/>
      <c r="BYP42" s="1865"/>
      <c r="BYQ42" s="1865"/>
      <c r="BYR42" s="1865"/>
      <c r="BYS42" s="1865"/>
      <c r="BYT42" s="1865"/>
      <c r="BYU42" s="1865"/>
      <c r="BYV42" s="1865"/>
      <c r="BYW42" s="1865"/>
      <c r="BYX42" s="1865"/>
      <c r="BYY42" s="1865"/>
      <c r="BYZ42" s="1865"/>
      <c r="BZA42" s="1865"/>
      <c r="BZB42" s="1865"/>
      <c r="BZC42" s="1865"/>
      <c r="BZD42" s="1865"/>
      <c r="BZE42" s="1865"/>
      <c r="BZF42" s="1865"/>
      <c r="BZG42" s="1865"/>
      <c r="BZH42" s="1865"/>
      <c r="BZI42" s="1865"/>
      <c r="BZJ42" s="1865"/>
      <c r="BZK42" s="1865"/>
      <c r="BZL42" s="1865"/>
      <c r="BZM42" s="1865"/>
      <c r="BZN42" s="1865"/>
      <c r="BZO42" s="1865"/>
      <c r="BZP42" s="1865"/>
      <c r="BZQ42" s="1865"/>
      <c r="BZR42" s="1865"/>
      <c r="BZS42" s="1865"/>
      <c r="BZT42" s="1865"/>
      <c r="BZU42" s="1865"/>
      <c r="BZV42" s="1865"/>
      <c r="BZW42" s="1865"/>
      <c r="BZX42" s="1865"/>
      <c r="BZY42" s="1865"/>
      <c r="BZZ42" s="1865"/>
      <c r="CAA42" s="1865"/>
      <c r="CAB42" s="1865"/>
      <c r="CAC42" s="1865"/>
      <c r="CAD42" s="1865"/>
      <c r="CAE42" s="1865"/>
      <c r="CAF42" s="1865"/>
      <c r="CAG42" s="1865"/>
      <c r="CAH42" s="1865"/>
      <c r="CAI42" s="1865"/>
      <c r="CAJ42" s="1865"/>
      <c r="CAK42" s="1865"/>
      <c r="CAL42" s="1865"/>
      <c r="CAM42" s="1865"/>
      <c r="CAN42" s="1865"/>
      <c r="CAO42" s="1865"/>
      <c r="CAP42" s="1865"/>
      <c r="CAQ42" s="1865"/>
      <c r="CAR42" s="1865"/>
      <c r="CAS42" s="1865"/>
      <c r="CAT42" s="1865"/>
      <c r="CAU42" s="1865"/>
      <c r="CAV42" s="1865"/>
      <c r="CAW42" s="1865"/>
      <c r="CAX42" s="1865"/>
      <c r="CAY42" s="1865"/>
      <c r="CAZ42" s="1865"/>
      <c r="CBA42" s="1865"/>
      <c r="CBB42" s="1865"/>
      <c r="CBC42" s="1865"/>
      <c r="CBD42" s="1865"/>
      <c r="CBE42" s="1865"/>
      <c r="CBF42" s="1865"/>
      <c r="CBG42" s="1865"/>
      <c r="CBH42" s="1865"/>
      <c r="CBI42" s="1865"/>
      <c r="CBJ42" s="1865"/>
      <c r="CBK42" s="1865"/>
      <c r="CBL42" s="1865"/>
      <c r="CBM42" s="1865"/>
      <c r="CBN42" s="1865"/>
      <c r="CBO42" s="1865"/>
      <c r="CBP42" s="1865"/>
      <c r="CBQ42" s="1865"/>
      <c r="CBR42" s="1865"/>
      <c r="CBS42" s="1865"/>
      <c r="CBT42" s="1865"/>
      <c r="CBU42" s="1865"/>
      <c r="CBV42" s="1865"/>
      <c r="CBW42" s="1865"/>
      <c r="CBX42" s="1865"/>
      <c r="CBY42" s="1865"/>
      <c r="CBZ42" s="1865"/>
      <c r="CCA42" s="1865"/>
      <c r="CCB42" s="1865"/>
      <c r="CCC42" s="1865"/>
      <c r="CCD42" s="1865"/>
      <c r="CCE42" s="1865"/>
      <c r="CCF42" s="1865"/>
      <c r="CCG42" s="1865"/>
      <c r="CCH42" s="1865"/>
      <c r="CCI42" s="1865"/>
      <c r="CCJ42" s="1865"/>
      <c r="CCK42" s="1865"/>
      <c r="CCL42" s="1865"/>
      <c r="CCM42" s="1865"/>
      <c r="CCN42" s="1865"/>
      <c r="CCO42" s="1865"/>
      <c r="CCP42" s="1865"/>
      <c r="CCQ42" s="1865"/>
      <c r="CCR42" s="1865"/>
      <c r="CCS42" s="1865"/>
      <c r="CCT42" s="1865"/>
      <c r="CCU42" s="1865"/>
      <c r="CCV42" s="1865"/>
      <c r="CCW42" s="1865"/>
      <c r="CCX42" s="1865"/>
      <c r="CCY42" s="1865"/>
      <c r="CCZ42" s="1865"/>
      <c r="CDA42" s="1865"/>
      <c r="CDB42" s="1865"/>
      <c r="CDC42" s="1865"/>
      <c r="CDD42" s="1865"/>
      <c r="CDE42" s="1865"/>
      <c r="CDF42" s="1865"/>
      <c r="CDG42" s="1865"/>
      <c r="CDH42" s="1865"/>
      <c r="CDI42" s="1865"/>
      <c r="CDJ42" s="1865"/>
      <c r="CDK42" s="1865"/>
      <c r="CDL42" s="1865"/>
      <c r="CDM42" s="1865"/>
      <c r="CDN42" s="1865"/>
      <c r="CDO42" s="1865"/>
      <c r="CDP42" s="1865"/>
      <c r="CDQ42" s="1865"/>
      <c r="CDR42" s="1865"/>
      <c r="CDS42" s="1865"/>
      <c r="CDT42" s="1865"/>
      <c r="CDU42" s="1865"/>
      <c r="CDV42" s="1865"/>
      <c r="CDW42" s="1865"/>
      <c r="CDX42" s="1865"/>
      <c r="CDY42" s="1865"/>
      <c r="CDZ42" s="1865"/>
      <c r="CEA42" s="1865"/>
      <c r="CEB42" s="1865"/>
      <c r="CEC42" s="1865"/>
      <c r="CED42" s="1865"/>
      <c r="CEE42" s="1865"/>
      <c r="CEF42" s="1865"/>
      <c r="CEG42" s="1865"/>
      <c r="CEH42" s="1865"/>
      <c r="CEI42" s="1865"/>
      <c r="CEJ42" s="1865"/>
      <c r="CEK42" s="1865"/>
      <c r="CEL42" s="1865"/>
      <c r="CEM42" s="1865"/>
      <c r="CEN42" s="1865"/>
      <c r="CEO42" s="1865"/>
      <c r="CEP42" s="1865"/>
      <c r="CEQ42" s="1865"/>
      <c r="CER42" s="1865"/>
      <c r="CES42" s="1865"/>
      <c r="CET42" s="1865"/>
      <c r="CEU42" s="1865"/>
      <c r="CEV42" s="1865"/>
      <c r="CEW42" s="1865"/>
      <c r="CEX42" s="1865"/>
      <c r="CEY42" s="1865"/>
      <c r="CEZ42" s="1865"/>
      <c r="CFA42" s="1865"/>
      <c r="CFB42" s="1865"/>
      <c r="CFC42" s="1865"/>
      <c r="CFD42" s="1865"/>
      <c r="CFE42" s="1865"/>
      <c r="CFF42" s="1865"/>
      <c r="CFG42" s="1865"/>
      <c r="CFH42" s="1865"/>
      <c r="CFI42" s="1865"/>
      <c r="CFJ42" s="1865"/>
      <c r="CFK42" s="1865"/>
      <c r="CFL42" s="1865"/>
      <c r="CFM42" s="1865"/>
      <c r="CFN42" s="1865"/>
      <c r="CFO42" s="1865"/>
      <c r="CFP42" s="1865"/>
      <c r="CFQ42" s="1865"/>
      <c r="CFR42" s="1865"/>
      <c r="CFS42" s="1865"/>
      <c r="CFT42" s="1865"/>
      <c r="CFU42" s="1865"/>
      <c r="CFV42" s="1865"/>
      <c r="CFW42" s="1865"/>
      <c r="CFX42" s="1865"/>
      <c r="CFY42" s="1865"/>
      <c r="CFZ42" s="1865"/>
      <c r="CGA42" s="1865"/>
      <c r="CGB42" s="1865"/>
      <c r="CGC42" s="1865"/>
      <c r="CGD42" s="1865"/>
      <c r="CGE42" s="1865"/>
      <c r="CGF42" s="1865"/>
      <c r="CGG42" s="1865"/>
      <c r="CGH42" s="1865"/>
      <c r="CGI42" s="1865"/>
      <c r="CGJ42" s="1865"/>
      <c r="CGK42" s="1865"/>
      <c r="CGL42" s="1865"/>
      <c r="CGM42" s="1865"/>
      <c r="CGN42" s="1865"/>
      <c r="CGO42" s="1865"/>
      <c r="CGP42" s="1865"/>
      <c r="CGQ42" s="1865"/>
      <c r="CGR42" s="1865"/>
      <c r="CGS42" s="1865"/>
      <c r="CGT42" s="1865"/>
      <c r="CGU42" s="1865"/>
      <c r="CGV42" s="1865"/>
      <c r="CGW42" s="1865"/>
      <c r="CGX42" s="1865"/>
      <c r="CGY42" s="1865"/>
      <c r="CGZ42" s="1865"/>
      <c r="CHA42" s="1865"/>
      <c r="CHB42" s="1865"/>
      <c r="CHC42" s="1865"/>
      <c r="CHD42" s="1865"/>
      <c r="CHE42" s="1865"/>
      <c r="CHF42" s="1865"/>
      <c r="CHG42" s="1865"/>
      <c r="CHH42" s="1865"/>
      <c r="CHI42" s="1865"/>
      <c r="CHJ42" s="1865"/>
      <c r="CHK42" s="1865"/>
      <c r="CHL42" s="1865"/>
      <c r="CHM42" s="1865"/>
      <c r="CHN42" s="1865"/>
      <c r="CHO42" s="1865"/>
      <c r="CHP42" s="1865"/>
      <c r="CHQ42" s="1865"/>
      <c r="CHR42" s="1865"/>
      <c r="CHS42" s="1865"/>
      <c r="CHT42" s="1865"/>
      <c r="CHU42" s="1865"/>
      <c r="CHV42" s="1865"/>
      <c r="CHW42" s="1865"/>
      <c r="CHX42" s="1865"/>
      <c r="CHY42" s="1865"/>
      <c r="CHZ42" s="1865"/>
      <c r="CIA42" s="1865"/>
      <c r="CIB42" s="1865"/>
      <c r="CIC42" s="1865"/>
      <c r="CID42" s="1865"/>
      <c r="CIE42" s="1865"/>
      <c r="CIF42" s="1865"/>
      <c r="CIG42" s="1865"/>
      <c r="CIH42" s="1865"/>
      <c r="CII42" s="1865"/>
      <c r="CIJ42" s="1865"/>
      <c r="CIK42" s="1865"/>
      <c r="CIL42" s="1865"/>
      <c r="CIM42" s="1865"/>
      <c r="CIN42" s="1865"/>
      <c r="CIO42" s="1865"/>
      <c r="CIP42" s="1865"/>
      <c r="CIQ42" s="1865"/>
      <c r="CIR42" s="1865"/>
      <c r="CIS42" s="1865"/>
      <c r="CIT42" s="1865"/>
      <c r="CIU42" s="1865"/>
      <c r="CIV42" s="1865"/>
      <c r="CIW42" s="1865"/>
      <c r="CIX42" s="1865"/>
      <c r="CIY42" s="1865"/>
      <c r="CIZ42" s="1865"/>
      <c r="CJA42" s="1865"/>
      <c r="CJB42" s="1865"/>
      <c r="CJC42" s="1865"/>
      <c r="CJD42" s="1865"/>
      <c r="CJE42" s="1865"/>
      <c r="CJF42" s="1865"/>
      <c r="CJG42" s="1865"/>
      <c r="CJH42" s="1865"/>
      <c r="CJI42" s="1865"/>
      <c r="CJJ42" s="1865"/>
      <c r="CJK42" s="1865"/>
      <c r="CJL42" s="1865"/>
      <c r="CJM42" s="1865"/>
      <c r="CJN42" s="1865"/>
      <c r="CJO42" s="1865"/>
      <c r="CJP42" s="1865"/>
      <c r="CJQ42" s="1865"/>
      <c r="CJR42" s="1865"/>
      <c r="CJS42" s="1865"/>
      <c r="CJT42" s="1865"/>
      <c r="CJU42" s="1865"/>
      <c r="CJV42" s="1865"/>
      <c r="CJW42" s="1865"/>
      <c r="CJX42" s="1865"/>
      <c r="CJY42" s="1865"/>
      <c r="CJZ42" s="1865"/>
      <c r="CKA42" s="1865"/>
      <c r="CKB42" s="1865"/>
      <c r="CKC42" s="1865"/>
      <c r="CKD42" s="1865"/>
      <c r="CKE42" s="1865"/>
      <c r="CKF42" s="1865"/>
      <c r="CKG42" s="1865"/>
      <c r="CKH42" s="1865"/>
      <c r="CKI42" s="1865"/>
      <c r="CKJ42" s="1865"/>
      <c r="CKK42" s="1865"/>
      <c r="CKL42" s="1865"/>
      <c r="CKM42" s="1865"/>
      <c r="CKN42" s="1865"/>
      <c r="CKO42" s="1865"/>
      <c r="CKP42" s="1865"/>
      <c r="CKQ42" s="1865"/>
      <c r="CKR42" s="1865"/>
      <c r="CKS42" s="1865"/>
      <c r="CKT42" s="1865"/>
      <c r="CKU42" s="1865"/>
      <c r="CKV42" s="1865"/>
      <c r="CKW42" s="1865"/>
      <c r="CKX42" s="1865"/>
      <c r="CKY42" s="1865"/>
      <c r="CKZ42" s="1865"/>
      <c r="CLA42" s="1865"/>
      <c r="CLB42" s="1865"/>
      <c r="CLC42" s="1865"/>
      <c r="CLD42" s="1865"/>
      <c r="CLE42" s="1865"/>
      <c r="CLF42" s="1865"/>
      <c r="CLG42" s="1865"/>
      <c r="CLH42" s="1865"/>
      <c r="CLI42" s="1865"/>
      <c r="CLJ42" s="1865"/>
      <c r="CLK42" s="1865"/>
      <c r="CLL42" s="1865"/>
      <c r="CLM42" s="1865"/>
      <c r="CLN42" s="1865"/>
      <c r="CLO42" s="1865"/>
      <c r="CLP42" s="1865"/>
      <c r="CLQ42" s="1865"/>
      <c r="CLR42" s="1865"/>
      <c r="CLS42" s="1865"/>
      <c r="CLT42" s="1865"/>
      <c r="CLU42" s="1865"/>
      <c r="CLV42" s="1865"/>
      <c r="CLW42" s="1865"/>
      <c r="CLX42" s="1865"/>
      <c r="CLY42" s="1865"/>
      <c r="CLZ42" s="1865"/>
      <c r="CMA42" s="1865"/>
      <c r="CMB42" s="1865"/>
      <c r="CMC42" s="1865"/>
      <c r="CMD42" s="1865"/>
      <c r="CME42" s="1865"/>
      <c r="CMF42" s="1865"/>
      <c r="CMG42" s="1865"/>
      <c r="CMH42" s="1865"/>
      <c r="CMI42" s="1865"/>
      <c r="CMJ42" s="1865"/>
      <c r="CMK42" s="1865"/>
      <c r="CML42" s="1865"/>
      <c r="CMM42" s="1865"/>
      <c r="CMN42" s="1865"/>
      <c r="CMO42" s="1865"/>
      <c r="CMP42" s="1865"/>
      <c r="CMQ42" s="1865"/>
      <c r="CMR42" s="1865"/>
      <c r="CMS42" s="1865"/>
      <c r="CMT42" s="1865"/>
      <c r="CMU42" s="1865"/>
      <c r="CMV42" s="1865"/>
      <c r="CMW42" s="1865"/>
      <c r="CMX42" s="1865"/>
      <c r="CMY42" s="1865"/>
      <c r="CMZ42" s="1865"/>
      <c r="CNA42" s="1865"/>
      <c r="CNB42" s="1865"/>
      <c r="CNC42" s="1865"/>
      <c r="CND42" s="1865"/>
      <c r="CNE42" s="1865"/>
      <c r="CNF42" s="1865"/>
      <c r="CNG42" s="1865"/>
      <c r="CNH42" s="1865"/>
      <c r="CNI42" s="1865"/>
      <c r="CNJ42" s="1865"/>
      <c r="CNK42" s="1865"/>
      <c r="CNL42" s="1865"/>
      <c r="CNM42" s="1865"/>
      <c r="CNN42" s="1865"/>
      <c r="CNO42" s="1865"/>
      <c r="CNP42" s="1865"/>
      <c r="CNQ42" s="1865"/>
      <c r="CNR42" s="1865"/>
      <c r="CNS42" s="1865"/>
      <c r="CNT42" s="1865"/>
      <c r="CNU42" s="1865"/>
      <c r="CNV42" s="1865"/>
      <c r="CNW42" s="1865"/>
      <c r="CNX42" s="1865"/>
      <c r="CNY42" s="1865"/>
      <c r="CNZ42" s="1865"/>
      <c r="COA42" s="1865"/>
      <c r="COB42" s="1865"/>
      <c r="COC42" s="1865"/>
      <c r="COD42" s="1865"/>
      <c r="COE42" s="1865"/>
      <c r="COF42" s="1865"/>
      <c r="COG42" s="1865"/>
      <c r="COH42" s="1865"/>
      <c r="COI42" s="1865"/>
      <c r="COJ42" s="1865"/>
      <c r="COK42" s="1865"/>
      <c r="COL42" s="1865"/>
      <c r="COM42" s="1865"/>
      <c r="CON42" s="1865"/>
      <c r="COO42" s="1865"/>
      <c r="COP42" s="1865"/>
      <c r="COQ42" s="1865"/>
      <c r="COR42" s="1865"/>
      <c r="COS42" s="1865"/>
      <c r="COT42" s="1865"/>
      <c r="COU42" s="1865"/>
      <c r="COV42" s="1865"/>
      <c r="COW42" s="1865"/>
      <c r="COX42" s="1865"/>
      <c r="COY42" s="1865"/>
      <c r="COZ42" s="1865"/>
      <c r="CPA42" s="1865"/>
      <c r="CPB42" s="1865"/>
      <c r="CPC42" s="1865"/>
      <c r="CPD42" s="1865"/>
      <c r="CPE42" s="1865"/>
      <c r="CPF42" s="1865"/>
      <c r="CPG42" s="1865"/>
      <c r="CPH42" s="1865"/>
      <c r="CPI42" s="1865"/>
      <c r="CPJ42" s="1865"/>
      <c r="CPK42" s="1865"/>
      <c r="CPL42" s="1865"/>
      <c r="CPM42" s="1865"/>
      <c r="CPN42" s="1865"/>
      <c r="CPO42" s="1865"/>
      <c r="CPP42" s="1865"/>
      <c r="CPQ42" s="1865"/>
      <c r="CPR42" s="1865"/>
      <c r="CPS42" s="1865"/>
      <c r="CPT42" s="1865"/>
      <c r="CPU42" s="1865"/>
      <c r="CPV42" s="1865"/>
      <c r="CPW42" s="1865"/>
      <c r="CPX42" s="1865"/>
      <c r="CPY42" s="1865"/>
      <c r="CPZ42" s="1865"/>
      <c r="CQA42" s="1865"/>
      <c r="CQB42" s="1865"/>
      <c r="CQC42" s="1865"/>
      <c r="CQD42" s="1865"/>
      <c r="CQE42" s="1865"/>
      <c r="CQF42" s="1865"/>
      <c r="CQG42" s="1865"/>
      <c r="CQH42" s="1865"/>
      <c r="CQI42" s="1865"/>
      <c r="CQJ42" s="1865"/>
      <c r="CQK42" s="1865"/>
      <c r="CQL42" s="1865"/>
      <c r="CQM42" s="1865"/>
      <c r="CQN42" s="1865"/>
      <c r="CQO42" s="1865"/>
      <c r="CQP42" s="1865"/>
      <c r="CQQ42" s="1865"/>
      <c r="CQR42" s="1865"/>
      <c r="CQS42" s="1865"/>
      <c r="CQT42" s="1865"/>
      <c r="CQU42" s="1865"/>
      <c r="CQV42" s="1865"/>
      <c r="CQW42" s="1865"/>
      <c r="CQX42" s="1865"/>
      <c r="CQY42" s="1865"/>
      <c r="CQZ42" s="1865"/>
      <c r="CRA42" s="1865"/>
      <c r="CRB42" s="1865"/>
      <c r="CRC42" s="1865"/>
      <c r="CRD42" s="1865"/>
      <c r="CRE42" s="1865"/>
      <c r="CRF42" s="1865"/>
      <c r="CRG42" s="1865"/>
      <c r="CRH42" s="1865"/>
      <c r="CRI42" s="1865"/>
      <c r="CRJ42" s="1865"/>
      <c r="CRK42" s="1865"/>
      <c r="CRL42" s="1865"/>
      <c r="CRM42" s="1865"/>
      <c r="CRN42" s="1865"/>
      <c r="CRO42" s="1865"/>
      <c r="CRP42" s="1865"/>
      <c r="CRQ42" s="1865"/>
      <c r="CRR42" s="1865"/>
      <c r="CRS42" s="1865"/>
      <c r="CRT42" s="1865"/>
      <c r="CRU42" s="1865"/>
      <c r="CRV42" s="1865"/>
      <c r="CRW42" s="1865"/>
      <c r="CRX42" s="1865"/>
      <c r="CRY42" s="1865"/>
      <c r="CRZ42" s="1865"/>
      <c r="CSA42" s="1865"/>
      <c r="CSB42" s="1865"/>
      <c r="CSC42" s="1865"/>
      <c r="CSD42" s="1865"/>
      <c r="CSE42" s="1865"/>
      <c r="CSF42" s="1865"/>
      <c r="CSG42" s="1865"/>
      <c r="CSH42" s="1865"/>
      <c r="CSI42" s="1865"/>
      <c r="CSJ42" s="1865"/>
      <c r="CSK42" s="1865"/>
      <c r="CSL42" s="1865"/>
      <c r="CSM42" s="1865"/>
      <c r="CSN42" s="1865"/>
      <c r="CSO42" s="1865"/>
      <c r="CSP42" s="1865"/>
      <c r="CSQ42" s="1865"/>
      <c r="CSR42" s="1865"/>
      <c r="CSS42" s="1865"/>
      <c r="CST42" s="1865"/>
      <c r="CSU42" s="1865"/>
      <c r="CSV42" s="1865"/>
      <c r="CSW42" s="1865"/>
      <c r="CSX42" s="1865"/>
      <c r="CSY42" s="1865"/>
      <c r="CSZ42" s="1865"/>
      <c r="CTA42" s="1865"/>
      <c r="CTB42" s="1865"/>
      <c r="CTC42" s="1865"/>
      <c r="CTD42" s="1865"/>
      <c r="CTE42" s="1865"/>
      <c r="CTF42" s="1865"/>
      <c r="CTG42" s="1865"/>
      <c r="CTH42" s="1865"/>
      <c r="CTI42" s="1865"/>
      <c r="CTJ42" s="1865"/>
      <c r="CTK42" s="1865"/>
      <c r="CTL42" s="1865"/>
      <c r="CTM42" s="1865"/>
      <c r="CTN42" s="1865"/>
      <c r="CTO42" s="1865"/>
      <c r="CTP42" s="1865"/>
      <c r="CTQ42" s="1865"/>
      <c r="CTR42" s="1865"/>
      <c r="CTS42" s="1865"/>
      <c r="CTT42" s="1865"/>
      <c r="CTU42" s="1865"/>
      <c r="CTV42" s="1865"/>
      <c r="CTW42" s="1865"/>
      <c r="CTX42" s="1865"/>
      <c r="CTY42" s="1865"/>
      <c r="CTZ42" s="1865"/>
      <c r="CUA42" s="1865"/>
      <c r="CUB42" s="1865"/>
      <c r="CUC42" s="1865"/>
      <c r="CUD42" s="1865"/>
      <c r="CUE42" s="1865"/>
      <c r="CUF42" s="1865"/>
      <c r="CUG42" s="1865"/>
      <c r="CUH42" s="1865"/>
      <c r="CUI42" s="1865"/>
      <c r="CUJ42" s="1865"/>
      <c r="CUK42" s="1865"/>
      <c r="CUL42" s="1865"/>
      <c r="CUM42" s="1865"/>
      <c r="CUN42" s="1865"/>
      <c r="CUO42" s="1865"/>
      <c r="CUP42" s="1865"/>
      <c r="CUQ42" s="1865"/>
      <c r="CUR42" s="1865"/>
      <c r="CUS42" s="1865"/>
      <c r="CUT42" s="1865"/>
      <c r="CUU42" s="1865"/>
      <c r="CUV42" s="1865"/>
      <c r="CUW42" s="1865"/>
      <c r="CUX42" s="1865"/>
      <c r="CUY42" s="1865"/>
      <c r="CUZ42" s="1865"/>
      <c r="CVA42" s="1865"/>
      <c r="CVB42" s="1865"/>
      <c r="CVC42" s="1865"/>
      <c r="CVD42" s="1865"/>
      <c r="CVE42" s="1865"/>
      <c r="CVF42" s="1865"/>
      <c r="CVG42" s="1865"/>
      <c r="CVH42" s="1865"/>
      <c r="CVI42" s="1865"/>
      <c r="CVJ42" s="1865"/>
      <c r="CVK42" s="1865"/>
      <c r="CVL42" s="1865"/>
      <c r="CVM42" s="1865"/>
      <c r="CVN42" s="1865"/>
      <c r="CVO42" s="1865"/>
      <c r="CVP42" s="1865"/>
      <c r="CVQ42" s="1865"/>
      <c r="CVR42" s="1865"/>
      <c r="CVS42" s="1865"/>
      <c r="CVT42" s="1865"/>
      <c r="CVU42" s="1865"/>
      <c r="CVV42" s="1865"/>
      <c r="CVW42" s="1865"/>
      <c r="CVX42" s="1865"/>
      <c r="CVY42" s="1865"/>
      <c r="CVZ42" s="1865"/>
      <c r="CWA42" s="1865"/>
      <c r="CWB42" s="1865"/>
      <c r="CWC42" s="1865"/>
      <c r="CWD42" s="1865"/>
      <c r="CWE42" s="1865"/>
      <c r="CWF42" s="1865"/>
      <c r="CWG42" s="1865"/>
      <c r="CWH42" s="1865"/>
      <c r="CWI42" s="1865"/>
      <c r="CWJ42" s="1865"/>
      <c r="CWK42" s="1865"/>
      <c r="CWL42" s="1865"/>
      <c r="CWM42" s="1865"/>
      <c r="CWN42" s="1865"/>
      <c r="CWO42" s="1865"/>
      <c r="CWP42" s="1865"/>
      <c r="CWQ42" s="1865"/>
      <c r="CWR42" s="1865"/>
      <c r="CWS42" s="1865"/>
      <c r="CWT42" s="1865"/>
      <c r="CWU42" s="1865"/>
      <c r="CWV42" s="1865"/>
      <c r="CWW42" s="1865"/>
      <c r="CWX42" s="1865"/>
      <c r="CWY42" s="1865"/>
      <c r="CWZ42" s="1865"/>
      <c r="CXA42" s="1865"/>
      <c r="CXB42" s="1865"/>
      <c r="CXC42" s="1865"/>
      <c r="CXD42" s="1865"/>
      <c r="CXE42" s="1865"/>
      <c r="CXF42" s="1865"/>
      <c r="CXG42" s="1865"/>
      <c r="CXH42" s="1865"/>
      <c r="CXI42" s="1865"/>
      <c r="CXJ42" s="1865"/>
      <c r="CXK42" s="1865"/>
      <c r="CXL42" s="1865"/>
      <c r="CXM42" s="1865"/>
      <c r="CXN42" s="1865"/>
      <c r="CXO42" s="1865"/>
      <c r="CXP42" s="1865"/>
      <c r="CXQ42" s="1865"/>
      <c r="CXR42" s="1865"/>
      <c r="CXS42" s="1865"/>
      <c r="CXT42" s="1865"/>
      <c r="CXU42" s="1865"/>
      <c r="CXV42" s="1865"/>
      <c r="CXW42" s="1865"/>
      <c r="CXX42" s="1865"/>
      <c r="CXY42" s="1865"/>
      <c r="CXZ42" s="1865"/>
      <c r="CYA42" s="1865"/>
      <c r="CYB42" s="1865"/>
      <c r="CYC42" s="1865"/>
      <c r="CYD42" s="1865"/>
      <c r="CYE42" s="1865"/>
      <c r="CYF42" s="1865"/>
      <c r="CYG42" s="1865"/>
      <c r="CYH42" s="1865"/>
      <c r="CYI42" s="1865"/>
      <c r="CYJ42" s="1865"/>
      <c r="CYK42" s="1865"/>
      <c r="CYL42" s="1865"/>
      <c r="CYM42" s="1865"/>
      <c r="CYN42" s="1865"/>
      <c r="CYO42" s="1865"/>
      <c r="CYP42" s="1865"/>
      <c r="CYQ42" s="1865"/>
      <c r="CYR42" s="1865"/>
      <c r="CYS42" s="1865"/>
      <c r="CYT42" s="1865"/>
      <c r="CYU42" s="1865"/>
      <c r="CYV42" s="1865"/>
      <c r="CYW42" s="1865"/>
      <c r="CYX42" s="1865"/>
      <c r="CYY42" s="1865"/>
      <c r="CYZ42" s="1865"/>
      <c r="CZA42" s="1865"/>
      <c r="CZB42" s="1865"/>
      <c r="CZC42" s="1865"/>
      <c r="CZD42" s="1865"/>
      <c r="CZE42" s="1865"/>
      <c r="CZF42" s="1865"/>
      <c r="CZG42" s="1865"/>
      <c r="CZH42" s="1865"/>
      <c r="CZI42" s="1865"/>
      <c r="CZJ42" s="1865"/>
      <c r="CZK42" s="1865"/>
      <c r="CZL42" s="1865"/>
      <c r="CZM42" s="1865"/>
      <c r="CZN42" s="1865"/>
      <c r="CZO42" s="1865"/>
      <c r="CZP42" s="1865"/>
      <c r="CZQ42" s="1865"/>
      <c r="CZR42" s="1865"/>
      <c r="CZS42" s="1865"/>
      <c r="CZT42" s="1865"/>
      <c r="CZU42" s="1865"/>
      <c r="CZV42" s="1865"/>
      <c r="CZW42" s="1865"/>
      <c r="CZX42" s="1865"/>
      <c r="CZY42" s="1865"/>
      <c r="CZZ42" s="1865"/>
      <c r="DAA42" s="1865"/>
      <c r="DAB42" s="1865"/>
      <c r="DAC42" s="1865"/>
      <c r="DAD42" s="1865"/>
      <c r="DAE42" s="1865"/>
      <c r="DAF42" s="1865"/>
      <c r="DAG42" s="1865"/>
      <c r="DAH42" s="1865"/>
      <c r="DAI42" s="1865"/>
      <c r="DAJ42" s="1865"/>
      <c r="DAK42" s="1865"/>
      <c r="DAL42" s="1865"/>
      <c r="DAM42" s="1865"/>
      <c r="DAN42" s="1865"/>
      <c r="DAO42" s="1865"/>
      <c r="DAP42" s="1865"/>
      <c r="DAQ42" s="1865"/>
      <c r="DAR42" s="1865"/>
      <c r="DAS42" s="1865"/>
      <c r="DAT42" s="1865"/>
      <c r="DAU42" s="1865"/>
      <c r="DAV42" s="1865"/>
      <c r="DAW42" s="1865"/>
      <c r="DAX42" s="1865"/>
      <c r="DAY42" s="1865"/>
      <c r="DAZ42" s="1865"/>
      <c r="DBA42" s="1865"/>
      <c r="DBB42" s="1865"/>
      <c r="DBC42" s="1865"/>
      <c r="DBD42" s="1865"/>
      <c r="DBE42" s="1865"/>
      <c r="DBF42" s="1865"/>
      <c r="DBG42" s="1865"/>
      <c r="DBH42" s="1865"/>
      <c r="DBI42" s="1865"/>
      <c r="DBJ42" s="1865"/>
      <c r="DBK42" s="1865"/>
      <c r="DBL42" s="1865"/>
      <c r="DBM42" s="1865"/>
      <c r="DBN42" s="1865"/>
      <c r="DBO42" s="1865"/>
      <c r="DBP42" s="1865"/>
      <c r="DBQ42" s="1865"/>
      <c r="DBR42" s="1865"/>
      <c r="DBS42" s="1865"/>
      <c r="DBT42" s="1865"/>
      <c r="DBU42" s="1865"/>
      <c r="DBV42" s="1865"/>
      <c r="DBW42" s="1865"/>
      <c r="DBX42" s="1865"/>
      <c r="DBY42" s="1865"/>
      <c r="DBZ42" s="1865"/>
      <c r="DCA42" s="1865"/>
      <c r="DCB42" s="1865"/>
      <c r="DCC42" s="1865"/>
      <c r="DCD42" s="1865"/>
      <c r="DCE42" s="1865"/>
      <c r="DCF42" s="1865"/>
      <c r="DCG42" s="1865"/>
      <c r="DCH42" s="1865"/>
      <c r="DCI42" s="1865"/>
      <c r="DCJ42" s="1865"/>
      <c r="DCK42" s="1865"/>
      <c r="DCL42" s="1865"/>
      <c r="DCM42" s="1865"/>
      <c r="DCN42" s="1865"/>
      <c r="DCO42" s="1865"/>
      <c r="DCP42" s="1865"/>
      <c r="DCQ42" s="1865"/>
      <c r="DCR42" s="1865"/>
      <c r="DCS42" s="1865"/>
      <c r="DCT42" s="1865"/>
      <c r="DCU42" s="1865"/>
      <c r="DCV42" s="1865"/>
      <c r="DCW42" s="1865"/>
      <c r="DCX42" s="1865"/>
      <c r="DCY42" s="1865"/>
      <c r="DCZ42" s="1865"/>
      <c r="DDA42" s="1865"/>
      <c r="DDB42" s="1865"/>
      <c r="DDC42" s="1865"/>
      <c r="DDD42" s="1865"/>
      <c r="DDE42" s="1865"/>
      <c r="DDF42" s="1865"/>
      <c r="DDG42" s="1865"/>
      <c r="DDH42" s="1865"/>
      <c r="DDI42" s="1865"/>
      <c r="DDJ42" s="1865"/>
      <c r="DDK42" s="1865"/>
      <c r="DDL42" s="1865"/>
      <c r="DDM42" s="1865"/>
      <c r="DDN42" s="1865"/>
      <c r="DDO42" s="1865"/>
      <c r="DDP42" s="1865"/>
      <c r="DDQ42" s="1865"/>
      <c r="DDR42" s="1865"/>
      <c r="DDS42" s="1865"/>
      <c r="DDT42" s="1865"/>
      <c r="DDU42" s="1865"/>
      <c r="DDV42" s="1865"/>
      <c r="DDW42" s="1865"/>
      <c r="DDX42" s="1865"/>
      <c r="DDY42" s="1865"/>
      <c r="DDZ42" s="1865"/>
      <c r="DEA42" s="1865"/>
      <c r="DEB42" s="1865"/>
      <c r="DEC42" s="1865"/>
      <c r="DED42" s="1865"/>
      <c r="DEE42" s="1865"/>
      <c r="DEF42" s="1865"/>
      <c r="DEG42" s="1865"/>
      <c r="DEH42" s="1865"/>
      <c r="DEI42" s="1865"/>
      <c r="DEJ42" s="1865"/>
      <c r="DEK42" s="1865"/>
      <c r="DEL42" s="1865"/>
      <c r="DEM42" s="1865"/>
      <c r="DEN42" s="1865"/>
      <c r="DEO42" s="1865"/>
      <c r="DEP42" s="1865"/>
      <c r="DEQ42" s="1865"/>
      <c r="DER42" s="1865"/>
      <c r="DES42" s="1865"/>
      <c r="DET42" s="1865"/>
      <c r="DEU42" s="1865"/>
      <c r="DEV42" s="1865"/>
      <c r="DEW42" s="1865"/>
      <c r="DEX42" s="1865"/>
      <c r="DEY42" s="1865"/>
      <c r="DEZ42" s="1865"/>
      <c r="DFA42" s="1865"/>
      <c r="DFB42" s="1865"/>
      <c r="DFC42" s="1865"/>
      <c r="DFD42" s="1865"/>
      <c r="DFE42" s="1865"/>
      <c r="DFF42" s="1865"/>
      <c r="DFG42" s="1865"/>
      <c r="DFH42" s="1865"/>
      <c r="DFI42" s="1865"/>
      <c r="DFJ42" s="1865"/>
      <c r="DFK42" s="1865"/>
      <c r="DFL42" s="1865"/>
      <c r="DFM42" s="1865"/>
      <c r="DFN42" s="1865"/>
      <c r="DFO42" s="1865"/>
      <c r="DFP42" s="1865"/>
      <c r="DFQ42" s="1865"/>
      <c r="DFR42" s="1865"/>
      <c r="DFS42" s="1865"/>
      <c r="DFT42" s="1865"/>
      <c r="DFU42" s="1865"/>
      <c r="DFV42" s="1865"/>
      <c r="DFW42" s="1865"/>
      <c r="DFX42" s="1865"/>
      <c r="DFY42" s="1865"/>
      <c r="DFZ42" s="1865"/>
      <c r="DGA42" s="1865"/>
      <c r="DGB42" s="1865"/>
      <c r="DGC42" s="1865"/>
      <c r="DGD42" s="1865"/>
      <c r="DGE42" s="1865"/>
      <c r="DGF42" s="1865"/>
      <c r="DGG42" s="1865"/>
      <c r="DGH42" s="1865"/>
      <c r="DGI42" s="1865"/>
      <c r="DGJ42" s="1865"/>
      <c r="DGK42" s="1865"/>
      <c r="DGL42" s="1865"/>
      <c r="DGM42" s="1865"/>
      <c r="DGN42" s="1865"/>
      <c r="DGO42" s="1865"/>
      <c r="DGP42" s="1865"/>
      <c r="DGQ42" s="1865"/>
      <c r="DGR42" s="1865"/>
      <c r="DGS42" s="1865"/>
      <c r="DGT42" s="1865"/>
      <c r="DGU42" s="1865"/>
      <c r="DGV42" s="1865"/>
      <c r="DGW42" s="1865"/>
      <c r="DGX42" s="1865"/>
      <c r="DGY42" s="1865"/>
      <c r="DGZ42" s="1865"/>
      <c r="DHA42" s="1865"/>
      <c r="DHB42" s="1865"/>
      <c r="DHC42" s="1865"/>
      <c r="DHD42" s="1865"/>
      <c r="DHE42" s="1865"/>
      <c r="DHF42" s="1865"/>
      <c r="DHG42" s="1865"/>
      <c r="DHH42" s="1865"/>
      <c r="DHI42" s="1865"/>
      <c r="DHJ42" s="1865"/>
      <c r="DHK42" s="1865"/>
      <c r="DHL42" s="1865"/>
      <c r="DHM42" s="1865"/>
      <c r="DHN42" s="1865"/>
      <c r="DHO42" s="1865"/>
      <c r="DHP42" s="1865"/>
      <c r="DHQ42" s="1865"/>
      <c r="DHR42" s="1865"/>
      <c r="DHS42" s="1865"/>
      <c r="DHT42" s="1865"/>
      <c r="DHU42" s="1865"/>
      <c r="DHV42" s="1865"/>
      <c r="DHW42" s="1865"/>
      <c r="DHX42" s="1865"/>
      <c r="DHY42" s="1865"/>
      <c r="DHZ42" s="1865"/>
      <c r="DIA42" s="1865"/>
      <c r="DIB42" s="1865"/>
      <c r="DIC42" s="1865"/>
      <c r="DID42" s="1865"/>
      <c r="DIE42" s="1865"/>
      <c r="DIF42" s="1865"/>
      <c r="DIG42" s="1865"/>
      <c r="DIH42" s="1865"/>
      <c r="DII42" s="1865"/>
      <c r="DIJ42" s="1865"/>
      <c r="DIK42" s="1865"/>
      <c r="DIL42" s="1865"/>
      <c r="DIM42" s="1865"/>
      <c r="DIN42" s="1865"/>
      <c r="DIO42" s="1865"/>
      <c r="DIP42" s="1865"/>
      <c r="DIQ42" s="1865"/>
      <c r="DIR42" s="1865"/>
      <c r="DIS42" s="1865"/>
      <c r="DIT42" s="1865"/>
      <c r="DIU42" s="1865"/>
      <c r="DIV42" s="1865"/>
      <c r="DIW42" s="1865"/>
      <c r="DIX42" s="1865"/>
      <c r="DIY42" s="1865"/>
      <c r="DIZ42" s="1865"/>
      <c r="DJA42" s="1865"/>
      <c r="DJB42" s="1865"/>
      <c r="DJC42" s="1865"/>
      <c r="DJD42" s="1865"/>
      <c r="DJE42" s="1865"/>
      <c r="DJF42" s="1865"/>
      <c r="DJG42" s="1865"/>
      <c r="DJH42" s="1865"/>
      <c r="DJI42" s="1865"/>
      <c r="DJJ42" s="1865"/>
      <c r="DJK42" s="1865"/>
      <c r="DJL42" s="1865"/>
      <c r="DJM42" s="1865"/>
      <c r="DJN42" s="1865"/>
      <c r="DJO42" s="1865"/>
      <c r="DJP42" s="1865"/>
      <c r="DJQ42" s="1865"/>
      <c r="DJR42" s="1865"/>
      <c r="DJS42" s="1865"/>
      <c r="DJT42" s="1865"/>
      <c r="DJU42" s="1865"/>
      <c r="DJV42" s="1865"/>
      <c r="DJW42" s="1865"/>
      <c r="DJX42" s="1865"/>
      <c r="DJY42" s="1865"/>
      <c r="DJZ42" s="1865"/>
      <c r="DKA42" s="1865"/>
      <c r="DKB42" s="1865"/>
      <c r="DKC42" s="1865"/>
      <c r="DKD42" s="1865"/>
      <c r="DKE42" s="1865"/>
      <c r="DKF42" s="1865"/>
      <c r="DKG42" s="1865"/>
      <c r="DKH42" s="1865"/>
      <c r="DKI42" s="1865"/>
      <c r="DKJ42" s="1865"/>
      <c r="DKK42" s="1865"/>
      <c r="DKL42" s="1865"/>
      <c r="DKM42" s="1865"/>
      <c r="DKN42" s="1865"/>
      <c r="DKO42" s="1865"/>
      <c r="DKP42" s="1865"/>
      <c r="DKQ42" s="1865"/>
      <c r="DKR42" s="1865"/>
      <c r="DKS42" s="1865"/>
      <c r="DKT42" s="1865"/>
      <c r="DKU42" s="1865"/>
      <c r="DKV42" s="1865"/>
      <c r="DKW42" s="1865"/>
      <c r="DKX42" s="1865"/>
      <c r="DKY42" s="1865"/>
      <c r="DKZ42" s="1865"/>
      <c r="DLA42" s="1865"/>
      <c r="DLB42" s="1865"/>
      <c r="DLC42" s="1865"/>
      <c r="DLD42" s="1865"/>
      <c r="DLE42" s="1865"/>
      <c r="DLF42" s="1865"/>
      <c r="DLG42" s="1865"/>
      <c r="DLH42" s="1865"/>
      <c r="DLI42" s="1865"/>
      <c r="DLJ42" s="1865"/>
      <c r="DLK42" s="1865"/>
      <c r="DLL42" s="1865"/>
      <c r="DLM42" s="1865"/>
      <c r="DLN42" s="1865"/>
      <c r="DLO42" s="1865"/>
      <c r="DLP42" s="1865"/>
      <c r="DLQ42" s="1865"/>
      <c r="DLR42" s="1865"/>
      <c r="DLS42" s="1865"/>
      <c r="DLT42" s="1865"/>
      <c r="DLU42" s="1865"/>
      <c r="DLV42" s="1865"/>
      <c r="DLW42" s="1865"/>
      <c r="DLX42" s="1865"/>
      <c r="DLY42" s="1865"/>
      <c r="DLZ42" s="1865"/>
      <c r="DMA42" s="1865"/>
      <c r="DMB42" s="1865"/>
      <c r="DMC42" s="1865"/>
      <c r="DMD42" s="1865"/>
      <c r="DME42" s="1865"/>
      <c r="DMF42" s="1865"/>
      <c r="DMG42" s="1865"/>
      <c r="DMH42" s="1865"/>
      <c r="DMI42" s="1865"/>
      <c r="DMJ42" s="1865"/>
      <c r="DMK42" s="1865"/>
      <c r="DML42" s="1865"/>
      <c r="DMM42" s="1865"/>
      <c r="DMN42" s="1865"/>
      <c r="DMO42" s="1865"/>
      <c r="DMP42" s="1865"/>
      <c r="DMQ42" s="1865"/>
      <c r="DMR42" s="1865"/>
      <c r="DMS42" s="1865"/>
      <c r="DMT42" s="1865"/>
      <c r="DMU42" s="1865"/>
      <c r="DMV42" s="1865"/>
      <c r="DMW42" s="1865"/>
      <c r="DMX42" s="1865"/>
      <c r="DMY42" s="1865"/>
      <c r="DMZ42" s="1865"/>
      <c r="DNA42" s="1865"/>
      <c r="DNB42" s="1865"/>
      <c r="DNC42" s="1865"/>
      <c r="DND42" s="1865"/>
      <c r="DNE42" s="1865"/>
      <c r="DNF42" s="1865"/>
      <c r="DNG42" s="1865"/>
      <c r="DNH42" s="1865"/>
      <c r="DNI42" s="1865"/>
      <c r="DNJ42" s="1865"/>
      <c r="DNK42" s="1865"/>
      <c r="DNL42" s="1865"/>
      <c r="DNM42" s="1865"/>
      <c r="DNN42" s="1865"/>
      <c r="DNO42" s="1865"/>
      <c r="DNP42" s="1865"/>
      <c r="DNQ42" s="1865"/>
      <c r="DNR42" s="1865"/>
      <c r="DNS42" s="1865"/>
      <c r="DNT42" s="1865"/>
      <c r="DNU42" s="1865"/>
      <c r="DNV42" s="1865"/>
      <c r="DNW42" s="1865"/>
      <c r="DNX42" s="1865"/>
      <c r="DNY42" s="1865"/>
      <c r="DNZ42" s="1865"/>
      <c r="DOA42" s="1865"/>
      <c r="DOB42" s="1865"/>
      <c r="DOC42" s="1865"/>
      <c r="DOD42" s="1865"/>
      <c r="DOE42" s="1865"/>
      <c r="DOF42" s="1865"/>
      <c r="DOG42" s="1865"/>
      <c r="DOH42" s="1865"/>
      <c r="DOI42" s="1865"/>
      <c r="DOJ42" s="1865"/>
      <c r="DOK42" s="1865"/>
      <c r="DOL42" s="1865"/>
      <c r="DOM42" s="1865"/>
      <c r="DON42" s="1865"/>
      <c r="DOO42" s="1865"/>
      <c r="DOP42" s="1865"/>
      <c r="DOQ42" s="1865"/>
      <c r="DOR42" s="1865"/>
      <c r="DOS42" s="1865"/>
      <c r="DOT42" s="1865"/>
      <c r="DOU42" s="1865"/>
      <c r="DOV42" s="1865"/>
      <c r="DOW42" s="1865"/>
      <c r="DOX42" s="1865"/>
      <c r="DOY42" s="1865"/>
      <c r="DOZ42" s="1865"/>
      <c r="DPA42" s="1865"/>
      <c r="DPB42" s="1865"/>
      <c r="DPC42" s="1865"/>
      <c r="DPD42" s="1865"/>
      <c r="DPE42" s="1865"/>
      <c r="DPF42" s="1865"/>
      <c r="DPG42" s="1865"/>
      <c r="DPH42" s="1865"/>
      <c r="DPI42" s="1865"/>
      <c r="DPJ42" s="1865"/>
      <c r="DPK42" s="1865"/>
      <c r="DPL42" s="1865"/>
      <c r="DPM42" s="1865"/>
      <c r="DPN42" s="1865"/>
      <c r="DPO42" s="1865"/>
      <c r="DPP42" s="1865"/>
      <c r="DPQ42" s="1865"/>
      <c r="DPR42" s="1865"/>
      <c r="DPS42" s="1865"/>
      <c r="DPT42" s="1865"/>
      <c r="DPU42" s="1865"/>
      <c r="DPV42" s="1865"/>
      <c r="DPW42" s="1865"/>
      <c r="DPX42" s="1865"/>
      <c r="DPY42" s="1865"/>
      <c r="DPZ42" s="1865"/>
      <c r="DQA42" s="1865"/>
      <c r="DQB42" s="1865"/>
      <c r="DQC42" s="1865"/>
      <c r="DQD42" s="1865"/>
      <c r="DQE42" s="1865"/>
      <c r="DQF42" s="1865"/>
      <c r="DQG42" s="1865"/>
      <c r="DQH42" s="1865"/>
      <c r="DQI42" s="1865"/>
      <c r="DQJ42" s="1865"/>
      <c r="DQK42" s="1865"/>
      <c r="DQL42" s="1865"/>
      <c r="DQM42" s="1865"/>
      <c r="DQN42" s="1865"/>
      <c r="DQO42" s="1865"/>
      <c r="DQP42" s="1865"/>
      <c r="DQQ42" s="1865"/>
      <c r="DQR42" s="1865"/>
      <c r="DQS42" s="1865"/>
      <c r="DQT42" s="1865"/>
      <c r="DQU42" s="1865"/>
      <c r="DQV42" s="1865"/>
      <c r="DQW42" s="1865"/>
      <c r="DQX42" s="1865"/>
      <c r="DQY42" s="1865"/>
      <c r="DQZ42" s="1865"/>
      <c r="DRA42" s="1865"/>
      <c r="DRB42" s="1865"/>
      <c r="DRC42" s="1865"/>
      <c r="DRD42" s="1865"/>
      <c r="DRE42" s="1865"/>
      <c r="DRF42" s="1865"/>
      <c r="DRG42" s="1865"/>
      <c r="DRH42" s="1865"/>
      <c r="DRI42" s="1865"/>
      <c r="DRJ42" s="1865"/>
      <c r="DRK42" s="1865"/>
      <c r="DRL42" s="1865"/>
      <c r="DRM42" s="1865"/>
      <c r="DRN42" s="1865"/>
      <c r="DRO42" s="1865"/>
      <c r="DRP42" s="1865"/>
      <c r="DRQ42" s="1865"/>
      <c r="DRR42" s="1865"/>
      <c r="DRS42" s="1865"/>
      <c r="DRT42" s="1865"/>
      <c r="DRU42" s="1865"/>
      <c r="DRV42" s="1865"/>
      <c r="DRW42" s="1865"/>
      <c r="DRX42" s="1865"/>
      <c r="DRY42" s="1865"/>
      <c r="DRZ42" s="1865"/>
      <c r="DSA42" s="1865"/>
      <c r="DSB42" s="1865"/>
      <c r="DSC42" s="1865"/>
      <c r="DSD42" s="1865"/>
      <c r="DSE42" s="1865"/>
      <c r="DSF42" s="1865"/>
      <c r="DSG42" s="1865"/>
      <c r="DSH42" s="1865"/>
      <c r="DSI42" s="1865"/>
      <c r="DSJ42" s="1865"/>
      <c r="DSK42" s="1865"/>
      <c r="DSL42" s="1865"/>
      <c r="DSM42" s="1865"/>
      <c r="DSN42" s="1865"/>
      <c r="DSO42" s="1865"/>
      <c r="DSP42" s="1865"/>
      <c r="DSQ42" s="1865"/>
      <c r="DSR42" s="1865"/>
      <c r="DSS42" s="1865"/>
      <c r="DST42" s="1865"/>
      <c r="DSU42" s="1865"/>
      <c r="DSV42" s="1865"/>
      <c r="DSW42" s="1865"/>
      <c r="DSX42" s="1865"/>
      <c r="DSY42" s="1865"/>
      <c r="DSZ42" s="1865"/>
      <c r="DTA42" s="1865"/>
      <c r="DTB42" s="1865"/>
      <c r="DTC42" s="1865"/>
      <c r="DTD42" s="1865"/>
      <c r="DTE42" s="1865"/>
      <c r="DTF42" s="1865"/>
      <c r="DTG42" s="1865"/>
      <c r="DTH42" s="1865"/>
      <c r="DTI42" s="1865"/>
      <c r="DTJ42" s="1865"/>
      <c r="DTK42" s="1865"/>
      <c r="DTL42" s="1865"/>
      <c r="DTM42" s="1865"/>
      <c r="DTN42" s="1865"/>
      <c r="DTO42" s="1865"/>
      <c r="DTP42" s="1865"/>
      <c r="DTQ42" s="1865"/>
      <c r="DTR42" s="1865"/>
      <c r="DTS42" s="1865"/>
      <c r="DTT42" s="1865"/>
      <c r="DTU42" s="1865"/>
      <c r="DTV42" s="1865"/>
      <c r="DTW42" s="1865"/>
      <c r="DTX42" s="1865"/>
      <c r="DTY42" s="1865"/>
      <c r="DTZ42" s="1865"/>
      <c r="DUA42" s="1865"/>
      <c r="DUB42" s="1865"/>
      <c r="DUC42" s="1865"/>
      <c r="DUD42" s="1865"/>
      <c r="DUE42" s="1865"/>
      <c r="DUF42" s="1865"/>
      <c r="DUG42" s="1865"/>
      <c r="DUH42" s="1865"/>
      <c r="DUI42" s="1865"/>
      <c r="DUJ42" s="1865"/>
      <c r="DUK42" s="1865"/>
      <c r="DUL42" s="1865"/>
      <c r="DUM42" s="1865"/>
      <c r="DUN42" s="1865"/>
      <c r="DUO42" s="1865"/>
      <c r="DUP42" s="1865"/>
      <c r="DUQ42" s="1865"/>
      <c r="DUR42" s="1865"/>
      <c r="DUS42" s="1865"/>
      <c r="DUT42" s="1865"/>
      <c r="DUU42" s="1865"/>
      <c r="DUV42" s="1865"/>
      <c r="DUW42" s="1865"/>
      <c r="DUX42" s="1865"/>
      <c r="DUY42" s="1865"/>
      <c r="DUZ42" s="1865"/>
      <c r="DVA42" s="1865"/>
      <c r="DVB42" s="1865"/>
      <c r="DVC42" s="1865"/>
      <c r="DVD42" s="1865"/>
      <c r="DVE42" s="1865"/>
      <c r="DVF42" s="1865"/>
      <c r="DVG42" s="1865"/>
      <c r="DVH42" s="1865"/>
      <c r="DVI42" s="1865"/>
      <c r="DVJ42" s="1865"/>
      <c r="DVK42" s="1865"/>
      <c r="DVL42" s="1865"/>
      <c r="DVM42" s="1865"/>
      <c r="DVN42" s="1865"/>
      <c r="DVO42" s="1865"/>
      <c r="DVP42" s="1865"/>
      <c r="DVQ42" s="1865"/>
      <c r="DVR42" s="1865"/>
      <c r="DVS42" s="1865"/>
      <c r="DVT42" s="1865"/>
      <c r="DVU42" s="1865"/>
      <c r="DVV42" s="1865"/>
      <c r="DVW42" s="1865"/>
      <c r="DVX42" s="1865"/>
      <c r="DVY42" s="1865"/>
      <c r="DVZ42" s="1865"/>
      <c r="DWA42" s="1865"/>
      <c r="DWB42" s="1865"/>
      <c r="DWC42" s="1865"/>
      <c r="DWD42" s="1865"/>
      <c r="DWE42" s="1865"/>
      <c r="DWF42" s="1865"/>
      <c r="DWG42" s="1865"/>
      <c r="DWH42" s="1865"/>
      <c r="DWI42" s="1865"/>
      <c r="DWJ42" s="1865"/>
      <c r="DWK42" s="1865"/>
      <c r="DWL42" s="1865"/>
      <c r="DWM42" s="1865"/>
      <c r="DWN42" s="1865"/>
      <c r="DWO42" s="1865"/>
      <c r="DWP42" s="1865"/>
      <c r="DWQ42" s="1865"/>
      <c r="DWR42" s="1865"/>
      <c r="DWS42" s="1865"/>
      <c r="DWT42" s="1865"/>
      <c r="DWU42" s="1865"/>
      <c r="DWV42" s="1865"/>
      <c r="DWW42" s="1865"/>
      <c r="DWX42" s="1865"/>
      <c r="DWY42" s="1865"/>
      <c r="DWZ42" s="1865"/>
      <c r="DXA42" s="1865"/>
      <c r="DXB42" s="1865"/>
      <c r="DXC42" s="1865"/>
      <c r="DXD42" s="1865"/>
      <c r="DXE42" s="1865"/>
      <c r="DXF42" s="1865"/>
      <c r="DXG42" s="1865"/>
      <c r="DXH42" s="1865"/>
      <c r="DXI42" s="1865"/>
      <c r="DXJ42" s="1865"/>
      <c r="DXK42" s="1865"/>
      <c r="DXL42" s="1865"/>
      <c r="DXM42" s="1865"/>
      <c r="DXN42" s="1865"/>
      <c r="DXO42" s="1865"/>
      <c r="DXP42" s="1865"/>
      <c r="DXQ42" s="1865"/>
      <c r="DXR42" s="1865"/>
      <c r="DXS42" s="1865"/>
      <c r="DXT42" s="1865"/>
      <c r="DXU42" s="1865"/>
      <c r="DXV42" s="1865"/>
      <c r="DXW42" s="1865"/>
      <c r="DXX42" s="1865"/>
      <c r="DXY42" s="1865"/>
      <c r="DXZ42" s="1865"/>
      <c r="DYA42" s="1865"/>
      <c r="DYB42" s="1865"/>
      <c r="DYC42" s="1865"/>
      <c r="DYD42" s="1865"/>
      <c r="DYE42" s="1865"/>
      <c r="DYF42" s="1865"/>
      <c r="DYG42" s="1865"/>
      <c r="DYH42" s="1865"/>
      <c r="DYI42" s="1865"/>
      <c r="DYJ42" s="1865"/>
      <c r="DYK42" s="1865"/>
      <c r="DYL42" s="1865"/>
      <c r="DYM42" s="1865"/>
      <c r="DYN42" s="1865"/>
      <c r="DYO42" s="1865"/>
      <c r="DYP42" s="1865"/>
      <c r="DYQ42" s="1865"/>
      <c r="DYR42" s="1865"/>
      <c r="DYS42" s="1865"/>
      <c r="DYT42" s="1865"/>
      <c r="DYU42" s="1865"/>
      <c r="DYV42" s="1865"/>
      <c r="DYW42" s="1865"/>
      <c r="DYX42" s="1865"/>
      <c r="DYY42" s="1865"/>
      <c r="DYZ42" s="1865"/>
      <c r="DZA42" s="1865"/>
      <c r="DZB42" s="1865"/>
      <c r="DZC42" s="1865"/>
      <c r="DZD42" s="1865"/>
      <c r="DZE42" s="1865"/>
      <c r="DZF42" s="1865"/>
      <c r="DZG42" s="1865"/>
      <c r="DZH42" s="1865"/>
      <c r="DZI42" s="1865"/>
      <c r="DZJ42" s="1865"/>
      <c r="DZK42" s="1865"/>
      <c r="DZL42" s="1865"/>
      <c r="DZM42" s="1865"/>
      <c r="DZN42" s="1865"/>
      <c r="DZO42" s="1865"/>
      <c r="DZP42" s="1865"/>
      <c r="DZQ42" s="1865"/>
      <c r="DZR42" s="1865"/>
      <c r="DZS42" s="1865"/>
      <c r="DZT42" s="1865"/>
      <c r="DZU42" s="1865"/>
      <c r="DZV42" s="1865"/>
      <c r="DZW42" s="1865"/>
      <c r="DZX42" s="1865"/>
      <c r="DZY42" s="1865"/>
      <c r="DZZ42" s="1865"/>
      <c r="EAA42" s="1865"/>
      <c r="EAB42" s="1865"/>
      <c r="EAC42" s="1865"/>
      <c r="EAD42" s="1865"/>
      <c r="EAE42" s="1865"/>
      <c r="EAF42" s="1865"/>
      <c r="EAG42" s="1865"/>
      <c r="EAH42" s="1865"/>
      <c r="EAI42" s="1865"/>
      <c r="EAJ42" s="1865"/>
      <c r="EAK42" s="1865"/>
      <c r="EAL42" s="1865"/>
      <c r="EAM42" s="1865"/>
      <c r="EAN42" s="1865"/>
      <c r="EAO42" s="1865"/>
      <c r="EAP42" s="1865"/>
      <c r="EAQ42" s="1865"/>
      <c r="EAR42" s="1865"/>
      <c r="EAS42" s="1865"/>
      <c r="EAT42" s="1865"/>
      <c r="EAU42" s="1865"/>
      <c r="EAV42" s="1865"/>
      <c r="EAW42" s="1865"/>
      <c r="EAX42" s="1865"/>
      <c r="EAY42" s="1865"/>
      <c r="EAZ42" s="1865"/>
      <c r="EBA42" s="1865"/>
      <c r="EBB42" s="1865"/>
      <c r="EBC42" s="1865"/>
      <c r="EBD42" s="1865"/>
      <c r="EBE42" s="1865"/>
      <c r="EBF42" s="1865"/>
      <c r="EBG42" s="1865"/>
      <c r="EBH42" s="1865"/>
      <c r="EBI42" s="1865"/>
      <c r="EBJ42" s="1865"/>
      <c r="EBK42" s="1865"/>
      <c r="EBL42" s="1865"/>
      <c r="EBM42" s="1865"/>
      <c r="EBN42" s="1865"/>
      <c r="EBO42" s="1865"/>
      <c r="EBP42" s="1865"/>
      <c r="EBQ42" s="1865"/>
      <c r="EBR42" s="1865"/>
      <c r="EBS42" s="1865"/>
      <c r="EBT42" s="1865"/>
      <c r="EBU42" s="1865"/>
      <c r="EBV42" s="1865"/>
      <c r="EBW42" s="1865"/>
      <c r="EBX42" s="1865"/>
      <c r="EBY42" s="1865"/>
      <c r="EBZ42" s="1865"/>
      <c r="ECA42" s="1865"/>
      <c r="ECB42" s="1865"/>
      <c r="ECC42" s="1865"/>
      <c r="ECD42" s="1865"/>
      <c r="ECE42" s="1865"/>
      <c r="ECF42" s="1865"/>
      <c r="ECG42" s="1865"/>
      <c r="ECH42" s="1865"/>
      <c r="ECI42" s="1865"/>
      <c r="ECJ42" s="1865"/>
      <c r="ECK42" s="1865"/>
      <c r="ECL42" s="1865"/>
      <c r="ECM42" s="1865"/>
      <c r="ECN42" s="1865"/>
      <c r="ECO42" s="1865"/>
      <c r="ECP42" s="1865"/>
      <c r="ECQ42" s="1865"/>
      <c r="ECR42" s="1865"/>
      <c r="ECS42" s="1865"/>
      <c r="ECT42" s="1865"/>
      <c r="ECU42" s="1865"/>
      <c r="ECV42" s="1865"/>
      <c r="ECW42" s="1865"/>
      <c r="ECX42" s="1865"/>
      <c r="ECY42" s="1865"/>
      <c r="ECZ42" s="1865"/>
      <c r="EDA42" s="1865"/>
      <c r="EDB42" s="1865"/>
      <c r="EDC42" s="1865"/>
      <c r="EDD42" s="1865"/>
      <c r="EDE42" s="1865"/>
      <c r="EDF42" s="1865"/>
      <c r="EDG42" s="1865"/>
      <c r="EDH42" s="1865"/>
      <c r="EDI42" s="1865"/>
      <c r="EDJ42" s="1865"/>
      <c r="EDK42" s="1865"/>
      <c r="EDL42" s="1865"/>
      <c r="EDM42" s="1865"/>
      <c r="EDN42" s="1865"/>
      <c r="EDO42" s="1865"/>
      <c r="EDP42" s="1865"/>
      <c r="EDQ42" s="1865"/>
      <c r="EDR42" s="1865"/>
      <c r="EDS42" s="1865"/>
      <c r="EDT42" s="1865"/>
      <c r="EDU42" s="1865"/>
      <c r="EDV42" s="1865"/>
      <c r="EDW42" s="1865"/>
      <c r="EDX42" s="1865"/>
      <c r="EDY42" s="1865"/>
      <c r="EDZ42" s="1865"/>
      <c r="EEA42" s="1865"/>
      <c r="EEB42" s="1865"/>
      <c r="EEC42" s="1865"/>
      <c r="EED42" s="1865"/>
      <c r="EEE42" s="1865"/>
      <c r="EEF42" s="1865"/>
      <c r="EEG42" s="1865"/>
      <c r="EEH42" s="1865"/>
      <c r="EEI42" s="1865"/>
      <c r="EEJ42" s="1865"/>
      <c r="EEK42" s="1865"/>
      <c r="EEL42" s="1865"/>
      <c r="EEM42" s="1865"/>
      <c r="EEN42" s="1865"/>
      <c r="EEO42" s="1865"/>
      <c r="EEP42" s="1865"/>
      <c r="EEQ42" s="1865"/>
      <c r="EER42" s="1865"/>
      <c r="EES42" s="1865"/>
      <c r="EET42" s="1865"/>
      <c r="EEU42" s="1865"/>
      <c r="EEV42" s="1865"/>
      <c r="EEW42" s="1865"/>
      <c r="EEX42" s="1865"/>
      <c r="EEY42" s="1865"/>
      <c r="EEZ42" s="1865"/>
      <c r="EFA42" s="1865"/>
      <c r="EFB42" s="1865"/>
      <c r="EFC42" s="1865"/>
      <c r="EFD42" s="1865"/>
      <c r="EFE42" s="1865"/>
      <c r="EFF42" s="1865"/>
      <c r="EFG42" s="1865"/>
      <c r="EFH42" s="1865"/>
      <c r="EFI42" s="1865"/>
      <c r="EFJ42" s="1865"/>
      <c r="EFK42" s="1865"/>
      <c r="EFL42" s="1865"/>
      <c r="EFM42" s="1865"/>
      <c r="EFN42" s="1865"/>
      <c r="EFO42" s="1865"/>
      <c r="EFP42" s="1865"/>
      <c r="EFQ42" s="1865"/>
      <c r="EFR42" s="1865"/>
      <c r="EFS42" s="1865"/>
      <c r="EFT42" s="1865"/>
      <c r="EFU42" s="1865"/>
      <c r="EFV42" s="1865"/>
      <c r="EFW42" s="1865"/>
      <c r="EFX42" s="1865"/>
      <c r="EFY42" s="1865"/>
      <c r="EFZ42" s="1865"/>
      <c r="EGA42" s="1865"/>
      <c r="EGB42" s="1865"/>
      <c r="EGC42" s="1865"/>
      <c r="EGD42" s="1865"/>
      <c r="EGE42" s="1865"/>
      <c r="EGF42" s="1865"/>
      <c r="EGG42" s="1865"/>
      <c r="EGH42" s="1865"/>
      <c r="EGI42" s="1865"/>
      <c r="EGJ42" s="1865"/>
      <c r="EGK42" s="1865"/>
      <c r="EGL42" s="1865"/>
      <c r="EGM42" s="1865"/>
      <c r="EGN42" s="1865"/>
      <c r="EGO42" s="1865"/>
      <c r="EGP42" s="1865"/>
      <c r="EGQ42" s="1865"/>
      <c r="EGR42" s="1865"/>
      <c r="EGS42" s="1865"/>
      <c r="EGT42" s="1865"/>
      <c r="EGU42" s="1865"/>
      <c r="EGV42" s="1865"/>
      <c r="EGW42" s="1865"/>
      <c r="EGX42" s="1865"/>
      <c r="EGY42" s="1865"/>
      <c r="EGZ42" s="1865"/>
      <c r="EHA42" s="1865"/>
      <c r="EHB42" s="1865"/>
      <c r="EHC42" s="1865"/>
      <c r="EHD42" s="1865"/>
      <c r="EHE42" s="1865"/>
      <c r="EHF42" s="1865"/>
      <c r="EHG42" s="1865"/>
      <c r="EHH42" s="1865"/>
      <c r="EHI42" s="1865"/>
      <c r="EHJ42" s="1865"/>
      <c r="EHK42" s="1865"/>
      <c r="EHL42" s="1865"/>
      <c r="EHM42" s="1865"/>
      <c r="EHN42" s="1865"/>
      <c r="EHO42" s="1865"/>
      <c r="EHP42" s="1865"/>
      <c r="EHQ42" s="1865"/>
      <c r="EHR42" s="1865"/>
      <c r="EHS42" s="1865"/>
      <c r="EHT42" s="1865"/>
      <c r="EHU42" s="1865"/>
      <c r="EHV42" s="1865"/>
      <c r="EHW42" s="1865"/>
      <c r="EHX42" s="1865"/>
      <c r="EHY42" s="1865"/>
      <c r="EHZ42" s="1865"/>
      <c r="EIA42" s="1865"/>
      <c r="EIB42" s="1865"/>
      <c r="EIC42" s="1865"/>
      <c r="EID42" s="1865"/>
      <c r="EIE42" s="1865"/>
      <c r="EIF42" s="1865"/>
      <c r="EIG42" s="1865"/>
      <c r="EIH42" s="1865"/>
      <c r="EII42" s="1865"/>
      <c r="EIJ42" s="1865"/>
      <c r="EIK42" s="1865"/>
      <c r="EIL42" s="1865"/>
      <c r="EIM42" s="1865"/>
      <c r="EIN42" s="1865"/>
      <c r="EIO42" s="1865"/>
      <c r="EIP42" s="1865"/>
      <c r="EIQ42" s="1865"/>
      <c r="EIR42" s="1865"/>
      <c r="EIS42" s="1865"/>
      <c r="EIT42" s="1865"/>
      <c r="EIU42" s="1865"/>
      <c r="EIV42" s="1865"/>
      <c r="EIW42" s="1865"/>
      <c r="EIX42" s="1865"/>
      <c r="EIY42" s="1865"/>
      <c r="EIZ42" s="1865"/>
      <c r="EJA42" s="1865"/>
      <c r="EJB42" s="1865"/>
      <c r="EJC42" s="1865"/>
      <c r="EJD42" s="1865"/>
      <c r="EJE42" s="1865"/>
      <c r="EJF42" s="1865"/>
      <c r="EJG42" s="1865"/>
      <c r="EJH42" s="1865"/>
      <c r="EJI42" s="1865"/>
      <c r="EJJ42" s="1865"/>
      <c r="EJK42" s="1865"/>
      <c r="EJL42" s="1865"/>
      <c r="EJM42" s="1865"/>
      <c r="EJN42" s="1865"/>
      <c r="EJO42" s="1865"/>
      <c r="EJP42" s="1865"/>
      <c r="EJQ42" s="1865"/>
      <c r="EJR42" s="1865"/>
      <c r="EJS42" s="1865"/>
      <c r="EJT42" s="1865"/>
      <c r="EJU42" s="1865"/>
      <c r="EJV42" s="1865"/>
      <c r="EJW42" s="1865"/>
      <c r="EJX42" s="1865"/>
      <c r="EJY42" s="1865"/>
      <c r="EJZ42" s="1865"/>
      <c r="EKA42" s="1865"/>
      <c r="EKB42" s="1865"/>
      <c r="EKC42" s="1865"/>
      <c r="EKD42" s="1865"/>
      <c r="EKE42" s="1865"/>
      <c r="EKF42" s="1865"/>
      <c r="EKG42" s="1865"/>
      <c r="EKH42" s="1865"/>
      <c r="EKI42" s="1865"/>
      <c r="EKJ42" s="1865"/>
      <c r="EKK42" s="1865"/>
      <c r="EKL42" s="1865"/>
      <c r="EKM42" s="1865"/>
      <c r="EKN42" s="1865"/>
      <c r="EKO42" s="1865"/>
      <c r="EKP42" s="1865"/>
      <c r="EKQ42" s="1865"/>
      <c r="EKR42" s="1865"/>
      <c r="EKS42" s="1865"/>
      <c r="EKT42" s="1865"/>
      <c r="EKU42" s="1865"/>
      <c r="EKV42" s="1865"/>
      <c r="EKW42" s="1865"/>
      <c r="EKX42" s="1865"/>
      <c r="EKY42" s="1865"/>
      <c r="EKZ42" s="1865"/>
      <c r="ELA42" s="1865"/>
      <c r="ELB42" s="1865"/>
      <c r="ELC42" s="1865"/>
      <c r="ELD42" s="1865"/>
      <c r="ELE42" s="1865"/>
      <c r="ELF42" s="1865"/>
      <c r="ELG42" s="1865"/>
      <c r="ELH42" s="1865"/>
      <c r="ELI42" s="1865"/>
      <c r="ELJ42" s="1865"/>
      <c r="ELK42" s="1865"/>
      <c r="ELL42" s="1865"/>
      <c r="ELM42" s="1865"/>
      <c r="ELN42" s="1865"/>
      <c r="ELO42" s="1865"/>
      <c r="ELP42" s="1865"/>
      <c r="ELQ42" s="1865"/>
      <c r="ELR42" s="1865"/>
      <c r="ELS42" s="1865"/>
      <c r="ELT42" s="1865"/>
      <c r="ELU42" s="1865"/>
      <c r="ELV42" s="1865"/>
      <c r="ELW42" s="1865"/>
      <c r="ELX42" s="1865"/>
      <c r="ELY42" s="1865"/>
      <c r="ELZ42" s="1865"/>
      <c r="EMA42" s="1865"/>
      <c r="EMB42" s="1865"/>
      <c r="EMC42" s="1865"/>
      <c r="EMD42" s="1865"/>
      <c r="EME42" s="1865"/>
      <c r="EMF42" s="1865"/>
      <c r="EMG42" s="1865"/>
      <c r="EMH42" s="1865"/>
      <c r="EMI42" s="1865"/>
      <c r="EMJ42" s="1865"/>
      <c r="EMK42" s="1865"/>
      <c r="EML42" s="1865"/>
      <c r="EMM42" s="1865"/>
      <c r="EMN42" s="1865"/>
      <c r="EMO42" s="1865"/>
      <c r="EMP42" s="1865"/>
      <c r="EMQ42" s="1865"/>
      <c r="EMR42" s="1865"/>
      <c r="EMS42" s="1865"/>
      <c r="EMT42" s="1865"/>
      <c r="EMU42" s="1865"/>
      <c r="EMV42" s="1865"/>
      <c r="EMW42" s="1865"/>
      <c r="EMX42" s="1865"/>
      <c r="EMY42" s="1865"/>
      <c r="EMZ42" s="1865"/>
      <c r="ENA42" s="1865"/>
      <c r="ENB42" s="1865"/>
      <c r="ENC42" s="1865"/>
      <c r="END42" s="1865"/>
      <c r="ENE42" s="1865"/>
      <c r="ENF42" s="1865"/>
      <c r="ENG42" s="1865"/>
      <c r="ENH42" s="1865"/>
      <c r="ENI42" s="1865"/>
      <c r="ENJ42" s="1865"/>
      <c r="ENK42" s="1865"/>
      <c r="ENL42" s="1865"/>
      <c r="ENM42" s="1865"/>
      <c r="ENN42" s="1865"/>
      <c r="ENO42" s="1865"/>
      <c r="ENP42" s="1865"/>
      <c r="ENQ42" s="1865"/>
      <c r="ENR42" s="1865"/>
      <c r="ENS42" s="1865"/>
      <c r="ENT42" s="1865"/>
      <c r="ENU42" s="1865"/>
      <c r="ENV42" s="1865"/>
      <c r="ENW42" s="1865"/>
      <c r="ENX42" s="1865"/>
      <c r="ENY42" s="1865"/>
      <c r="ENZ42" s="1865"/>
      <c r="EOA42" s="1865"/>
      <c r="EOB42" s="1865"/>
      <c r="EOC42" s="1865"/>
      <c r="EOD42" s="1865"/>
      <c r="EOE42" s="1865"/>
      <c r="EOF42" s="1865"/>
      <c r="EOG42" s="1865"/>
      <c r="EOH42" s="1865"/>
      <c r="EOI42" s="1865"/>
      <c r="EOJ42" s="1865"/>
      <c r="EOK42" s="1865"/>
      <c r="EOL42" s="1865"/>
      <c r="EOM42" s="1865"/>
      <c r="EON42" s="1865"/>
      <c r="EOO42" s="1865"/>
      <c r="EOP42" s="1865"/>
      <c r="EOQ42" s="1865"/>
      <c r="EOR42" s="1865"/>
      <c r="EOS42" s="1865"/>
      <c r="EOT42" s="1865"/>
      <c r="EOU42" s="1865"/>
      <c r="EOV42" s="1865"/>
      <c r="EOW42" s="1865"/>
      <c r="EOX42" s="1865"/>
      <c r="EOY42" s="1865"/>
      <c r="EOZ42" s="1865"/>
      <c r="EPA42" s="1865"/>
      <c r="EPB42" s="1865"/>
      <c r="EPC42" s="1865"/>
      <c r="EPD42" s="1865"/>
      <c r="EPE42" s="1865"/>
      <c r="EPF42" s="1865"/>
      <c r="EPG42" s="1865"/>
      <c r="EPH42" s="1865"/>
      <c r="EPI42" s="1865"/>
      <c r="EPJ42" s="1865"/>
      <c r="EPK42" s="1865"/>
      <c r="EPL42" s="1865"/>
      <c r="EPM42" s="1865"/>
      <c r="EPN42" s="1865"/>
      <c r="EPO42" s="1865"/>
      <c r="EPP42" s="1865"/>
      <c r="EPQ42" s="1865"/>
      <c r="EPR42" s="1865"/>
      <c r="EPS42" s="1865"/>
      <c r="EPT42" s="1865"/>
      <c r="EPU42" s="1865"/>
      <c r="EPV42" s="1865"/>
      <c r="EPW42" s="1865"/>
      <c r="EPX42" s="1865"/>
      <c r="EPY42" s="1865"/>
      <c r="EPZ42" s="1865"/>
      <c r="EQA42" s="1865"/>
      <c r="EQB42" s="1865"/>
      <c r="EQC42" s="1865"/>
      <c r="EQD42" s="1865"/>
      <c r="EQE42" s="1865"/>
      <c r="EQF42" s="1865"/>
      <c r="EQG42" s="1865"/>
      <c r="EQH42" s="1865"/>
      <c r="EQI42" s="1865"/>
      <c r="EQJ42" s="1865"/>
      <c r="EQK42" s="1865"/>
      <c r="EQL42" s="1865"/>
      <c r="EQM42" s="1865"/>
      <c r="EQN42" s="1865"/>
      <c r="EQO42" s="1865"/>
      <c r="EQP42" s="1865"/>
      <c r="EQQ42" s="1865"/>
      <c r="EQR42" s="1865"/>
      <c r="EQS42" s="1865"/>
      <c r="EQT42" s="1865"/>
      <c r="EQU42" s="1865"/>
      <c r="EQV42" s="1865"/>
      <c r="EQW42" s="1865"/>
      <c r="EQX42" s="1865"/>
      <c r="EQY42" s="1865"/>
      <c r="EQZ42" s="1865"/>
      <c r="ERA42" s="1865"/>
      <c r="ERB42" s="1865"/>
      <c r="ERC42" s="1865"/>
      <c r="ERD42" s="1865"/>
      <c r="ERE42" s="1865"/>
      <c r="ERF42" s="1865"/>
      <c r="ERG42" s="1865"/>
      <c r="ERH42" s="1865"/>
      <c r="ERI42" s="1865"/>
      <c r="ERJ42" s="1865"/>
      <c r="ERK42" s="1865"/>
      <c r="ERL42" s="1865"/>
      <c r="ERM42" s="1865"/>
      <c r="ERN42" s="1865"/>
      <c r="ERO42" s="1865"/>
      <c r="ERP42" s="1865"/>
      <c r="ERQ42" s="1865"/>
      <c r="ERR42" s="1865"/>
      <c r="ERS42" s="1865"/>
      <c r="ERT42" s="1865"/>
      <c r="ERU42" s="1865"/>
      <c r="ERV42" s="1865"/>
      <c r="ERW42" s="1865"/>
      <c r="ERX42" s="1865"/>
      <c r="ERY42" s="1865"/>
      <c r="ERZ42" s="1865"/>
      <c r="ESA42" s="1865"/>
      <c r="ESB42" s="1865"/>
      <c r="ESC42" s="1865"/>
      <c r="ESD42" s="1865"/>
      <c r="ESE42" s="1865"/>
      <c r="ESF42" s="1865"/>
      <c r="ESG42" s="1865"/>
      <c r="ESH42" s="1865"/>
      <c r="ESI42" s="1865"/>
      <c r="ESJ42" s="1865"/>
      <c r="ESK42" s="1865"/>
      <c r="ESL42" s="1865"/>
      <c r="ESM42" s="1865"/>
      <c r="ESN42" s="1865"/>
      <c r="ESO42" s="1865"/>
      <c r="ESP42" s="1865"/>
      <c r="ESQ42" s="1865"/>
      <c r="ESR42" s="1865"/>
      <c r="ESS42" s="1865"/>
      <c r="EST42" s="1865"/>
      <c r="ESU42" s="1865"/>
      <c r="ESV42" s="1865"/>
      <c r="ESW42" s="1865"/>
      <c r="ESX42" s="1865"/>
      <c r="ESY42" s="1865"/>
      <c r="ESZ42" s="1865"/>
      <c r="ETA42" s="1865"/>
      <c r="ETB42" s="1865"/>
      <c r="ETC42" s="1865"/>
      <c r="ETD42" s="1865"/>
      <c r="ETE42" s="1865"/>
      <c r="ETF42" s="1865"/>
      <c r="ETG42" s="1865"/>
      <c r="ETH42" s="1865"/>
      <c r="ETI42" s="1865"/>
      <c r="ETJ42" s="1865"/>
      <c r="ETK42" s="1865"/>
      <c r="ETL42" s="1865"/>
      <c r="ETM42" s="1865"/>
      <c r="ETN42" s="1865"/>
      <c r="ETO42" s="1865"/>
      <c r="ETP42" s="1865"/>
      <c r="ETQ42" s="1865"/>
      <c r="ETR42" s="1865"/>
      <c r="ETS42" s="1865"/>
      <c r="ETT42" s="1865"/>
      <c r="ETU42" s="1865"/>
      <c r="ETV42" s="1865"/>
      <c r="ETW42" s="1865"/>
      <c r="ETX42" s="1865"/>
      <c r="ETY42" s="1865"/>
      <c r="ETZ42" s="1865"/>
      <c r="EUA42" s="1865"/>
      <c r="EUB42" s="1865"/>
      <c r="EUC42" s="1865"/>
      <c r="EUD42" s="1865"/>
      <c r="EUE42" s="1865"/>
      <c r="EUF42" s="1865"/>
      <c r="EUG42" s="1865"/>
      <c r="EUH42" s="1865"/>
      <c r="EUI42" s="1865"/>
      <c r="EUJ42" s="1865"/>
      <c r="EUK42" s="1865"/>
      <c r="EUL42" s="1865"/>
      <c r="EUM42" s="1865"/>
      <c r="EUN42" s="1865"/>
      <c r="EUO42" s="1865"/>
      <c r="EUP42" s="1865"/>
      <c r="EUQ42" s="1865"/>
      <c r="EUR42" s="1865"/>
      <c r="EUS42" s="1865"/>
      <c r="EUT42" s="1865"/>
      <c r="EUU42" s="1865"/>
      <c r="EUV42" s="1865"/>
      <c r="EUW42" s="1865"/>
      <c r="EUX42" s="1865"/>
      <c r="EUY42" s="1865"/>
      <c r="EUZ42" s="1865"/>
      <c r="EVA42" s="1865"/>
      <c r="EVB42" s="1865"/>
      <c r="EVC42" s="1865"/>
      <c r="EVD42" s="1865"/>
      <c r="EVE42" s="1865"/>
      <c r="EVF42" s="1865"/>
      <c r="EVG42" s="1865"/>
      <c r="EVH42" s="1865"/>
      <c r="EVI42" s="1865"/>
      <c r="EVJ42" s="1865"/>
      <c r="EVK42" s="1865"/>
      <c r="EVL42" s="1865"/>
      <c r="EVM42" s="1865"/>
      <c r="EVN42" s="1865"/>
      <c r="EVO42" s="1865"/>
      <c r="EVP42" s="1865"/>
      <c r="EVQ42" s="1865"/>
      <c r="EVR42" s="1865"/>
      <c r="EVS42" s="1865"/>
      <c r="EVT42" s="1865"/>
      <c r="EVU42" s="1865"/>
      <c r="EVV42" s="1865"/>
      <c r="EVW42" s="1865"/>
      <c r="EVX42" s="1865"/>
      <c r="EVY42" s="1865"/>
      <c r="EVZ42" s="1865"/>
      <c r="EWA42" s="1865"/>
      <c r="EWB42" s="1865"/>
      <c r="EWC42" s="1865"/>
      <c r="EWD42" s="1865"/>
      <c r="EWE42" s="1865"/>
      <c r="EWF42" s="1865"/>
      <c r="EWG42" s="1865"/>
      <c r="EWH42" s="1865"/>
      <c r="EWI42" s="1865"/>
      <c r="EWJ42" s="1865"/>
      <c r="EWK42" s="1865"/>
      <c r="EWL42" s="1865"/>
      <c r="EWM42" s="1865"/>
      <c r="EWN42" s="1865"/>
      <c r="EWO42" s="1865"/>
      <c r="EWP42" s="1865"/>
      <c r="EWQ42" s="1865"/>
      <c r="EWR42" s="1865"/>
      <c r="EWS42" s="1865"/>
      <c r="EWT42" s="1865"/>
      <c r="EWU42" s="1865"/>
      <c r="EWV42" s="1865"/>
      <c r="EWW42" s="1865"/>
      <c r="EWX42" s="1865"/>
      <c r="EWY42" s="1865"/>
      <c r="EWZ42" s="1865"/>
      <c r="EXA42" s="1865"/>
      <c r="EXB42" s="1865"/>
      <c r="EXC42" s="1865"/>
      <c r="EXD42" s="1865"/>
      <c r="EXE42" s="1865"/>
      <c r="EXF42" s="1865"/>
      <c r="EXG42" s="1865"/>
      <c r="EXH42" s="1865"/>
      <c r="EXI42" s="1865"/>
      <c r="EXJ42" s="1865"/>
      <c r="EXK42" s="1865"/>
      <c r="EXL42" s="1865"/>
      <c r="EXM42" s="1865"/>
      <c r="EXN42" s="1865"/>
      <c r="EXO42" s="1865"/>
      <c r="EXP42" s="1865"/>
      <c r="EXQ42" s="1865"/>
      <c r="EXR42" s="1865"/>
      <c r="EXS42" s="1865"/>
      <c r="EXT42" s="1865"/>
      <c r="EXU42" s="1865"/>
      <c r="EXV42" s="1865"/>
      <c r="EXW42" s="1865"/>
      <c r="EXX42" s="1865"/>
      <c r="EXY42" s="1865"/>
      <c r="EXZ42" s="1865"/>
      <c r="EYA42" s="1865"/>
      <c r="EYB42" s="1865"/>
      <c r="EYC42" s="1865"/>
      <c r="EYD42" s="1865"/>
      <c r="EYE42" s="1865"/>
      <c r="EYF42" s="1865"/>
      <c r="EYG42" s="1865"/>
      <c r="EYH42" s="1865"/>
      <c r="EYI42" s="1865"/>
      <c r="EYJ42" s="1865"/>
      <c r="EYK42" s="1865"/>
      <c r="EYL42" s="1865"/>
      <c r="EYM42" s="1865"/>
      <c r="EYN42" s="1865"/>
      <c r="EYO42" s="1865"/>
      <c r="EYP42" s="1865"/>
      <c r="EYQ42" s="1865"/>
      <c r="EYR42" s="1865"/>
      <c r="EYS42" s="1865"/>
      <c r="EYT42" s="1865"/>
      <c r="EYU42" s="1865"/>
      <c r="EYV42" s="1865"/>
      <c r="EYW42" s="1865"/>
      <c r="EYX42" s="1865"/>
      <c r="EYY42" s="1865"/>
      <c r="EYZ42" s="1865"/>
      <c r="EZA42" s="1865"/>
      <c r="EZB42" s="1865"/>
      <c r="EZC42" s="1865"/>
      <c r="EZD42" s="1865"/>
      <c r="EZE42" s="1865"/>
      <c r="EZF42" s="1865"/>
      <c r="EZG42" s="1865"/>
      <c r="EZH42" s="1865"/>
      <c r="EZI42" s="1865"/>
      <c r="EZJ42" s="1865"/>
      <c r="EZK42" s="1865"/>
      <c r="EZL42" s="1865"/>
      <c r="EZM42" s="1865"/>
      <c r="EZN42" s="1865"/>
      <c r="EZO42" s="1865"/>
      <c r="EZP42" s="1865"/>
      <c r="EZQ42" s="1865"/>
      <c r="EZR42" s="1865"/>
      <c r="EZS42" s="1865"/>
      <c r="EZT42" s="1865"/>
      <c r="EZU42" s="1865"/>
      <c r="EZV42" s="1865"/>
      <c r="EZW42" s="1865"/>
      <c r="EZX42" s="1865"/>
      <c r="EZY42" s="1865"/>
      <c r="EZZ42" s="1865"/>
      <c r="FAA42" s="1865"/>
      <c r="FAB42" s="1865"/>
      <c r="FAC42" s="1865"/>
      <c r="FAD42" s="1865"/>
      <c r="FAE42" s="1865"/>
      <c r="FAF42" s="1865"/>
      <c r="FAG42" s="1865"/>
      <c r="FAH42" s="1865"/>
      <c r="FAI42" s="1865"/>
      <c r="FAJ42" s="1865"/>
      <c r="FAK42" s="1865"/>
      <c r="FAL42" s="1865"/>
      <c r="FAM42" s="1865"/>
      <c r="FAN42" s="1865"/>
      <c r="FAO42" s="1865"/>
      <c r="FAP42" s="1865"/>
      <c r="FAQ42" s="1865"/>
      <c r="FAR42" s="1865"/>
      <c r="FAS42" s="1865"/>
      <c r="FAT42" s="1865"/>
      <c r="FAU42" s="1865"/>
      <c r="FAV42" s="1865"/>
      <c r="FAW42" s="1865"/>
      <c r="FAX42" s="1865"/>
      <c r="FAY42" s="1865"/>
      <c r="FAZ42" s="1865"/>
      <c r="FBA42" s="1865"/>
      <c r="FBB42" s="1865"/>
      <c r="FBC42" s="1865"/>
      <c r="FBD42" s="1865"/>
      <c r="FBE42" s="1865"/>
      <c r="FBF42" s="1865"/>
      <c r="FBG42" s="1865"/>
      <c r="FBH42" s="1865"/>
      <c r="FBI42" s="1865"/>
      <c r="FBJ42" s="1865"/>
      <c r="FBK42" s="1865"/>
      <c r="FBL42" s="1865"/>
      <c r="FBM42" s="1865"/>
      <c r="FBN42" s="1865"/>
      <c r="FBO42" s="1865"/>
      <c r="FBP42" s="1865"/>
      <c r="FBQ42" s="1865"/>
      <c r="FBR42" s="1865"/>
      <c r="FBS42" s="1865"/>
      <c r="FBT42" s="1865"/>
      <c r="FBU42" s="1865"/>
      <c r="FBV42" s="1865"/>
      <c r="FBW42" s="1865"/>
      <c r="FBX42" s="1865"/>
      <c r="FBY42" s="1865"/>
      <c r="FBZ42" s="1865"/>
      <c r="FCA42" s="1865"/>
      <c r="FCB42" s="1865"/>
      <c r="FCC42" s="1865"/>
      <c r="FCD42" s="1865"/>
      <c r="FCE42" s="1865"/>
      <c r="FCF42" s="1865"/>
      <c r="FCG42" s="1865"/>
      <c r="FCH42" s="1865"/>
      <c r="FCI42" s="1865"/>
      <c r="FCJ42" s="1865"/>
      <c r="FCK42" s="1865"/>
      <c r="FCL42" s="1865"/>
      <c r="FCM42" s="1865"/>
      <c r="FCN42" s="1865"/>
      <c r="FCO42" s="1865"/>
      <c r="FCP42" s="1865"/>
      <c r="FCQ42" s="1865"/>
      <c r="FCR42" s="1865"/>
      <c r="FCS42" s="1865"/>
      <c r="FCT42" s="1865"/>
      <c r="FCU42" s="1865"/>
      <c r="FCV42" s="1865"/>
      <c r="FCW42" s="1865"/>
      <c r="FCX42" s="1865"/>
      <c r="FCY42" s="1865"/>
      <c r="FCZ42" s="1865"/>
      <c r="FDA42" s="1865"/>
      <c r="FDB42" s="1865"/>
      <c r="FDC42" s="1865"/>
      <c r="FDD42" s="1865"/>
      <c r="FDE42" s="1865"/>
      <c r="FDF42" s="1865"/>
      <c r="FDG42" s="1865"/>
      <c r="FDH42" s="1865"/>
      <c r="FDI42" s="1865"/>
      <c r="FDJ42" s="1865"/>
      <c r="FDK42" s="1865"/>
      <c r="FDL42" s="1865"/>
      <c r="FDM42" s="1865"/>
      <c r="FDN42" s="1865"/>
      <c r="FDO42" s="1865"/>
      <c r="FDP42" s="1865"/>
      <c r="FDQ42" s="1865"/>
      <c r="FDR42" s="1865"/>
      <c r="FDS42" s="1865"/>
      <c r="FDT42" s="1865"/>
      <c r="FDU42" s="1865"/>
      <c r="FDV42" s="1865"/>
      <c r="FDW42" s="1865"/>
      <c r="FDX42" s="1865"/>
      <c r="FDY42" s="1865"/>
      <c r="FDZ42" s="1865"/>
      <c r="FEA42" s="1865"/>
      <c r="FEB42" s="1865"/>
      <c r="FEC42" s="1865"/>
      <c r="FED42" s="1865"/>
      <c r="FEE42" s="1865"/>
      <c r="FEF42" s="1865"/>
      <c r="FEG42" s="1865"/>
      <c r="FEH42" s="1865"/>
      <c r="FEI42" s="1865"/>
      <c r="FEJ42" s="1865"/>
      <c r="FEK42" s="1865"/>
      <c r="FEL42" s="1865"/>
      <c r="FEM42" s="1865"/>
      <c r="FEN42" s="1865"/>
      <c r="FEO42" s="1865"/>
      <c r="FEP42" s="1865"/>
      <c r="FEQ42" s="1865"/>
      <c r="FER42" s="1865"/>
      <c r="FES42" s="1865"/>
      <c r="FET42" s="1865"/>
      <c r="FEU42" s="1865"/>
      <c r="FEV42" s="1865"/>
      <c r="FEW42" s="1865"/>
      <c r="FEX42" s="1865"/>
      <c r="FEY42" s="1865"/>
      <c r="FEZ42" s="1865"/>
      <c r="FFA42" s="1865"/>
      <c r="FFB42" s="1865"/>
      <c r="FFC42" s="1865"/>
      <c r="FFD42" s="1865"/>
      <c r="FFE42" s="1865"/>
      <c r="FFF42" s="1865"/>
      <c r="FFG42" s="1865"/>
      <c r="FFH42" s="1865"/>
      <c r="FFI42" s="1865"/>
      <c r="FFJ42" s="1865"/>
      <c r="FFK42" s="1865"/>
      <c r="FFL42" s="1865"/>
      <c r="FFM42" s="1865"/>
      <c r="FFN42" s="1865"/>
      <c r="FFO42" s="1865"/>
      <c r="FFP42" s="1865"/>
      <c r="FFQ42" s="1865"/>
      <c r="FFR42" s="1865"/>
      <c r="FFS42" s="1865"/>
      <c r="FFT42" s="1865"/>
      <c r="FFU42" s="1865"/>
      <c r="FFV42" s="1865"/>
      <c r="FFW42" s="1865"/>
      <c r="FFX42" s="1865"/>
      <c r="FFY42" s="1865"/>
      <c r="FFZ42" s="1865"/>
      <c r="FGA42" s="1865"/>
      <c r="FGB42" s="1865"/>
      <c r="FGC42" s="1865"/>
      <c r="FGD42" s="1865"/>
      <c r="FGE42" s="1865"/>
      <c r="FGF42" s="1865"/>
      <c r="FGG42" s="1865"/>
      <c r="FGH42" s="1865"/>
      <c r="FGI42" s="1865"/>
      <c r="FGJ42" s="1865"/>
      <c r="FGK42" s="1865"/>
      <c r="FGL42" s="1865"/>
      <c r="FGM42" s="1865"/>
      <c r="FGN42" s="1865"/>
      <c r="FGO42" s="1865"/>
      <c r="FGP42" s="1865"/>
      <c r="FGQ42" s="1865"/>
      <c r="FGR42" s="1865"/>
      <c r="FGS42" s="1865"/>
      <c r="FGT42" s="1865"/>
      <c r="FGU42" s="1865"/>
      <c r="FGV42" s="1865"/>
      <c r="FGW42" s="1865"/>
      <c r="FGX42" s="1865"/>
      <c r="FGY42" s="1865"/>
      <c r="FGZ42" s="1865"/>
      <c r="FHA42" s="1865"/>
      <c r="FHB42" s="1865"/>
      <c r="FHC42" s="1865"/>
      <c r="FHD42" s="1865"/>
      <c r="FHE42" s="1865"/>
      <c r="FHF42" s="1865"/>
      <c r="FHG42" s="1865"/>
      <c r="FHH42" s="1865"/>
      <c r="FHI42" s="1865"/>
      <c r="FHJ42" s="1865"/>
      <c r="FHK42" s="1865"/>
      <c r="FHL42" s="1865"/>
      <c r="FHM42" s="1865"/>
      <c r="FHN42" s="1865"/>
      <c r="FHO42" s="1865"/>
      <c r="FHP42" s="1865"/>
      <c r="FHQ42" s="1865"/>
      <c r="FHR42" s="1865"/>
      <c r="FHS42" s="1865"/>
      <c r="FHT42" s="1865"/>
      <c r="FHU42" s="1865"/>
      <c r="FHV42" s="1865"/>
      <c r="FHW42" s="1865"/>
      <c r="FHX42" s="1865"/>
      <c r="FHY42" s="1865"/>
      <c r="FHZ42" s="1865"/>
      <c r="FIA42" s="1865"/>
      <c r="FIB42" s="1865"/>
      <c r="FIC42" s="1865"/>
      <c r="FID42" s="1865"/>
      <c r="FIE42" s="1865"/>
      <c r="FIF42" s="1865"/>
      <c r="FIG42" s="1865"/>
      <c r="FIH42" s="1865"/>
      <c r="FII42" s="1865"/>
      <c r="FIJ42" s="1865"/>
      <c r="FIK42" s="1865"/>
      <c r="FIL42" s="1865"/>
      <c r="FIM42" s="1865"/>
      <c r="FIN42" s="1865"/>
      <c r="FIO42" s="1865"/>
      <c r="FIP42" s="1865"/>
      <c r="FIQ42" s="1865"/>
      <c r="FIR42" s="1865"/>
      <c r="FIS42" s="1865"/>
      <c r="FIT42" s="1865"/>
      <c r="FIU42" s="1865"/>
      <c r="FIV42" s="1865"/>
      <c r="FIW42" s="1865"/>
      <c r="FIX42" s="1865"/>
      <c r="FIY42" s="1865"/>
      <c r="FIZ42" s="1865"/>
      <c r="FJA42" s="1865"/>
      <c r="FJB42" s="1865"/>
      <c r="FJC42" s="1865"/>
      <c r="FJD42" s="1865"/>
      <c r="FJE42" s="1865"/>
      <c r="FJF42" s="1865"/>
      <c r="FJG42" s="1865"/>
      <c r="FJH42" s="1865"/>
      <c r="FJI42" s="1865"/>
      <c r="FJJ42" s="1865"/>
      <c r="FJK42" s="1865"/>
      <c r="FJL42" s="1865"/>
      <c r="FJM42" s="1865"/>
      <c r="FJN42" s="1865"/>
      <c r="FJO42" s="1865"/>
      <c r="FJP42" s="1865"/>
      <c r="FJQ42" s="1865"/>
      <c r="FJR42" s="1865"/>
      <c r="FJS42" s="1865"/>
      <c r="FJT42" s="1865"/>
      <c r="FJU42" s="1865"/>
      <c r="FJV42" s="1865"/>
      <c r="FJW42" s="1865"/>
      <c r="FJX42" s="1865"/>
      <c r="FJY42" s="1865"/>
      <c r="FJZ42" s="1865"/>
      <c r="FKA42" s="1865"/>
      <c r="FKB42" s="1865"/>
      <c r="FKC42" s="1865"/>
      <c r="FKD42" s="1865"/>
      <c r="FKE42" s="1865"/>
      <c r="FKF42" s="1865"/>
      <c r="FKG42" s="1865"/>
      <c r="FKH42" s="1865"/>
      <c r="FKI42" s="1865"/>
      <c r="FKJ42" s="1865"/>
      <c r="FKK42" s="1865"/>
      <c r="FKL42" s="1865"/>
      <c r="FKM42" s="1865"/>
      <c r="FKN42" s="1865"/>
      <c r="FKO42" s="1865"/>
      <c r="FKP42" s="1865"/>
      <c r="FKQ42" s="1865"/>
      <c r="FKR42" s="1865"/>
      <c r="FKS42" s="1865"/>
      <c r="FKT42" s="1865"/>
      <c r="FKU42" s="1865"/>
      <c r="FKV42" s="1865"/>
      <c r="FKW42" s="1865"/>
      <c r="FKX42" s="1865"/>
      <c r="FKY42" s="1865"/>
      <c r="FKZ42" s="1865"/>
      <c r="FLA42" s="1865"/>
      <c r="FLB42" s="1865"/>
      <c r="FLC42" s="1865"/>
      <c r="FLD42" s="1865"/>
      <c r="FLE42" s="1865"/>
      <c r="FLF42" s="1865"/>
      <c r="FLG42" s="1865"/>
      <c r="FLH42" s="1865"/>
      <c r="FLI42" s="1865"/>
      <c r="FLJ42" s="1865"/>
      <c r="FLK42" s="1865"/>
      <c r="FLL42" s="1865"/>
      <c r="FLM42" s="1865"/>
      <c r="FLN42" s="1865"/>
      <c r="FLO42" s="1865"/>
      <c r="FLP42" s="1865"/>
      <c r="FLQ42" s="1865"/>
      <c r="FLR42" s="1865"/>
      <c r="FLS42" s="1865"/>
      <c r="FLT42" s="1865"/>
      <c r="FLU42" s="1865"/>
      <c r="FLV42" s="1865"/>
      <c r="FLW42" s="1865"/>
      <c r="FLX42" s="1865"/>
      <c r="FLY42" s="1865"/>
      <c r="FLZ42" s="1865"/>
      <c r="FMA42" s="1865"/>
      <c r="FMB42" s="1865"/>
      <c r="FMC42" s="1865"/>
      <c r="FMD42" s="1865"/>
      <c r="FME42" s="1865"/>
      <c r="FMF42" s="1865"/>
      <c r="FMG42" s="1865"/>
      <c r="FMH42" s="1865"/>
      <c r="FMI42" s="1865"/>
      <c r="FMJ42" s="1865"/>
      <c r="FMK42" s="1865"/>
      <c r="FML42" s="1865"/>
      <c r="FMM42" s="1865"/>
      <c r="FMN42" s="1865"/>
      <c r="FMO42" s="1865"/>
      <c r="FMP42" s="1865"/>
      <c r="FMQ42" s="1865"/>
      <c r="FMR42" s="1865"/>
      <c r="FMS42" s="1865"/>
      <c r="FMT42" s="1865"/>
      <c r="FMU42" s="1865"/>
      <c r="FMV42" s="1865"/>
      <c r="FMW42" s="1865"/>
      <c r="FMX42" s="1865"/>
      <c r="FMY42" s="1865"/>
      <c r="FMZ42" s="1865"/>
      <c r="FNA42" s="1865"/>
      <c r="FNB42" s="1865"/>
      <c r="FNC42" s="1865"/>
      <c r="FND42" s="1865"/>
      <c r="FNE42" s="1865"/>
      <c r="FNF42" s="1865"/>
      <c r="FNG42" s="1865"/>
      <c r="FNH42" s="1865"/>
      <c r="FNI42" s="1865"/>
      <c r="FNJ42" s="1865"/>
      <c r="FNK42" s="1865"/>
      <c r="FNL42" s="1865"/>
      <c r="FNM42" s="1865"/>
      <c r="FNN42" s="1865"/>
      <c r="FNO42" s="1865"/>
      <c r="FNP42" s="1865"/>
      <c r="FNQ42" s="1865"/>
      <c r="FNR42" s="1865"/>
      <c r="FNS42" s="1865"/>
      <c r="FNT42" s="1865"/>
      <c r="FNU42" s="1865"/>
      <c r="FNV42" s="1865"/>
      <c r="FNW42" s="1865"/>
      <c r="FNX42" s="1865"/>
      <c r="FNY42" s="1865"/>
      <c r="FNZ42" s="1865"/>
      <c r="FOA42" s="1865"/>
      <c r="FOB42" s="1865"/>
      <c r="FOC42" s="1865"/>
      <c r="FOD42" s="1865"/>
      <c r="FOE42" s="1865"/>
      <c r="FOF42" s="1865"/>
      <c r="FOG42" s="1865"/>
      <c r="FOH42" s="1865"/>
      <c r="FOI42" s="1865"/>
      <c r="FOJ42" s="1865"/>
      <c r="FOK42" s="1865"/>
      <c r="FOL42" s="1865"/>
      <c r="FOM42" s="1865"/>
      <c r="FON42" s="1865"/>
      <c r="FOO42" s="1865"/>
      <c r="FOP42" s="1865"/>
      <c r="FOQ42" s="1865"/>
      <c r="FOR42" s="1865"/>
      <c r="FOS42" s="1865"/>
      <c r="FOT42" s="1865"/>
      <c r="FOU42" s="1865"/>
      <c r="FOV42" s="1865"/>
      <c r="FOW42" s="1865"/>
      <c r="FOX42" s="1865"/>
      <c r="FOY42" s="1865"/>
      <c r="FOZ42" s="1865"/>
      <c r="FPA42" s="1865"/>
      <c r="FPB42" s="1865"/>
      <c r="FPC42" s="1865"/>
      <c r="FPD42" s="1865"/>
      <c r="FPE42" s="1865"/>
      <c r="FPF42" s="1865"/>
      <c r="FPG42" s="1865"/>
      <c r="FPH42" s="1865"/>
      <c r="FPI42" s="1865"/>
      <c r="FPJ42" s="1865"/>
      <c r="FPK42" s="1865"/>
      <c r="FPL42" s="1865"/>
      <c r="FPM42" s="1865"/>
      <c r="FPN42" s="1865"/>
      <c r="FPO42" s="1865"/>
      <c r="FPP42" s="1865"/>
      <c r="FPQ42" s="1865"/>
      <c r="FPR42" s="1865"/>
      <c r="FPS42" s="1865"/>
      <c r="FPT42" s="1865"/>
      <c r="FPU42" s="1865"/>
      <c r="FPV42" s="1865"/>
      <c r="FPW42" s="1865"/>
      <c r="FPX42" s="1865"/>
      <c r="FPY42" s="1865"/>
      <c r="FPZ42" s="1865"/>
      <c r="FQA42" s="1865"/>
      <c r="FQB42" s="1865"/>
      <c r="FQC42" s="1865"/>
      <c r="FQD42" s="1865"/>
      <c r="FQE42" s="1865"/>
      <c r="FQF42" s="1865"/>
      <c r="FQG42" s="1865"/>
      <c r="FQH42" s="1865"/>
      <c r="FQI42" s="1865"/>
      <c r="FQJ42" s="1865"/>
      <c r="FQK42" s="1865"/>
      <c r="FQL42" s="1865"/>
      <c r="FQM42" s="1865"/>
      <c r="FQN42" s="1865"/>
      <c r="FQO42" s="1865"/>
      <c r="FQP42" s="1865"/>
      <c r="FQQ42" s="1865"/>
      <c r="FQR42" s="1865"/>
      <c r="FQS42" s="1865"/>
      <c r="FQT42" s="1865"/>
      <c r="FQU42" s="1865"/>
      <c r="FQV42" s="1865"/>
      <c r="FQW42" s="1865"/>
      <c r="FQX42" s="1865"/>
      <c r="FQY42" s="1865"/>
      <c r="FQZ42" s="1865"/>
      <c r="FRA42" s="1865"/>
      <c r="FRB42" s="1865"/>
      <c r="FRC42" s="1865"/>
      <c r="FRD42" s="1865"/>
      <c r="FRE42" s="1865"/>
      <c r="FRF42" s="1865"/>
      <c r="FRG42" s="1865"/>
      <c r="FRH42" s="1865"/>
      <c r="FRI42" s="1865"/>
      <c r="FRJ42" s="1865"/>
      <c r="FRK42" s="1865"/>
      <c r="FRL42" s="1865"/>
      <c r="FRM42" s="1865"/>
      <c r="FRN42" s="1865"/>
      <c r="FRO42" s="1865"/>
      <c r="FRP42" s="1865"/>
      <c r="FRQ42" s="1865"/>
      <c r="FRR42" s="1865"/>
      <c r="FRS42" s="1865"/>
      <c r="FRT42" s="1865"/>
      <c r="FRU42" s="1865"/>
      <c r="FRV42" s="1865"/>
      <c r="FRW42" s="1865"/>
      <c r="FRX42" s="1865"/>
      <c r="FRY42" s="1865"/>
      <c r="FRZ42" s="1865"/>
      <c r="FSA42" s="1865"/>
      <c r="FSB42" s="1865"/>
      <c r="FSC42" s="1865"/>
      <c r="FSD42" s="1865"/>
      <c r="FSE42" s="1865"/>
      <c r="FSF42" s="1865"/>
      <c r="FSG42" s="1865"/>
      <c r="FSH42" s="1865"/>
      <c r="FSI42" s="1865"/>
      <c r="FSJ42" s="1865"/>
      <c r="FSK42" s="1865"/>
      <c r="FSL42" s="1865"/>
      <c r="FSM42" s="1865"/>
      <c r="FSN42" s="1865"/>
      <c r="FSO42" s="1865"/>
      <c r="FSP42" s="1865"/>
      <c r="FSQ42" s="1865"/>
      <c r="FSR42" s="1865"/>
      <c r="FSS42" s="1865"/>
      <c r="FST42" s="1865"/>
      <c r="FSU42" s="1865"/>
      <c r="FSV42" s="1865"/>
      <c r="FSW42" s="1865"/>
      <c r="FSX42" s="1865"/>
      <c r="FSY42" s="1865"/>
      <c r="FSZ42" s="1865"/>
      <c r="FTA42" s="1865"/>
      <c r="FTB42" s="1865"/>
      <c r="FTC42" s="1865"/>
      <c r="FTD42" s="1865"/>
      <c r="FTE42" s="1865"/>
      <c r="FTF42" s="1865"/>
      <c r="FTG42" s="1865"/>
      <c r="FTH42" s="1865"/>
      <c r="FTI42" s="1865"/>
      <c r="FTJ42" s="1865"/>
      <c r="FTK42" s="1865"/>
      <c r="FTL42" s="1865"/>
      <c r="FTM42" s="1865"/>
      <c r="FTN42" s="1865"/>
      <c r="FTO42" s="1865"/>
      <c r="FTP42" s="1865"/>
      <c r="FTQ42" s="1865"/>
      <c r="FTR42" s="1865"/>
      <c r="FTS42" s="1865"/>
      <c r="FTT42" s="1865"/>
      <c r="FTU42" s="1865"/>
      <c r="FTV42" s="1865"/>
      <c r="FTW42" s="1865"/>
      <c r="FTX42" s="1865"/>
      <c r="FTY42" s="1865"/>
      <c r="FTZ42" s="1865"/>
      <c r="FUA42" s="1865"/>
      <c r="FUB42" s="1865"/>
      <c r="FUC42" s="1865"/>
      <c r="FUD42" s="1865"/>
      <c r="FUE42" s="1865"/>
      <c r="FUF42" s="1865"/>
      <c r="FUG42" s="1865"/>
      <c r="FUH42" s="1865"/>
      <c r="FUI42" s="1865"/>
      <c r="FUJ42" s="1865"/>
      <c r="FUK42" s="1865"/>
      <c r="FUL42" s="1865"/>
      <c r="FUM42" s="1865"/>
      <c r="FUN42" s="1865"/>
      <c r="FUO42" s="1865"/>
      <c r="FUP42" s="1865"/>
      <c r="FUQ42" s="1865"/>
      <c r="FUR42" s="1865"/>
      <c r="FUS42" s="1865"/>
      <c r="FUT42" s="1865"/>
      <c r="FUU42" s="1865"/>
      <c r="FUV42" s="1865"/>
      <c r="FUW42" s="1865"/>
      <c r="FUX42" s="1865"/>
      <c r="FUY42" s="1865"/>
      <c r="FUZ42" s="1865"/>
      <c r="FVA42" s="1865"/>
      <c r="FVB42" s="1865"/>
      <c r="FVC42" s="1865"/>
      <c r="FVD42" s="1865"/>
      <c r="FVE42" s="1865"/>
      <c r="FVF42" s="1865"/>
      <c r="FVG42" s="1865"/>
      <c r="FVH42" s="1865"/>
      <c r="FVI42" s="1865"/>
      <c r="FVJ42" s="1865"/>
      <c r="FVK42" s="1865"/>
      <c r="FVL42" s="1865"/>
      <c r="FVM42" s="1865"/>
      <c r="FVN42" s="1865"/>
      <c r="FVO42" s="1865"/>
      <c r="FVP42" s="1865"/>
      <c r="FVQ42" s="1865"/>
      <c r="FVR42" s="1865"/>
      <c r="FVS42" s="1865"/>
      <c r="FVT42" s="1865"/>
      <c r="FVU42" s="1865"/>
      <c r="FVV42" s="1865"/>
      <c r="FVW42" s="1865"/>
      <c r="FVX42" s="1865"/>
      <c r="FVY42" s="1865"/>
      <c r="FVZ42" s="1865"/>
      <c r="FWA42" s="1865"/>
      <c r="FWB42" s="1865"/>
      <c r="FWC42" s="1865"/>
      <c r="FWD42" s="1865"/>
      <c r="FWE42" s="1865"/>
      <c r="FWF42" s="1865"/>
      <c r="FWG42" s="1865"/>
      <c r="FWH42" s="1865"/>
      <c r="FWI42" s="1865"/>
      <c r="FWJ42" s="1865"/>
      <c r="FWK42" s="1865"/>
      <c r="FWL42" s="1865"/>
      <c r="FWM42" s="1865"/>
      <c r="FWN42" s="1865"/>
      <c r="FWO42" s="1865"/>
      <c r="FWP42" s="1865"/>
      <c r="FWQ42" s="1865"/>
      <c r="FWR42" s="1865"/>
      <c r="FWS42" s="1865"/>
      <c r="FWT42" s="1865"/>
      <c r="FWU42" s="1865"/>
      <c r="FWV42" s="1865"/>
      <c r="FWW42" s="1865"/>
      <c r="FWX42" s="1865"/>
      <c r="FWY42" s="1865"/>
      <c r="FWZ42" s="1865"/>
      <c r="FXA42" s="1865"/>
      <c r="FXB42" s="1865"/>
      <c r="FXC42" s="1865"/>
      <c r="FXD42" s="1865"/>
      <c r="FXE42" s="1865"/>
      <c r="FXF42" s="1865"/>
      <c r="FXG42" s="1865"/>
      <c r="FXH42" s="1865"/>
      <c r="FXI42" s="1865"/>
      <c r="FXJ42" s="1865"/>
      <c r="FXK42" s="1865"/>
      <c r="FXL42" s="1865"/>
      <c r="FXM42" s="1865"/>
      <c r="FXN42" s="1865"/>
      <c r="FXO42" s="1865"/>
      <c r="FXP42" s="1865"/>
      <c r="FXQ42" s="1865"/>
      <c r="FXR42" s="1865"/>
      <c r="FXS42" s="1865"/>
      <c r="FXT42" s="1865"/>
      <c r="FXU42" s="1865"/>
      <c r="FXV42" s="1865"/>
      <c r="FXW42" s="1865"/>
      <c r="FXX42" s="1865"/>
      <c r="FXY42" s="1865"/>
      <c r="FXZ42" s="1865"/>
      <c r="FYA42" s="1865"/>
      <c r="FYB42" s="1865"/>
      <c r="FYC42" s="1865"/>
      <c r="FYD42" s="1865"/>
      <c r="FYE42" s="1865"/>
      <c r="FYF42" s="1865"/>
      <c r="FYG42" s="1865"/>
      <c r="FYH42" s="1865"/>
      <c r="FYI42" s="1865"/>
      <c r="FYJ42" s="1865"/>
      <c r="FYK42" s="1865"/>
      <c r="FYL42" s="1865"/>
      <c r="FYM42" s="1865"/>
      <c r="FYN42" s="1865"/>
      <c r="FYO42" s="1865"/>
      <c r="FYP42" s="1865"/>
      <c r="FYQ42" s="1865"/>
      <c r="FYR42" s="1865"/>
      <c r="FYS42" s="1865"/>
      <c r="FYT42" s="1865"/>
      <c r="FYU42" s="1865"/>
      <c r="FYV42" s="1865"/>
      <c r="FYW42" s="1865"/>
      <c r="FYX42" s="1865"/>
      <c r="FYY42" s="1865"/>
      <c r="FYZ42" s="1865"/>
      <c r="FZA42" s="1865"/>
      <c r="FZB42" s="1865"/>
      <c r="FZC42" s="1865"/>
      <c r="FZD42" s="1865"/>
      <c r="FZE42" s="1865"/>
      <c r="FZF42" s="1865"/>
      <c r="FZG42" s="1865"/>
      <c r="FZH42" s="1865"/>
      <c r="FZI42" s="1865"/>
      <c r="FZJ42" s="1865"/>
      <c r="FZK42" s="1865"/>
      <c r="FZL42" s="1865"/>
      <c r="FZM42" s="1865"/>
      <c r="FZN42" s="1865"/>
      <c r="FZO42" s="1865"/>
      <c r="FZP42" s="1865"/>
      <c r="FZQ42" s="1865"/>
      <c r="FZR42" s="1865"/>
      <c r="FZS42" s="1865"/>
      <c r="FZT42" s="1865"/>
      <c r="FZU42" s="1865"/>
      <c r="FZV42" s="1865"/>
      <c r="FZW42" s="1865"/>
      <c r="FZX42" s="1865"/>
      <c r="FZY42" s="1865"/>
      <c r="FZZ42" s="1865"/>
      <c r="GAA42" s="1865"/>
      <c r="GAB42" s="1865"/>
      <c r="GAC42" s="1865"/>
      <c r="GAD42" s="1865"/>
      <c r="GAE42" s="1865"/>
      <c r="GAF42" s="1865"/>
      <c r="GAG42" s="1865"/>
      <c r="GAH42" s="1865"/>
      <c r="GAI42" s="1865"/>
      <c r="GAJ42" s="1865"/>
      <c r="GAK42" s="1865"/>
      <c r="GAL42" s="1865"/>
      <c r="GAM42" s="1865"/>
      <c r="GAN42" s="1865"/>
      <c r="GAO42" s="1865"/>
      <c r="GAP42" s="1865"/>
      <c r="GAQ42" s="1865"/>
      <c r="GAR42" s="1865"/>
      <c r="GAS42" s="1865"/>
      <c r="GAT42" s="1865"/>
      <c r="GAU42" s="1865"/>
      <c r="GAV42" s="1865"/>
      <c r="GAW42" s="1865"/>
      <c r="GAX42" s="1865"/>
      <c r="GAY42" s="1865"/>
      <c r="GAZ42" s="1865"/>
      <c r="GBA42" s="1865"/>
      <c r="GBB42" s="1865"/>
      <c r="GBC42" s="1865"/>
      <c r="GBD42" s="1865"/>
      <c r="GBE42" s="1865"/>
      <c r="GBF42" s="1865"/>
      <c r="GBG42" s="1865"/>
      <c r="GBH42" s="1865"/>
      <c r="GBI42" s="1865"/>
      <c r="GBJ42" s="1865"/>
      <c r="GBK42" s="1865"/>
      <c r="GBL42" s="1865"/>
      <c r="GBM42" s="1865"/>
      <c r="GBN42" s="1865"/>
      <c r="GBO42" s="1865"/>
      <c r="GBP42" s="1865"/>
      <c r="GBQ42" s="1865"/>
      <c r="GBR42" s="1865"/>
      <c r="GBS42" s="1865"/>
      <c r="GBT42" s="1865"/>
      <c r="GBU42" s="1865"/>
      <c r="GBV42" s="1865"/>
      <c r="GBW42" s="1865"/>
      <c r="GBX42" s="1865"/>
      <c r="GBY42" s="1865"/>
      <c r="GBZ42" s="1865"/>
      <c r="GCA42" s="1865"/>
      <c r="GCB42" s="1865"/>
      <c r="GCC42" s="1865"/>
      <c r="GCD42" s="1865"/>
      <c r="GCE42" s="1865"/>
      <c r="GCF42" s="1865"/>
      <c r="GCG42" s="1865"/>
      <c r="GCH42" s="1865"/>
      <c r="GCI42" s="1865"/>
      <c r="GCJ42" s="1865"/>
      <c r="GCK42" s="1865"/>
      <c r="GCL42" s="1865"/>
      <c r="GCM42" s="1865"/>
      <c r="GCN42" s="1865"/>
      <c r="GCO42" s="1865"/>
      <c r="GCP42" s="1865"/>
      <c r="GCQ42" s="1865"/>
      <c r="GCR42" s="1865"/>
      <c r="GCS42" s="1865"/>
      <c r="GCT42" s="1865"/>
      <c r="GCU42" s="1865"/>
      <c r="GCV42" s="1865"/>
      <c r="GCW42" s="1865"/>
      <c r="GCX42" s="1865"/>
      <c r="GCY42" s="1865"/>
      <c r="GCZ42" s="1865"/>
      <c r="GDA42" s="1865"/>
      <c r="GDB42" s="1865"/>
      <c r="GDC42" s="1865"/>
      <c r="GDD42" s="1865"/>
      <c r="GDE42" s="1865"/>
      <c r="GDF42" s="1865"/>
      <c r="GDG42" s="1865"/>
      <c r="GDH42" s="1865"/>
      <c r="GDI42" s="1865"/>
      <c r="GDJ42" s="1865"/>
      <c r="GDK42" s="1865"/>
      <c r="GDL42" s="1865"/>
      <c r="GDM42" s="1865"/>
      <c r="GDN42" s="1865"/>
      <c r="GDO42" s="1865"/>
      <c r="GDP42" s="1865"/>
      <c r="GDQ42" s="1865"/>
      <c r="GDR42" s="1865"/>
      <c r="GDS42" s="1865"/>
      <c r="GDT42" s="1865"/>
      <c r="GDU42" s="1865"/>
      <c r="GDV42" s="1865"/>
      <c r="GDW42" s="1865"/>
      <c r="GDX42" s="1865"/>
      <c r="GDY42" s="1865"/>
      <c r="GDZ42" s="1865"/>
      <c r="GEA42" s="1865"/>
      <c r="GEB42" s="1865"/>
      <c r="GEC42" s="1865"/>
      <c r="GED42" s="1865"/>
      <c r="GEE42" s="1865"/>
      <c r="GEF42" s="1865"/>
      <c r="GEG42" s="1865"/>
      <c r="GEH42" s="1865"/>
      <c r="GEI42" s="1865"/>
      <c r="GEJ42" s="1865"/>
      <c r="GEK42" s="1865"/>
      <c r="GEL42" s="1865"/>
      <c r="GEM42" s="1865"/>
      <c r="GEN42" s="1865"/>
      <c r="GEO42" s="1865"/>
      <c r="GEP42" s="1865"/>
      <c r="GEQ42" s="1865"/>
      <c r="GER42" s="1865"/>
      <c r="GES42" s="1865"/>
      <c r="GET42" s="1865"/>
      <c r="GEU42" s="1865"/>
      <c r="GEV42" s="1865"/>
      <c r="GEW42" s="1865"/>
      <c r="GEX42" s="1865"/>
      <c r="GEY42" s="1865"/>
      <c r="GEZ42" s="1865"/>
      <c r="GFA42" s="1865"/>
      <c r="GFB42" s="1865"/>
      <c r="GFC42" s="1865"/>
      <c r="GFD42" s="1865"/>
      <c r="GFE42" s="1865"/>
      <c r="GFF42" s="1865"/>
      <c r="GFG42" s="1865"/>
      <c r="GFH42" s="1865"/>
      <c r="GFI42" s="1865"/>
      <c r="GFJ42" s="1865"/>
      <c r="GFK42" s="1865"/>
      <c r="GFL42" s="1865"/>
      <c r="GFM42" s="1865"/>
      <c r="GFN42" s="1865"/>
      <c r="GFO42" s="1865"/>
      <c r="GFP42" s="1865"/>
      <c r="GFQ42" s="1865"/>
      <c r="GFR42" s="1865"/>
      <c r="GFS42" s="1865"/>
      <c r="GFT42" s="1865"/>
      <c r="GFU42" s="1865"/>
      <c r="GFV42" s="1865"/>
      <c r="GFW42" s="1865"/>
      <c r="GFX42" s="1865"/>
      <c r="GFY42" s="1865"/>
      <c r="GFZ42" s="1865"/>
      <c r="GGA42" s="1865"/>
      <c r="GGB42" s="1865"/>
      <c r="GGC42" s="1865"/>
      <c r="GGD42" s="1865"/>
      <c r="GGE42" s="1865"/>
      <c r="GGF42" s="1865"/>
      <c r="GGG42" s="1865"/>
      <c r="GGH42" s="1865"/>
      <c r="GGI42" s="1865"/>
      <c r="GGJ42" s="1865"/>
      <c r="GGK42" s="1865"/>
      <c r="GGL42" s="1865"/>
      <c r="GGM42" s="1865"/>
      <c r="GGN42" s="1865"/>
      <c r="GGO42" s="1865"/>
      <c r="GGP42" s="1865"/>
      <c r="GGQ42" s="1865"/>
      <c r="GGR42" s="1865"/>
      <c r="GGS42" s="1865"/>
      <c r="GGT42" s="1865"/>
      <c r="GGU42" s="1865"/>
      <c r="GGV42" s="1865"/>
      <c r="GGW42" s="1865"/>
      <c r="GGX42" s="1865"/>
      <c r="GGY42" s="1865"/>
      <c r="GGZ42" s="1865"/>
      <c r="GHA42" s="1865"/>
      <c r="GHB42" s="1865"/>
      <c r="GHC42" s="1865"/>
      <c r="GHD42" s="1865"/>
      <c r="GHE42" s="1865"/>
      <c r="GHF42" s="1865"/>
      <c r="GHG42" s="1865"/>
      <c r="GHH42" s="1865"/>
      <c r="GHI42" s="1865"/>
      <c r="GHJ42" s="1865"/>
      <c r="GHK42" s="1865"/>
      <c r="GHL42" s="1865"/>
      <c r="GHM42" s="1865"/>
      <c r="GHN42" s="1865"/>
      <c r="GHO42" s="1865"/>
      <c r="GHP42" s="1865"/>
      <c r="GHQ42" s="1865"/>
      <c r="GHR42" s="1865"/>
      <c r="GHS42" s="1865"/>
      <c r="GHT42" s="1865"/>
      <c r="GHU42" s="1865"/>
      <c r="GHV42" s="1865"/>
      <c r="GHW42" s="1865"/>
      <c r="GHX42" s="1865"/>
      <c r="GHY42" s="1865"/>
      <c r="GHZ42" s="1865"/>
      <c r="GIA42" s="1865"/>
      <c r="GIB42" s="1865"/>
      <c r="GIC42" s="1865"/>
      <c r="GID42" s="1865"/>
      <c r="GIE42" s="1865"/>
      <c r="GIF42" s="1865"/>
      <c r="GIG42" s="1865"/>
      <c r="GIH42" s="1865"/>
      <c r="GII42" s="1865"/>
      <c r="GIJ42" s="1865"/>
      <c r="GIK42" s="1865"/>
      <c r="GIL42" s="1865"/>
      <c r="GIM42" s="1865"/>
      <c r="GIN42" s="1865"/>
      <c r="GIO42" s="1865"/>
      <c r="GIP42" s="1865"/>
      <c r="GIQ42" s="1865"/>
      <c r="GIR42" s="1865"/>
      <c r="GIS42" s="1865"/>
      <c r="GIT42" s="1865"/>
      <c r="GIU42" s="1865"/>
      <c r="GIV42" s="1865"/>
      <c r="GIW42" s="1865"/>
      <c r="GIX42" s="1865"/>
      <c r="GIY42" s="1865"/>
      <c r="GIZ42" s="1865"/>
      <c r="GJA42" s="1865"/>
      <c r="GJB42" s="1865"/>
      <c r="GJC42" s="1865"/>
      <c r="GJD42" s="1865"/>
      <c r="GJE42" s="1865"/>
      <c r="GJF42" s="1865"/>
      <c r="GJG42" s="1865"/>
      <c r="GJH42" s="1865"/>
      <c r="GJI42" s="1865"/>
      <c r="GJJ42" s="1865"/>
      <c r="GJK42" s="1865"/>
      <c r="GJL42" s="1865"/>
      <c r="GJM42" s="1865"/>
      <c r="GJN42" s="1865"/>
      <c r="GJO42" s="1865"/>
      <c r="GJP42" s="1865"/>
      <c r="GJQ42" s="1865"/>
      <c r="GJR42" s="1865"/>
      <c r="GJS42" s="1865"/>
      <c r="GJT42" s="1865"/>
      <c r="GJU42" s="1865"/>
      <c r="GJV42" s="1865"/>
      <c r="GJW42" s="1865"/>
      <c r="GJX42" s="1865"/>
      <c r="GJY42" s="1865"/>
      <c r="GJZ42" s="1865"/>
      <c r="GKA42" s="1865"/>
      <c r="GKB42" s="1865"/>
      <c r="GKC42" s="1865"/>
      <c r="GKD42" s="1865"/>
      <c r="GKE42" s="1865"/>
      <c r="GKF42" s="1865"/>
      <c r="GKG42" s="1865"/>
      <c r="GKH42" s="1865"/>
      <c r="GKI42" s="1865"/>
      <c r="GKJ42" s="1865"/>
      <c r="GKK42" s="1865"/>
      <c r="GKL42" s="1865"/>
      <c r="GKM42" s="1865"/>
      <c r="GKN42" s="1865"/>
      <c r="GKO42" s="1865"/>
      <c r="GKP42" s="1865"/>
      <c r="GKQ42" s="1865"/>
      <c r="GKR42" s="1865"/>
      <c r="GKS42" s="1865"/>
      <c r="GKT42" s="1865"/>
      <c r="GKU42" s="1865"/>
      <c r="GKV42" s="1865"/>
      <c r="GKW42" s="1865"/>
      <c r="GKX42" s="1865"/>
      <c r="GKY42" s="1865"/>
      <c r="GKZ42" s="1865"/>
      <c r="GLA42" s="1865"/>
      <c r="GLB42" s="1865"/>
      <c r="GLC42" s="1865"/>
      <c r="GLD42" s="1865"/>
      <c r="GLE42" s="1865"/>
      <c r="GLF42" s="1865"/>
      <c r="GLG42" s="1865"/>
      <c r="GLH42" s="1865"/>
      <c r="GLI42" s="1865"/>
      <c r="GLJ42" s="1865"/>
      <c r="GLK42" s="1865"/>
      <c r="GLL42" s="1865"/>
      <c r="GLM42" s="1865"/>
      <c r="GLN42" s="1865"/>
      <c r="GLO42" s="1865"/>
      <c r="GLP42" s="1865"/>
      <c r="GLQ42" s="1865"/>
      <c r="GLR42" s="1865"/>
      <c r="GLS42" s="1865"/>
      <c r="GLT42" s="1865"/>
      <c r="GLU42" s="1865"/>
      <c r="GLV42" s="1865"/>
      <c r="GLW42" s="1865"/>
      <c r="GLX42" s="1865"/>
      <c r="GLY42" s="1865"/>
      <c r="GLZ42" s="1865"/>
      <c r="GMA42" s="1865"/>
      <c r="GMB42" s="1865"/>
      <c r="GMC42" s="1865"/>
      <c r="GMD42" s="1865"/>
      <c r="GME42" s="1865"/>
      <c r="GMF42" s="1865"/>
      <c r="GMG42" s="1865"/>
      <c r="GMH42" s="1865"/>
      <c r="GMI42" s="1865"/>
      <c r="GMJ42" s="1865"/>
      <c r="GMK42" s="1865"/>
      <c r="GML42" s="1865"/>
      <c r="GMM42" s="1865"/>
      <c r="GMN42" s="1865"/>
      <c r="GMO42" s="1865"/>
      <c r="GMP42" s="1865"/>
      <c r="GMQ42" s="1865"/>
      <c r="GMR42" s="1865"/>
      <c r="GMS42" s="1865"/>
      <c r="GMT42" s="1865"/>
      <c r="GMU42" s="1865"/>
      <c r="GMV42" s="1865"/>
      <c r="GMW42" s="1865"/>
      <c r="GMX42" s="1865"/>
      <c r="GMY42" s="1865"/>
      <c r="GMZ42" s="1865"/>
      <c r="GNA42" s="1865"/>
      <c r="GNB42" s="1865"/>
      <c r="GNC42" s="1865"/>
      <c r="GND42" s="1865"/>
      <c r="GNE42" s="1865"/>
      <c r="GNF42" s="1865"/>
      <c r="GNG42" s="1865"/>
      <c r="GNH42" s="1865"/>
      <c r="GNI42" s="1865"/>
      <c r="GNJ42" s="1865"/>
      <c r="GNK42" s="1865"/>
      <c r="GNL42" s="1865"/>
      <c r="GNM42" s="1865"/>
      <c r="GNN42" s="1865"/>
      <c r="GNO42" s="1865"/>
      <c r="GNP42" s="1865"/>
      <c r="GNQ42" s="1865"/>
      <c r="GNR42" s="1865"/>
      <c r="GNS42" s="1865"/>
      <c r="GNT42" s="1865"/>
      <c r="GNU42" s="1865"/>
      <c r="GNV42" s="1865"/>
      <c r="GNW42" s="1865"/>
      <c r="GNX42" s="1865"/>
      <c r="GNY42" s="1865"/>
      <c r="GNZ42" s="1865"/>
      <c r="GOA42" s="1865"/>
      <c r="GOB42" s="1865"/>
      <c r="GOC42" s="1865"/>
      <c r="GOD42" s="1865"/>
      <c r="GOE42" s="1865"/>
      <c r="GOF42" s="1865"/>
      <c r="GOG42" s="1865"/>
      <c r="GOH42" s="1865"/>
      <c r="GOI42" s="1865"/>
      <c r="GOJ42" s="1865"/>
      <c r="GOK42" s="1865"/>
      <c r="GOL42" s="1865"/>
      <c r="GOM42" s="1865"/>
      <c r="GON42" s="1865"/>
      <c r="GOO42" s="1865"/>
      <c r="GOP42" s="1865"/>
      <c r="GOQ42" s="1865"/>
      <c r="GOR42" s="1865"/>
      <c r="GOS42" s="1865"/>
      <c r="GOT42" s="1865"/>
      <c r="GOU42" s="1865"/>
      <c r="GOV42" s="1865"/>
      <c r="GOW42" s="1865"/>
      <c r="GOX42" s="1865"/>
      <c r="GOY42" s="1865"/>
      <c r="GOZ42" s="1865"/>
      <c r="GPA42" s="1865"/>
      <c r="GPB42" s="1865"/>
      <c r="GPC42" s="1865"/>
      <c r="GPD42" s="1865"/>
      <c r="GPE42" s="1865"/>
      <c r="GPF42" s="1865"/>
      <c r="GPG42" s="1865"/>
      <c r="GPH42" s="1865"/>
      <c r="GPI42" s="1865"/>
      <c r="GPJ42" s="1865"/>
      <c r="GPK42" s="1865"/>
      <c r="GPL42" s="1865"/>
      <c r="GPM42" s="1865"/>
      <c r="GPN42" s="1865"/>
      <c r="GPO42" s="1865"/>
      <c r="GPP42" s="1865"/>
      <c r="GPQ42" s="1865"/>
      <c r="GPR42" s="1865"/>
      <c r="GPS42" s="1865"/>
      <c r="GPT42" s="1865"/>
      <c r="GPU42" s="1865"/>
      <c r="GPV42" s="1865"/>
      <c r="GPW42" s="1865"/>
      <c r="GPX42" s="1865"/>
      <c r="GPY42" s="1865"/>
      <c r="GPZ42" s="1865"/>
      <c r="GQA42" s="1865"/>
      <c r="GQB42" s="1865"/>
      <c r="GQC42" s="1865"/>
      <c r="GQD42" s="1865"/>
      <c r="GQE42" s="1865"/>
      <c r="GQF42" s="1865"/>
      <c r="GQG42" s="1865"/>
      <c r="GQH42" s="1865"/>
      <c r="GQI42" s="1865"/>
      <c r="GQJ42" s="1865"/>
      <c r="GQK42" s="1865"/>
      <c r="GQL42" s="1865"/>
      <c r="GQM42" s="1865"/>
      <c r="GQN42" s="1865"/>
      <c r="GQO42" s="1865"/>
      <c r="GQP42" s="1865"/>
      <c r="GQQ42" s="1865"/>
      <c r="GQR42" s="1865"/>
      <c r="GQS42" s="1865"/>
      <c r="GQT42" s="1865"/>
      <c r="GQU42" s="1865"/>
      <c r="GQV42" s="1865"/>
      <c r="GQW42" s="1865"/>
      <c r="GQX42" s="1865"/>
      <c r="GQY42" s="1865"/>
      <c r="GQZ42" s="1865"/>
      <c r="GRA42" s="1865"/>
      <c r="GRB42" s="1865"/>
      <c r="GRC42" s="1865"/>
      <c r="GRD42" s="1865"/>
      <c r="GRE42" s="1865"/>
      <c r="GRF42" s="1865"/>
      <c r="GRG42" s="1865"/>
      <c r="GRH42" s="1865"/>
      <c r="GRI42" s="1865"/>
      <c r="GRJ42" s="1865"/>
      <c r="GRK42" s="1865"/>
      <c r="GRL42" s="1865"/>
      <c r="GRM42" s="1865"/>
      <c r="GRN42" s="1865"/>
      <c r="GRO42" s="1865"/>
      <c r="GRP42" s="1865"/>
      <c r="GRQ42" s="1865"/>
      <c r="GRR42" s="1865"/>
      <c r="GRS42" s="1865"/>
      <c r="GRT42" s="1865"/>
      <c r="GRU42" s="1865"/>
      <c r="GRV42" s="1865"/>
      <c r="GRW42" s="1865"/>
      <c r="GRX42" s="1865"/>
      <c r="GRY42" s="1865"/>
      <c r="GRZ42" s="1865"/>
      <c r="GSA42" s="1865"/>
      <c r="GSB42" s="1865"/>
      <c r="GSC42" s="1865"/>
      <c r="GSD42" s="1865"/>
      <c r="GSE42" s="1865"/>
      <c r="GSF42" s="1865"/>
      <c r="GSG42" s="1865"/>
      <c r="GSH42" s="1865"/>
      <c r="GSI42" s="1865"/>
      <c r="GSJ42" s="1865"/>
      <c r="GSK42" s="1865"/>
      <c r="GSL42" s="1865"/>
      <c r="GSM42" s="1865"/>
      <c r="GSN42" s="1865"/>
      <c r="GSO42" s="1865"/>
      <c r="GSP42" s="1865"/>
      <c r="GSQ42" s="1865"/>
      <c r="GSR42" s="1865"/>
      <c r="GSS42" s="1865"/>
      <c r="GST42" s="1865"/>
      <c r="GSU42" s="1865"/>
      <c r="GSV42" s="1865"/>
      <c r="GSW42" s="1865"/>
      <c r="GSX42" s="1865"/>
      <c r="GSY42" s="1865"/>
      <c r="GSZ42" s="1865"/>
      <c r="GTA42" s="1865"/>
      <c r="GTB42" s="1865"/>
      <c r="GTC42" s="1865"/>
      <c r="GTD42" s="1865"/>
      <c r="GTE42" s="1865"/>
      <c r="GTF42" s="1865"/>
      <c r="GTG42" s="1865"/>
      <c r="GTH42" s="1865"/>
      <c r="GTI42" s="1865"/>
      <c r="GTJ42" s="1865"/>
      <c r="GTK42" s="1865"/>
      <c r="GTL42" s="1865"/>
      <c r="GTM42" s="1865"/>
      <c r="GTN42" s="1865"/>
      <c r="GTO42" s="1865"/>
      <c r="GTP42" s="1865"/>
      <c r="GTQ42" s="1865"/>
      <c r="GTR42" s="1865"/>
      <c r="GTS42" s="1865"/>
      <c r="GTT42" s="1865"/>
      <c r="GTU42" s="1865"/>
      <c r="GTV42" s="1865"/>
      <c r="GTW42" s="1865"/>
      <c r="GTX42" s="1865"/>
      <c r="GTY42" s="1865"/>
      <c r="GTZ42" s="1865"/>
      <c r="GUA42" s="1865"/>
      <c r="GUB42" s="1865"/>
      <c r="GUC42" s="1865"/>
      <c r="GUD42" s="1865"/>
      <c r="GUE42" s="1865"/>
      <c r="GUF42" s="1865"/>
      <c r="GUG42" s="1865"/>
      <c r="GUH42" s="1865"/>
      <c r="GUI42" s="1865"/>
      <c r="GUJ42" s="1865"/>
      <c r="GUK42" s="1865"/>
      <c r="GUL42" s="1865"/>
      <c r="GUM42" s="1865"/>
      <c r="GUN42" s="1865"/>
      <c r="GUO42" s="1865"/>
      <c r="GUP42" s="1865"/>
      <c r="GUQ42" s="1865"/>
      <c r="GUR42" s="1865"/>
      <c r="GUS42" s="1865"/>
      <c r="GUT42" s="1865"/>
      <c r="GUU42" s="1865"/>
      <c r="GUV42" s="1865"/>
      <c r="GUW42" s="1865"/>
      <c r="GUX42" s="1865"/>
      <c r="GUY42" s="1865"/>
      <c r="GUZ42" s="1865"/>
      <c r="GVA42" s="1865"/>
      <c r="GVB42" s="1865"/>
      <c r="GVC42" s="1865"/>
      <c r="GVD42" s="1865"/>
      <c r="GVE42" s="1865"/>
      <c r="GVF42" s="1865"/>
      <c r="GVG42" s="1865"/>
      <c r="GVH42" s="1865"/>
      <c r="GVI42" s="1865"/>
      <c r="GVJ42" s="1865"/>
      <c r="GVK42" s="1865"/>
      <c r="GVL42" s="1865"/>
      <c r="GVM42" s="1865"/>
      <c r="GVN42" s="1865"/>
      <c r="GVO42" s="1865"/>
      <c r="GVP42" s="1865"/>
      <c r="GVQ42" s="1865"/>
      <c r="GVR42" s="1865"/>
      <c r="GVS42" s="1865"/>
      <c r="GVT42" s="1865"/>
      <c r="GVU42" s="1865"/>
      <c r="GVV42" s="1865"/>
      <c r="GVW42" s="1865"/>
      <c r="GVX42" s="1865"/>
      <c r="GVY42" s="1865"/>
      <c r="GVZ42" s="1865"/>
      <c r="GWA42" s="1865"/>
      <c r="GWB42" s="1865"/>
      <c r="GWC42" s="1865"/>
      <c r="GWD42" s="1865"/>
      <c r="GWE42" s="1865"/>
      <c r="GWF42" s="1865"/>
      <c r="GWG42" s="1865"/>
      <c r="GWH42" s="1865"/>
      <c r="GWI42" s="1865"/>
      <c r="GWJ42" s="1865"/>
      <c r="GWK42" s="1865"/>
      <c r="GWL42" s="1865"/>
      <c r="GWM42" s="1865"/>
      <c r="GWN42" s="1865"/>
      <c r="GWO42" s="1865"/>
      <c r="GWP42" s="1865"/>
      <c r="GWQ42" s="1865"/>
      <c r="GWR42" s="1865"/>
      <c r="GWS42" s="1865"/>
      <c r="GWT42" s="1865"/>
      <c r="GWU42" s="1865"/>
      <c r="GWV42" s="1865"/>
      <c r="GWW42" s="1865"/>
      <c r="GWX42" s="1865"/>
      <c r="GWY42" s="1865"/>
      <c r="GWZ42" s="1865"/>
      <c r="GXA42" s="1865"/>
      <c r="GXB42" s="1865"/>
      <c r="GXC42" s="1865"/>
      <c r="GXD42" s="1865"/>
      <c r="GXE42" s="1865"/>
      <c r="GXF42" s="1865"/>
      <c r="GXG42" s="1865"/>
      <c r="GXH42" s="1865"/>
      <c r="GXI42" s="1865"/>
      <c r="GXJ42" s="1865"/>
      <c r="GXK42" s="1865"/>
      <c r="GXL42" s="1865"/>
      <c r="GXM42" s="1865"/>
      <c r="GXN42" s="1865"/>
      <c r="GXO42" s="1865"/>
      <c r="GXP42" s="1865"/>
      <c r="GXQ42" s="1865"/>
      <c r="GXR42" s="1865"/>
      <c r="GXS42" s="1865"/>
      <c r="GXT42" s="1865"/>
      <c r="GXU42" s="1865"/>
      <c r="GXV42" s="1865"/>
      <c r="GXW42" s="1865"/>
      <c r="GXX42" s="1865"/>
      <c r="GXY42" s="1865"/>
      <c r="GXZ42" s="1865"/>
      <c r="GYA42" s="1865"/>
      <c r="GYB42" s="1865"/>
      <c r="GYC42" s="1865"/>
      <c r="GYD42" s="1865"/>
      <c r="GYE42" s="1865"/>
      <c r="GYF42" s="1865"/>
      <c r="GYG42" s="1865"/>
      <c r="GYH42" s="1865"/>
      <c r="GYI42" s="1865"/>
      <c r="GYJ42" s="1865"/>
      <c r="GYK42" s="1865"/>
      <c r="GYL42" s="1865"/>
      <c r="GYM42" s="1865"/>
      <c r="GYN42" s="1865"/>
      <c r="GYO42" s="1865"/>
      <c r="GYP42" s="1865"/>
      <c r="GYQ42" s="1865"/>
      <c r="GYR42" s="1865"/>
      <c r="GYS42" s="1865"/>
      <c r="GYT42" s="1865"/>
      <c r="GYU42" s="1865"/>
      <c r="GYV42" s="1865"/>
      <c r="GYW42" s="1865"/>
      <c r="GYX42" s="1865"/>
      <c r="GYY42" s="1865"/>
      <c r="GYZ42" s="1865"/>
      <c r="GZA42" s="1865"/>
      <c r="GZB42" s="1865"/>
      <c r="GZC42" s="1865"/>
      <c r="GZD42" s="1865"/>
      <c r="GZE42" s="1865"/>
      <c r="GZF42" s="1865"/>
      <c r="GZG42" s="1865"/>
      <c r="GZH42" s="1865"/>
      <c r="GZI42" s="1865"/>
      <c r="GZJ42" s="1865"/>
      <c r="GZK42" s="1865"/>
      <c r="GZL42" s="1865"/>
      <c r="GZM42" s="1865"/>
      <c r="GZN42" s="1865"/>
      <c r="GZO42" s="1865"/>
      <c r="GZP42" s="1865"/>
      <c r="GZQ42" s="1865"/>
      <c r="GZR42" s="1865"/>
      <c r="GZS42" s="1865"/>
      <c r="GZT42" s="1865"/>
      <c r="GZU42" s="1865"/>
      <c r="GZV42" s="1865"/>
      <c r="GZW42" s="1865"/>
      <c r="GZX42" s="1865"/>
      <c r="GZY42" s="1865"/>
      <c r="GZZ42" s="1865"/>
      <c r="HAA42" s="1865"/>
      <c r="HAB42" s="1865"/>
      <c r="HAC42" s="1865"/>
      <c r="HAD42" s="1865"/>
      <c r="HAE42" s="1865"/>
      <c r="HAF42" s="1865"/>
      <c r="HAG42" s="1865"/>
      <c r="HAH42" s="1865"/>
      <c r="HAI42" s="1865"/>
      <c r="HAJ42" s="1865"/>
      <c r="HAK42" s="1865"/>
      <c r="HAL42" s="1865"/>
      <c r="HAM42" s="1865"/>
      <c r="HAN42" s="1865"/>
      <c r="HAO42" s="1865"/>
      <c r="HAP42" s="1865"/>
      <c r="HAQ42" s="1865"/>
      <c r="HAR42" s="1865"/>
      <c r="HAS42" s="1865"/>
      <c r="HAT42" s="1865"/>
      <c r="HAU42" s="1865"/>
      <c r="HAV42" s="1865"/>
      <c r="HAW42" s="1865"/>
      <c r="HAX42" s="1865"/>
      <c r="HAY42" s="1865"/>
      <c r="HAZ42" s="1865"/>
      <c r="HBA42" s="1865"/>
      <c r="HBB42" s="1865"/>
      <c r="HBC42" s="1865"/>
      <c r="HBD42" s="1865"/>
      <c r="HBE42" s="1865"/>
      <c r="HBF42" s="1865"/>
      <c r="HBG42" s="1865"/>
      <c r="HBH42" s="1865"/>
      <c r="HBI42" s="1865"/>
      <c r="HBJ42" s="1865"/>
      <c r="HBK42" s="1865"/>
      <c r="HBL42" s="1865"/>
      <c r="HBM42" s="1865"/>
      <c r="HBN42" s="1865"/>
      <c r="HBO42" s="1865"/>
      <c r="HBP42" s="1865"/>
      <c r="HBQ42" s="1865"/>
      <c r="HBR42" s="1865"/>
      <c r="HBS42" s="1865"/>
      <c r="HBT42" s="1865"/>
      <c r="HBU42" s="1865"/>
      <c r="HBV42" s="1865"/>
      <c r="HBW42" s="1865"/>
      <c r="HBX42" s="1865"/>
      <c r="HBY42" s="1865"/>
      <c r="HBZ42" s="1865"/>
      <c r="HCA42" s="1865"/>
      <c r="HCB42" s="1865"/>
      <c r="HCC42" s="1865"/>
      <c r="HCD42" s="1865"/>
      <c r="HCE42" s="1865"/>
      <c r="HCF42" s="1865"/>
      <c r="HCG42" s="1865"/>
      <c r="HCH42" s="1865"/>
      <c r="HCI42" s="1865"/>
      <c r="HCJ42" s="1865"/>
      <c r="HCK42" s="1865"/>
      <c r="HCL42" s="1865"/>
      <c r="HCM42" s="1865"/>
      <c r="HCN42" s="1865"/>
      <c r="HCO42" s="1865"/>
      <c r="HCP42" s="1865"/>
      <c r="HCQ42" s="1865"/>
      <c r="HCR42" s="1865"/>
      <c r="HCS42" s="1865"/>
      <c r="HCT42" s="1865"/>
      <c r="HCU42" s="1865"/>
      <c r="HCV42" s="1865"/>
      <c r="HCW42" s="1865"/>
      <c r="HCX42" s="1865"/>
      <c r="HCY42" s="1865"/>
      <c r="HCZ42" s="1865"/>
      <c r="HDA42" s="1865"/>
      <c r="HDB42" s="1865"/>
      <c r="HDC42" s="1865"/>
      <c r="HDD42" s="1865"/>
      <c r="HDE42" s="1865"/>
      <c r="HDF42" s="1865"/>
      <c r="HDG42" s="1865"/>
      <c r="HDH42" s="1865"/>
      <c r="HDI42" s="1865"/>
      <c r="HDJ42" s="1865"/>
      <c r="HDK42" s="1865"/>
      <c r="HDL42" s="1865"/>
      <c r="HDM42" s="1865"/>
      <c r="HDN42" s="1865"/>
      <c r="HDO42" s="1865"/>
      <c r="HDP42" s="1865"/>
      <c r="HDQ42" s="1865"/>
      <c r="HDR42" s="1865"/>
      <c r="HDS42" s="1865"/>
      <c r="HDT42" s="1865"/>
      <c r="HDU42" s="1865"/>
      <c r="HDV42" s="1865"/>
      <c r="HDW42" s="1865"/>
      <c r="HDX42" s="1865"/>
      <c r="HDY42" s="1865"/>
      <c r="HDZ42" s="1865"/>
      <c r="HEA42" s="1865"/>
      <c r="HEB42" s="1865"/>
      <c r="HEC42" s="1865"/>
      <c r="HED42" s="1865"/>
      <c r="HEE42" s="1865"/>
      <c r="HEF42" s="1865"/>
      <c r="HEG42" s="1865"/>
      <c r="HEH42" s="1865"/>
      <c r="HEI42" s="1865"/>
      <c r="HEJ42" s="1865"/>
      <c r="HEK42" s="1865"/>
      <c r="HEL42" s="1865"/>
      <c r="HEM42" s="1865"/>
      <c r="HEN42" s="1865"/>
      <c r="HEO42" s="1865"/>
      <c r="HEP42" s="1865"/>
      <c r="HEQ42" s="1865"/>
      <c r="HER42" s="1865"/>
      <c r="HES42" s="1865"/>
      <c r="HET42" s="1865"/>
      <c r="HEU42" s="1865"/>
      <c r="HEV42" s="1865"/>
      <c r="HEW42" s="1865"/>
      <c r="HEX42" s="1865"/>
      <c r="HEY42" s="1865"/>
      <c r="HEZ42" s="1865"/>
      <c r="HFA42" s="1865"/>
      <c r="HFB42" s="1865"/>
      <c r="HFC42" s="1865"/>
      <c r="HFD42" s="1865"/>
      <c r="HFE42" s="1865"/>
      <c r="HFF42" s="1865"/>
      <c r="HFG42" s="1865"/>
      <c r="HFH42" s="1865"/>
      <c r="HFI42" s="1865"/>
      <c r="HFJ42" s="1865"/>
      <c r="HFK42" s="1865"/>
      <c r="HFL42" s="1865"/>
      <c r="HFM42" s="1865"/>
      <c r="HFN42" s="1865"/>
      <c r="HFO42" s="1865"/>
      <c r="HFP42" s="1865"/>
      <c r="HFQ42" s="1865"/>
      <c r="HFR42" s="1865"/>
      <c r="HFS42" s="1865"/>
      <c r="HFT42" s="1865"/>
      <c r="HFU42" s="1865"/>
      <c r="HFV42" s="1865"/>
      <c r="HFW42" s="1865"/>
      <c r="HFX42" s="1865"/>
      <c r="HFY42" s="1865"/>
      <c r="HFZ42" s="1865"/>
      <c r="HGA42" s="1865"/>
      <c r="HGB42" s="1865"/>
      <c r="HGC42" s="1865"/>
      <c r="HGD42" s="1865"/>
      <c r="HGE42" s="1865"/>
      <c r="HGF42" s="1865"/>
      <c r="HGG42" s="1865"/>
      <c r="HGH42" s="1865"/>
      <c r="HGI42" s="1865"/>
      <c r="HGJ42" s="1865"/>
      <c r="HGK42" s="1865"/>
      <c r="HGL42" s="1865"/>
      <c r="HGM42" s="1865"/>
      <c r="HGN42" s="1865"/>
      <c r="HGO42" s="1865"/>
      <c r="HGP42" s="1865"/>
      <c r="HGQ42" s="1865"/>
      <c r="HGR42" s="1865"/>
      <c r="HGS42" s="1865"/>
      <c r="HGT42" s="1865"/>
      <c r="HGU42" s="1865"/>
      <c r="HGV42" s="1865"/>
      <c r="HGW42" s="1865"/>
      <c r="HGX42" s="1865"/>
      <c r="HGY42" s="1865"/>
      <c r="HGZ42" s="1865"/>
      <c r="HHA42" s="1865"/>
      <c r="HHB42" s="1865"/>
      <c r="HHC42" s="1865"/>
      <c r="HHD42" s="1865"/>
      <c r="HHE42" s="1865"/>
      <c r="HHF42" s="1865"/>
      <c r="HHG42" s="1865"/>
      <c r="HHH42" s="1865"/>
      <c r="HHI42" s="1865"/>
      <c r="HHJ42" s="1865"/>
      <c r="HHK42" s="1865"/>
      <c r="HHL42" s="1865"/>
      <c r="HHM42" s="1865"/>
      <c r="HHN42" s="1865"/>
      <c r="HHO42" s="1865"/>
      <c r="HHP42" s="1865"/>
      <c r="HHQ42" s="1865"/>
      <c r="HHR42" s="1865"/>
      <c r="HHS42" s="1865"/>
      <c r="HHT42" s="1865"/>
      <c r="HHU42" s="1865"/>
      <c r="HHV42" s="1865"/>
      <c r="HHW42" s="1865"/>
      <c r="HHX42" s="1865"/>
      <c r="HHY42" s="1865"/>
      <c r="HHZ42" s="1865"/>
      <c r="HIA42" s="1865"/>
      <c r="HIB42" s="1865"/>
      <c r="HIC42" s="1865"/>
      <c r="HID42" s="1865"/>
      <c r="HIE42" s="1865"/>
      <c r="HIF42" s="1865"/>
      <c r="HIG42" s="1865"/>
      <c r="HIH42" s="1865"/>
      <c r="HII42" s="1865"/>
      <c r="HIJ42" s="1865"/>
      <c r="HIK42" s="1865"/>
      <c r="HIL42" s="1865"/>
      <c r="HIM42" s="1865"/>
      <c r="HIN42" s="1865"/>
      <c r="HIO42" s="1865"/>
      <c r="HIP42" s="1865"/>
      <c r="HIQ42" s="1865"/>
      <c r="HIR42" s="1865"/>
      <c r="HIS42" s="1865"/>
      <c r="HIT42" s="1865"/>
      <c r="HIU42" s="1865"/>
      <c r="HIV42" s="1865"/>
      <c r="HIW42" s="1865"/>
      <c r="HIX42" s="1865"/>
      <c r="HIY42" s="1865"/>
      <c r="HIZ42" s="1865"/>
      <c r="HJA42" s="1865"/>
      <c r="HJB42" s="1865"/>
      <c r="HJC42" s="1865"/>
      <c r="HJD42" s="1865"/>
      <c r="HJE42" s="1865"/>
      <c r="HJF42" s="1865"/>
      <c r="HJG42" s="1865"/>
      <c r="HJH42" s="1865"/>
      <c r="HJI42" s="1865"/>
      <c r="HJJ42" s="1865"/>
      <c r="HJK42" s="1865"/>
      <c r="HJL42" s="1865"/>
      <c r="HJM42" s="1865"/>
      <c r="HJN42" s="1865"/>
      <c r="HJO42" s="1865"/>
      <c r="HJP42" s="1865"/>
      <c r="HJQ42" s="1865"/>
      <c r="HJR42" s="1865"/>
      <c r="HJS42" s="1865"/>
      <c r="HJT42" s="1865"/>
      <c r="HJU42" s="1865"/>
      <c r="HJV42" s="1865"/>
      <c r="HJW42" s="1865"/>
      <c r="HJX42" s="1865"/>
      <c r="HJY42" s="1865"/>
      <c r="HJZ42" s="1865"/>
      <c r="HKA42" s="1865"/>
      <c r="HKB42" s="1865"/>
      <c r="HKC42" s="1865"/>
      <c r="HKD42" s="1865"/>
      <c r="HKE42" s="1865"/>
      <c r="HKF42" s="1865"/>
      <c r="HKG42" s="1865"/>
      <c r="HKH42" s="1865"/>
      <c r="HKI42" s="1865"/>
      <c r="HKJ42" s="1865"/>
      <c r="HKK42" s="1865"/>
      <c r="HKL42" s="1865"/>
      <c r="HKM42" s="1865"/>
      <c r="HKN42" s="1865"/>
      <c r="HKO42" s="1865"/>
      <c r="HKP42" s="1865"/>
      <c r="HKQ42" s="1865"/>
      <c r="HKR42" s="1865"/>
      <c r="HKS42" s="1865"/>
      <c r="HKT42" s="1865"/>
      <c r="HKU42" s="1865"/>
      <c r="HKV42" s="1865"/>
      <c r="HKW42" s="1865"/>
      <c r="HKX42" s="1865"/>
      <c r="HKY42" s="1865"/>
      <c r="HKZ42" s="1865"/>
      <c r="HLA42" s="1865"/>
      <c r="HLB42" s="1865"/>
      <c r="HLC42" s="1865"/>
      <c r="HLD42" s="1865"/>
      <c r="HLE42" s="1865"/>
      <c r="HLF42" s="1865"/>
      <c r="HLG42" s="1865"/>
      <c r="HLH42" s="1865"/>
      <c r="HLI42" s="1865"/>
      <c r="HLJ42" s="1865"/>
      <c r="HLK42" s="1865"/>
      <c r="HLL42" s="1865"/>
      <c r="HLM42" s="1865"/>
      <c r="HLN42" s="1865"/>
      <c r="HLO42" s="1865"/>
      <c r="HLP42" s="1865"/>
      <c r="HLQ42" s="1865"/>
      <c r="HLR42" s="1865"/>
      <c r="HLS42" s="1865"/>
      <c r="HLT42" s="1865"/>
      <c r="HLU42" s="1865"/>
      <c r="HLV42" s="1865"/>
      <c r="HLW42" s="1865"/>
      <c r="HLX42" s="1865"/>
      <c r="HLY42" s="1865"/>
      <c r="HLZ42" s="1865"/>
      <c r="HMA42" s="1865"/>
      <c r="HMB42" s="1865"/>
      <c r="HMC42" s="1865"/>
      <c r="HMD42" s="1865"/>
      <c r="HME42" s="1865"/>
      <c r="HMF42" s="1865"/>
      <c r="HMG42" s="1865"/>
      <c r="HMH42" s="1865"/>
      <c r="HMI42" s="1865"/>
      <c r="HMJ42" s="1865"/>
      <c r="HMK42" s="1865"/>
      <c r="HML42" s="1865"/>
      <c r="HMM42" s="1865"/>
      <c r="HMN42" s="1865"/>
      <c r="HMO42" s="1865"/>
      <c r="HMP42" s="1865"/>
      <c r="HMQ42" s="1865"/>
      <c r="HMR42" s="1865"/>
      <c r="HMS42" s="1865"/>
      <c r="HMT42" s="1865"/>
      <c r="HMU42" s="1865"/>
      <c r="HMV42" s="1865"/>
      <c r="HMW42" s="1865"/>
      <c r="HMX42" s="1865"/>
      <c r="HMY42" s="1865"/>
      <c r="HMZ42" s="1865"/>
      <c r="HNA42" s="1865"/>
      <c r="HNB42" s="1865"/>
      <c r="HNC42" s="1865"/>
      <c r="HND42" s="1865"/>
      <c r="HNE42" s="1865"/>
      <c r="HNF42" s="1865"/>
      <c r="HNG42" s="1865"/>
      <c r="HNH42" s="1865"/>
      <c r="HNI42" s="1865"/>
      <c r="HNJ42" s="1865"/>
      <c r="HNK42" s="1865"/>
      <c r="HNL42" s="1865"/>
      <c r="HNM42" s="1865"/>
      <c r="HNN42" s="1865"/>
      <c r="HNO42" s="1865"/>
      <c r="HNP42" s="1865"/>
      <c r="HNQ42" s="1865"/>
      <c r="HNR42" s="1865"/>
      <c r="HNS42" s="1865"/>
      <c r="HNT42" s="1865"/>
      <c r="HNU42" s="1865"/>
      <c r="HNV42" s="1865"/>
      <c r="HNW42" s="1865"/>
      <c r="HNX42" s="1865"/>
      <c r="HNY42" s="1865"/>
      <c r="HNZ42" s="1865"/>
      <c r="HOA42" s="1865"/>
      <c r="HOB42" s="1865"/>
      <c r="HOC42" s="1865"/>
      <c r="HOD42" s="1865"/>
      <c r="HOE42" s="1865"/>
      <c r="HOF42" s="1865"/>
      <c r="HOG42" s="1865"/>
      <c r="HOH42" s="1865"/>
      <c r="HOI42" s="1865"/>
      <c r="HOJ42" s="1865"/>
      <c r="HOK42" s="1865"/>
      <c r="HOL42" s="1865"/>
      <c r="HOM42" s="1865"/>
      <c r="HON42" s="1865"/>
      <c r="HOO42" s="1865"/>
      <c r="HOP42" s="1865"/>
      <c r="HOQ42" s="1865"/>
      <c r="HOR42" s="1865"/>
      <c r="HOS42" s="1865"/>
      <c r="HOT42" s="1865"/>
      <c r="HOU42" s="1865"/>
      <c r="HOV42" s="1865"/>
      <c r="HOW42" s="1865"/>
      <c r="HOX42" s="1865"/>
      <c r="HOY42" s="1865"/>
      <c r="HOZ42" s="1865"/>
      <c r="HPA42" s="1865"/>
      <c r="HPB42" s="1865"/>
      <c r="HPC42" s="1865"/>
      <c r="HPD42" s="1865"/>
      <c r="HPE42" s="1865"/>
      <c r="HPF42" s="1865"/>
      <c r="HPG42" s="1865"/>
      <c r="HPH42" s="1865"/>
      <c r="HPI42" s="1865"/>
      <c r="HPJ42" s="1865"/>
      <c r="HPK42" s="1865"/>
      <c r="HPL42" s="1865"/>
      <c r="HPM42" s="1865"/>
      <c r="HPN42" s="1865"/>
      <c r="HPO42" s="1865"/>
      <c r="HPP42" s="1865"/>
      <c r="HPQ42" s="1865"/>
      <c r="HPR42" s="1865"/>
      <c r="HPS42" s="1865"/>
      <c r="HPT42" s="1865"/>
      <c r="HPU42" s="1865"/>
      <c r="HPV42" s="1865"/>
      <c r="HPW42" s="1865"/>
      <c r="HPX42" s="1865"/>
      <c r="HPY42" s="1865"/>
      <c r="HPZ42" s="1865"/>
      <c r="HQA42" s="1865"/>
      <c r="HQB42" s="1865"/>
      <c r="HQC42" s="1865"/>
      <c r="HQD42" s="1865"/>
      <c r="HQE42" s="1865"/>
      <c r="HQF42" s="1865"/>
      <c r="HQG42" s="1865"/>
      <c r="HQH42" s="1865"/>
      <c r="HQI42" s="1865"/>
      <c r="HQJ42" s="1865"/>
      <c r="HQK42" s="1865"/>
      <c r="HQL42" s="1865"/>
      <c r="HQM42" s="1865"/>
      <c r="HQN42" s="1865"/>
      <c r="HQO42" s="1865"/>
      <c r="HQP42" s="1865"/>
      <c r="HQQ42" s="1865"/>
      <c r="HQR42" s="1865"/>
      <c r="HQS42" s="1865"/>
      <c r="HQT42" s="1865"/>
      <c r="HQU42" s="1865"/>
      <c r="HQV42" s="1865"/>
      <c r="HQW42" s="1865"/>
      <c r="HQX42" s="1865"/>
      <c r="HQY42" s="1865"/>
      <c r="HQZ42" s="1865"/>
      <c r="HRA42" s="1865"/>
      <c r="HRB42" s="1865"/>
      <c r="HRC42" s="1865"/>
      <c r="HRD42" s="1865"/>
      <c r="HRE42" s="1865"/>
      <c r="HRF42" s="1865"/>
      <c r="HRG42" s="1865"/>
      <c r="HRH42" s="1865"/>
      <c r="HRI42" s="1865"/>
      <c r="HRJ42" s="1865"/>
      <c r="HRK42" s="1865"/>
      <c r="HRL42" s="1865"/>
      <c r="HRM42" s="1865"/>
      <c r="HRN42" s="1865"/>
      <c r="HRO42" s="1865"/>
      <c r="HRP42" s="1865"/>
      <c r="HRQ42" s="1865"/>
      <c r="HRR42" s="1865"/>
      <c r="HRS42" s="1865"/>
      <c r="HRT42" s="1865"/>
      <c r="HRU42" s="1865"/>
      <c r="HRV42" s="1865"/>
      <c r="HRW42" s="1865"/>
      <c r="HRX42" s="1865"/>
      <c r="HRY42" s="1865"/>
      <c r="HRZ42" s="1865"/>
      <c r="HSA42" s="1865"/>
      <c r="HSB42" s="1865"/>
      <c r="HSC42" s="1865"/>
      <c r="HSD42" s="1865"/>
      <c r="HSE42" s="1865"/>
      <c r="HSF42" s="1865"/>
      <c r="HSG42" s="1865"/>
      <c r="HSH42" s="1865"/>
      <c r="HSI42" s="1865"/>
      <c r="HSJ42" s="1865"/>
      <c r="HSK42" s="1865"/>
      <c r="HSL42" s="1865"/>
      <c r="HSM42" s="1865"/>
      <c r="HSN42" s="1865"/>
      <c r="HSO42" s="1865"/>
      <c r="HSP42" s="1865"/>
      <c r="HSQ42" s="1865"/>
      <c r="HSR42" s="1865"/>
      <c r="HSS42" s="1865"/>
      <c r="HST42" s="1865"/>
      <c r="HSU42" s="1865"/>
      <c r="HSV42" s="1865"/>
      <c r="HSW42" s="1865"/>
      <c r="HSX42" s="1865"/>
      <c r="HSY42" s="1865"/>
      <c r="HSZ42" s="1865"/>
      <c r="HTA42" s="1865"/>
      <c r="HTB42" s="1865"/>
      <c r="HTC42" s="1865"/>
      <c r="HTD42" s="1865"/>
      <c r="HTE42" s="1865"/>
      <c r="HTF42" s="1865"/>
      <c r="HTG42" s="1865"/>
      <c r="HTH42" s="1865"/>
      <c r="HTI42" s="1865"/>
      <c r="HTJ42" s="1865"/>
      <c r="HTK42" s="1865"/>
      <c r="HTL42" s="1865"/>
      <c r="HTM42" s="1865"/>
      <c r="HTN42" s="1865"/>
      <c r="HTO42" s="1865"/>
      <c r="HTP42" s="1865"/>
      <c r="HTQ42" s="1865"/>
      <c r="HTR42" s="1865"/>
      <c r="HTS42" s="1865"/>
      <c r="HTT42" s="1865"/>
      <c r="HTU42" s="1865"/>
      <c r="HTV42" s="1865"/>
      <c r="HTW42" s="1865"/>
      <c r="HTX42" s="1865"/>
      <c r="HTY42" s="1865"/>
      <c r="HTZ42" s="1865"/>
      <c r="HUA42" s="1865"/>
      <c r="HUB42" s="1865"/>
      <c r="HUC42" s="1865"/>
      <c r="HUD42" s="1865"/>
      <c r="HUE42" s="1865"/>
      <c r="HUF42" s="1865"/>
      <c r="HUG42" s="1865"/>
      <c r="HUH42" s="1865"/>
      <c r="HUI42" s="1865"/>
      <c r="HUJ42" s="1865"/>
      <c r="HUK42" s="1865"/>
      <c r="HUL42" s="1865"/>
      <c r="HUM42" s="1865"/>
      <c r="HUN42" s="1865"/>
      <c r="HUO42" s="1865"/>
      <c r="HUP42" s="1865"/>
      <c r="HUQ42" s="1865"/>
      <c r="HUR42" s="1865"/>
      <c r="HUS42" s="1865"/>
      <c r="HUT42" s="1865"/>
      <c r="HUU42" s="1865"/>
      <c r="HUV42" s="1865"/>
      <c r="HUW42" s="1865"/>
      <c r="HUX42" s="1865"/>
      <c r="HUY42" s="1865"/>
      <c r="HUZ42" s="1865"/>
      <c r="HVA42" s="1865"/>
      <c r="HVB42" s="1865"/>
      <c r="HVC42" s="1865"/>
      <c r="HVD42" s="1865"/>
      <c r="HVE42" s="1865"/>
      <c r="HVF42" s="1865"/>
      <c r="HVG42" s="1865"/>
      <c r="HVH42" s="1865"/>
      <c r="HVI42" s="1865"/>
      <c r="HVJ42" s="1865"/>
      <c r="HVK42" s="1865"/>
      <c r="HVL42" s="1865"/>
      <c r="HVM42" s="1865"/>
      <c r="HVN42" s="1865"/>
      <c r="HVO42" s="1865"/>
      <c r="HVP42" s="1865"/>
      <c r="HVQ42" s="1865"/>
      <c r="HVR42" s="1865"/>
      <c r="HVS42" s="1865"/>
      <c r="HVT42" s="1865"/>
      <c r="HVU42" s="1865"/>
      <c r="HVV42" s="1865"/>
      <c r="HVW42" s="1865"/>
      <c r="HVX42" s="1865"/>
      <c r="HVY42" s="1865"/>
      <c r="HVZ42" s="1865"/>
      <c r="HWA42" s="1865"/>
      <c r="HWB42" s="1865"/>
      <c r="HWC42" s="1865"/>
      <c r="HWD42" s="1865"/>
      <c r="HWE42" s="1865"/>
      <c r="HWF42" s="1865"/>
      <c r="HWG42" s="1865"/>
      <c r="HWH42" s="1865"/>
      <c r="HWI42" s="1865"/>
      <c r="HWJ42" s="1865"/>
      <c r="HWK42" s="1865"/>
      <c r="HWL42" s="1865"/>
      <c r="HWM42" s="1865"/>
      <c r="HWN42" s="1865"/>
      <c r="HWO42" s="1865"/>
      <c r="HWP42" s="1865"/>
      <c r="HWQ42" s="1865"/>
      <c r="HWR42" s="1865"/>
      <c r="HWS42" s="1865"/>
      <c r="HWT42" s="1865"/>
      <c r="HWU42" s="1865"/>
      <c r="HWV42" s="1865"/>
      <c r="HWW42" s="1865"/>
      <c r="HWX42" s="1865"/>
      <c r="HWY42" s="1865"/>
      <c r="HWZ42" s="1865"/>
      <c r="HXA42" s="1865"/>
      <c r="HXB42" s="1865"/>
      <c r="HXC42" s="1865"/>
      <c r="HXD42" s="1865"/>
      <c r="HXE42" s="1865"/>
      <c r="HXF42" s="1865"/>
      <c r="HXG42" s="1865"/>
      <c r="HXH42" s="1865"/>
      <c r="HXI42" s="1865"/>
      <c r="HXJ42" s="1865"/>
      <c r="HXK42" s="1865"/>
      <c r="HXL42" s="1865"/>
      <c r="HXM42" s="1865"/>
      <c r="HXN42" s="1865"/>
      <c r="HXO42" s="1865"/>
      <c r="HXP42" s="1865"/>
      <c r="HXQ42" s="1865"/>
      <c r="HXR42" s="1865"/>
      <c r="HXS42" s="1865"/>
      <c r="HXT42" s="1865"/>
      <c r="HXU42" s="1865"/>
      <c r="HXV42" s="1865"/>
      <c r="HXW42" s="1865"/>
      <c r="HXX42" s="1865"/>
      <c r="HXY42" s="1865"/>
      <c r="HXZ42" s="1865"/>
      <c r="HYA42" s="1865"/>
      <c r="HYB42" s="1865"/>
      <c r="HYC42" s="1865"/>
      <c r="HYD42" s="1865"/>
      <c r="HYE42" s="1865"/>
      <c r="HYF42" s="1865"/>
      <c r="HYG42" s="1865"/>
      <c r="HYH42" s="1865"/>
      <c r="HYI42" s="1865"/>
      <c r="HYJ42" s="1865"/>
      <c r="HYK42" s="1865"/>
      <c r="HYL42" s="1865"/>
      <c r="HYM42" s="1865"/>
      <c r="HYN42" s="1865"/>
      <c r="HYO42" s="1865"/>
      <c r="HYP42" s="1865"/>
      <c r="HYQ42" s="1865"/>
      <c r="HYR42" s="1865"/>
      <c r="HYS42" s="1865"/>
      <c r="HYT42" s="1865"/>
      <c r="HYU42" s="1865"/>
      <c r="HYV42" s="1865"/>
      <c r="HYW42" s="1865"/>
      <c r="HYX42" s="1865"/>
      <c r="HYY42" s="1865"/>
      <c r="HYZ42" s="1865"/>
      <c r="HZA42" s="1865"/>
      <c r="HZB42" s="1865"/>
      <c r="HZC42" s="1865"/>
      <c r="HZD42" s="1865"/>
      <c r="HZE42" s="1865"/>
      <c r="HZF42" s="1865"/>
      <c r="HZG42" s="1865"/>
      <c r="HZH42" s="1865"/>
      <c r="HZI42" s="1865"/>
      <c r="HZJ42" s="1865"/>
      <c r="HZK42" s="1865"/>
      <c r="HZL42" s="1865"/>
      <c r="HZM42" s="1865"/>
      <c r="HZN42" s="1865"/>
      <c r="HZO42" s="1865"/>
      <c r="HZP42" s="1865"/>
      <c r="HZQ42" s="1865"/>
      <c r="HZR42" s="1865"/>
      <c r="HZS42" s="1865"/>
      <c r="HZT42" s="1865"/>
      <c r="HZU42" s="1865"/>
      <c r="HZV42" s="1865"/>
      <c r="HZW42" s="1865"/>
      <c r="HZX42" s="1865"/>
      <c r="HZY42" s="1865"/>
      <c r="HZZ42" s="1865"/>
      <c r="IAA42" s="1865"/>
      <c r="IAB42" s="1865"/>
      <c r="IAC42" s="1865"/>
      <c r="IAD42" s="1865"/>
      <c r="IAE42" s="1865"/>
      <c r="IAF42" s="1865"/>
      <c r="IAG42" s="1865"/>
      <c r="IAH42" s="1865"/>
      <c r="IAI42" s="1865"/>
      <c r="IAJ42" s="1865"/>
      <c r="IAK42" s="1865"/>
      <c r="IAL42" s="1865"/>
      <c r="IAM42" s="1865"/>
      <c r="IAN42" s="1865"/>
      <c r="IAO42" s="1865"/>
      <c r="IAP42" s="1865"/>
      <c r="IAQ42" s="1865"/>
      <c r="IAR42" s="1865"/>
      <c r="IAS42" s="1865"/>
      <c r="IAT42" s="1865"/>
      <c r="IAU42" s="1865"/>
      <c r="IAV42" s="1865"/>
      <c r="IAW42" s="1865"/>
      <c r="IAX42" s="1865"/>
      <c r="IAY42" s="1865"/>
      <c r="IAZ42" s="1865"/>
      <c r="IBA42" s="1865"/>
      <c r="IBB42" s="1865"/>
      <c r="IBC42" s="1865"/>
      <c r="IBD42" s="1865"/>
      <c r="IBE42" s="1865"/>
      <c r="IBF42" s="1865"/>
      <c r="IBG42" s="1865"/>
      <c r="IBH42" s="1865"/>
      <c r="IBI42" s="1865"/>
      <c r="IBJ42" s="1865"/>
      <c r="IBK42" s="1865"/>
      <c r="IBL42" s="1865"/>
      <c r="IBM42" s="1865"/>
      <c r="IBN42" s="1865"/>
      <c r="IBO42" s="1865"/>
      <c r="IBP42" s="1865"/>
      <c r="IBQ42" s="1865"/>
      <c r="IBR42" s="1865"/>
      <c r="IBS42" s="1865"/>
      <c r="IBT42" s="1865"/>
      <c r="IBU42" s="1865"/>
      <c r="IBV42" s="1865"/>
      <c r="IBW42" s="1865"/>
      <c r="IBX42" s="1865"/>
      <c r="IBY42" s="1865"/>
      <c r="IBZ42" s="1865"/>
      <c r="ICA42" s="1865"/>
      <c r="ICB42" s="1865"/>
      <c r="ICC42" s="1865"/>
      <c r="ICD42" s="1865"/>
      <c r="ICE42" s="1865"/>
      <c r="ICF42" s="1865"/>
      <c r="ICG42" s="1865"/>
      <c r="ICH42" s="1865"/>
      <c r="ICI42" s="1865"/>
      <c r="ICJ42" s="1865"/>
      <c r="ICK42" s="1865"/>
      <c r="ICL42" s="1865"/>
      <c r="ICM42" s="1865"/>
      <c r="ICN42" s="1865"/>
      <c r="ICO42" s="1865"/>
      <c r="ICP42" s="1865"/>
      <c r="ICQ42" s="1865"/>
      <c r="ICR42" s="1865"/>
      <c r="ICS42" s="1865"/>
      <c r="ICT42" s="1865"/>
      <c r="ICU42" s="1865"/>
      <c r="ICV42" s="1865"/>
      <c r="ICW42" s="1865"/>
      <c r="ICX42" s="1865"/>
      <c r="ICY42" s="1865"/>
      <c r="ICZ42" s="1865"/>
      <c r="IDA42" s="1865"/>
      <c r="IDB42" s="1865"/>
      <c r="IDC42" s="1865"/>
      <c r="IDD42" s="1865"/>
      <c r="IDE42" s="1865"/>
      <c r="IDF42" s="1865"/>
      <c r="IDG42" s="1865"/>
      <c r="IDH42" s="1865"/>
      <c r="IDI42" s="1865"/>
      <c r="IDJ42" s="1865"/>
      <c r="IDK42" s="1865"/>
      <c r="IDL42" s="1865"/>
      <c r="IDM42" s="1865"/>
      <c r="IDN42" s="1865"/>
      <c r="IDO42" s="1865"/>
      <c r="IDP42" s="1865"/>
      <c r="IDQ42" s="1865"/>
      <c r="IDR42" s="1865"/>
      <c r="IDS42" s="1865"/>
      <c r="IDT42" s="1865"/>
      <c r="IDU42" s="1865"/>
      <c r="IDV42" s="1865"/>
      <c r="IDW42" s="1865"/>
      <c r="IDX42" s="1865"/>
      <c r="IDY42" s="1865"/>
      <c r="IDZ42" s="1865"/>
      <c r="IEA42" s="1865"/>
      <c r="IEB42" s="1865"/>
      <c r="IEC42" s="1865"/>
      <c r="IED42" s="1865"/>
      <c r="IEE42" s="1865"/>
      <c r="IEF42" s="1865"/>
      <c r="IEG42" s="1865"/>
      <c r="IEH42" s="1865"/>
      <c r="IEI42" s="1865"/>
      <c r="IEJ42" s="1865"/>
      <c r="IEK42" s="1865"/>
      <c r="IEL42" s="1865"/>
      <c r="IEM42" s="1865"/>
      <c r="IEN42" s="1865"/>
      <c r="IEO42" s="1865"/>
      <c r="IEP42" s="1865"/>
      <c r="IEQ42" s="1865"/>
      <c r="IER42" s="1865"/>
      <c r="IES42" s="1865"/>
      <c r="IET42" s="1865"/>
      <c r="IEU42" s="1865"/>
      <c r="IEV42" s="1865"/>
      <c r="IEW42" s="1865"/>
      <c r="IEX42" s="1865"/>
      <c r="IEY42" s="1865"/>
      <c r="IEZ42" s="1865"/>
      <c r="IFA42" s="1865"/>
      <c r="IFB42" s="1865"/>
      <c r="IFC42" s="1865"/>
      <c r="IFD42" s="1865"/>
      <c r="IFE42" s="1865"/>
      <c r="IFF42" s="1865"/>
      <c r="IFG42" s="1865"/>
      <c r="IFH42" s="1865"/>
      <c r="IFI42" s="1865"/>
      <c r="IFJ42" s="1865"/>
      <c r="IFK42" s="1865"/>
      <c r="IFL42" s="1865"/>
      <c r="IFM42" s="1865"/>
      <c r="IFN42" s="1865"/>
      <c r="IFO42" s="1865"/>
      <c r="IFP42" s="1865"/>
      <c r="IFQ42" s="1865"/>
      <c r="IFR42" s="1865"/>
      <c r="IFS42" s="1865"/>
      <c r="IFT42" s="1865"/>
      <c r="IFU42" s="1865"/>
      <c r="IFV42" s="1865"/>
      <c r="IFW42" s="1865"/>
      <c r="IFX42" s="1865"/>
      <c r="IFY42" s="1865"/>
      <c r="IFZ42" s="1865"/>
      <c r="IGA42" s="1865"/>
      <c r="IGB42" s="1865"/>
      <c r="IGC42" s="1865"/>
      <c r="IGD42" s="1865"/>
      <c r="IGE42" s="1865"/>
      <c r="IGF42" s="1865"/>
      <c r="IGG42" s="1865"/>
      <c r="IGH42" s="1865"/>
      <c r="IGI42" s="1865"/>
      <c r="IGJ42" s="1865"/>
      <c r="IGK42" s="1865"/>
      <c r="IGL42" s="1865"/>
      <c r="IGM42" s="1865"/>
      <c r="IGN42" s="1865"/>
      <c r="IGO42" s="1865"/>
      <c r="IGP42" s="1865"/>
      <c r="IGQ42" s="1865"/>
      <c r="IGR42" s="1865"/>
      <c r="IGS42" s="1865"/>
      <c r="IGT42" s="1865"/>
      <c r="IGU42" s="1865"/>
      <c r="IGV42" s="1865"/>
      <c r="IGW42" s="1865"/>
      <c r="IGX42" s="1865"/>
      <c r="IGY42" s="1865"/>
      <c r="IGZ42" s="1865"/>
      <c r="IHA42" s="1865"/>
      <c r="IHB42" s="1865"/>
      <c r="IHC42" s="1865"/>
      <c r="IHD42" s="1865"/>
      <c r="IHE42" s="1865"/>
      <c r="IHF42" s="1865"/>
      <c r="IHG42" s="1865"/>
      <c r="IHH42" s="1865"/>
      <c r="IHI42" s="1865"/>
      <c r="IHJ42" s="1865"/>
      <c r="IHK42" s="1865"/>
      <c r="IHL42" s="1865"/>
      <c r="IHM42" s="1865"/>
      <c r="IHN42" s="1865"/>
      <c r="IHO42" s="1865"/>
      <c r="IHP42" s="1865"/>
      <c r="IHQ42" s="1865"/>
      <c r="IHR42" s="1865"/>
      <c r="IHS42" s="1865"/>
      <c r="IHT42" s="1865"/>
      <c r="IHU42" s="1865"/>
      <c r="IHV42" s="1865"/>
      <c r="IHW42" s="1865"/>
      <c r="IHX42" s="1865"/>
      <c r="IHY42" s="1865"/>
      <c r="IHZ42" s="1865"/>
      <c r="IIA42" s="1865"/>
      <c r="IIB42" s="1865"/>
      <c r="IIC42" s="1865"/>
      <c r="IID42" s="1865"/>
      <c r="IIE42" s="1865"/>
      <c r="IIF42" s="1865"/>
      <c r="IIG42" s="1865"/>
      <c r="IIH42" s="1865"/>
      <c r="III42" s="1865"/>
      <c r="IIJ42" s="1865"/>
      <c r="IIK42" s="1865"/>
      <c r="IIL42" s="1865"/>
      <c r="IIM42" s="1865"/>
      <c r="IIN42" s="1865"/>
      <c r="IIO42" s="1865"/>
      <c r="IIP42" s="1865"/>
      <c r="IIQ42" s="1865"/>
      <c r="IIR42" s="1865"/>
      <c r="IIS42" s="1865"/>
      <c r="IIT42" s="1865"/>
      <c r="IIU42" s="1865"/>
      <c r="IIV42" s="1865"/>
      <c r="IIW42" s="1865"/>
      <c r="IIX42" s="1865"/>
      <c r="IIY42" s="1865"/>
      <c r="IIZ42" s="1865"/>
      <c r="IJA42" s="1865"/>
      <c r="IJB42" s="1865"/>
      <c r="IJC42" s="1865"/>
      <c r="IJD42" s="1865"/>
      <c r="IJE42" s="1865"/>
      <c r="IJF42" s="1865"/>
      <c r="IJG42" s="1865"/>
      <c r="IJH42" s="1865"/>
      <c r="IJI42" s="1865"/>
      <c r="IJJ42" s="1865"/>
      <c r="IJK42" s="1865"/>
      <c r="IJL42" s="1865"/>
      <c r="IJM42" s="1865"/>
      <c r="IJN42" s="1865"/>
      <c r="IJO42" s="1865"/>
      <c r="IJP42" s="1865"/>
      <c r="IJQ42" s="1865"/>
      <c r="IJR42" s="1865"/>
      <c r="IJS42" s="1865"/>
      <c r="IJT42" s="1865"/>
      <c r="IJU42" s="1865"/>
      <c r="IJV42" s="1865"/>
      <c r="IJW42" s="1865"/>
      <c r="IJX42" s="1865"/>
      <c r="IJY42" s="1865"/>
      <c r="IJZ42" s="1865"/>
      <c r="IKA42" s="1865"/>
      <c r="IKB42" s="1865"/>
      <c r="IKC42" s="1865"/>
      <c r="IKD42" s="1865"/>
      <c r="IKE42" s="1865"/>
      <c r="IKF42" s="1865"/>
      <c r="IKG42" s="1865"/>
      <c r="IKH42" s="1865"/>
      <c r="IKI42" s="1865"/>
      <c r="IKJ42" s="1865"/>
      <c r="IKK42" s="1865"/>
      <c r="IKL42" s="1865"/>
      <c r="IKM42" s="1865"/>
      <c r="IKN42" s="1865"/>
      <c r="IKO42" s="1865"/>
      <c r="IKP42" s="1865"/>
      <c r="IKQ42" s="1865"/>
      <c r="IKR42" s="1865"/>
      <c r="IKS42" s="1865"/>
      <c r="IKT42" s="1865"/>
      <c r="IKU42" s="1865"/>
      <c r="IKV42" s="1865"/>
      <c r="IKW42" s="1865"/>
      <c r="IKX42" s="1865"/>
      <c r="IKY42" s="1865"/>
      <c r="IKZ42" s="1865"/>
      <c r="ILA42" s="1865"/>
      <c r="ILB42" s="1865"/>
      <c r="ILC42" s="1865"/>
      <c r="ILD42" s="1865"/>
      <c r="ILE42" s="1865"/>
      <c r="ILF42" s="1865"/>
      <c r="ILG42" s="1865"/>
      <c r="ILH42" s="1865"/>
      <c r="ILI42" s="1865"/>
      <c r="ILJ42" s="1865"/>
      <c r="ILK42" s="1865"/>
      <c r="ILL42" s="1865"/>
      <c r="ILM42" s="1865"/>
      <c r="ILN42" s="1865"/>
      <c r="ILO42" s="1865"/>
      <c r="ILP42" s="1865"/>
      <c r="ILQ42" s="1865"/>
      <c r="ILR42" s="1865"/>
      <c r="ILS42" s="1865"/>
      <c r="ILT42" s="1865"/>
      <c r="ILU42" s="1865"/>
      <c r="ILV42" s="1865"/>
      <c r="ILW42" s="1865"/>
      <c r="ILX42" s="1865"/>
      <c r="ILY42" s="1865"/>
      <c r="ILZ42" s="1865"/>
      <c r="IMA42" s="1865"/>
      <c r="IMB42" s="1865"/>
      <c r="IMC42" s="1865"/>
      <c r="IMD42" s="1865"/>
      <c r="IME42" s="1865"/>
      <c r="IMF42" s="1865"/>
      <c r="IMG42" s="1865"/>
      <c r="IMH42" s="1865"/>
      <c r="IMI42" s="1865"/>
      <c r="IMJ42" s="1865"/>
      <c r="IMK42" s="1865"/>
      <c r="IML42" s="1865"/>
      <c r="IMM42" s="1865"/>
      <c r="IMN42" s="1865"/>
      <c r="IMO42" s="1865"/>
      <c r="IMP42" s="1865"/>
      <c r="IMQ42" s="1865"/>
      <c r="IMR42" s="1865"/>
      <c r="IMS42" s="1865"/>
      <c r="IMT42" s="1865"/>
      <c r="IMU42" s="1865"/>
      <c r="IMV42" s="1865"/>
      <c r="IMW42" s="1865"/>
      <c r="IMX42" s="1865"/>
      <c r="IMY42" s="1865"/>
      <c r="IMZ42" s="1865"/>
      <c r="INA42" s="1865"/>
      <c r="INB42" s="1865"/>
      <c r="INC42" s="1865"/>
      <c r="IND42" s="1865"/>
      <c r="INE42" s="1865"/>
      <c r="INF42" s="1865"/>
      <c r="ING42" s="1865"/>
      <c r="INH42" s="1865"/>
      <c r="INI42" s="1865"/>
      <c r="INJ42" s="1865"/>
      <c r="INK42" s="1865"/>
      <c r="INL42" s="1865"/>
      <c r="INM42" s="1865"/>
      <c r="INN42" s="1865"/>
      <c r="INO42" s="1865"/>
      <c r="INP42" s="1865"/>
      <c r="INQ42" s="1865"/>
      <c r="INR42" s="1865"/>
      <c r="INS42" s="1865"/>
      <c r="INT42" s="1865"/>
      <c r="INU42" s="1865"/>
      <c r="INV42" s="1865"/>
      <c r="INW42" s="1865"/>
      <c r="INX42" s="1865"/>
      <c r="INY42" s="1865"/>
      <c r="INZ42" s="1865"/>
      <c r="IOA42" s="1865"/>
      <c r="IOB42" s="1865"/>
      <c r="IOC42" s="1865"/>
      <c r="IOD42" s="1865"/>
      <c r="IOE42" s="1865"/>
      <c r="IOF42" s="1865"/>
      <c r="IOG42" s="1865"/>
      <c r="IOH42" s="1865"/>
      <c r="IOI42" s="1865"/>
      <c r="IOJ42" s="1865"/>
      <c r="IOK42" s="1865"/>
      <c r="IOL42" s="1865"/>
      <c r="IOM42" s="1865"/>
      <c r="ION42" s="1865"/>
      <c r="IOO42" s="1865"/>
      <c r="IOP42" s="1865"/>
      <c r="IOQ42" s="1865"/>
      <c r="IOR42" s="1865"/>
      <c r="IOS42" s="1865"/>
      <c r="IOT42" s="1865"/>
      <c r="IOU42" s="1865"/>
      <c r="IOV42" s="1865"/>
      <c r="IOW42" s="1865"/>
      <c r="IOX42" s="1865"/>
      <c r="IOY42" s="1865"/>
      <c r="IOZ42" s="1865"/>
      <c r="IPA42" s="1865"/>
      <c r="IPB42" s="1865"/>
      <c r="IPC42" s="1865"/>
      <c r="IPD42" s="1865"/>
      <c r="IPE42" s="1865"/>
      <c r="IPF42" s="1865"/>
      <c r="IPG42" s="1865"/>
      <c r="IPH42" s="1865"/>
      <c r="IPI42" s="1865"/>
      <c r="IPJ42" s="1865"/>
      <c r="IPK42" s="1865"/>
      <c r="IPL42" s="1865"/>
      <c r="IPM42" s="1865"/>
      <c r="IPN42" s="1865"/>
      <c r="IPO42" s="1865"/>
      <c r="IPP42" s="1865"/>
      <c r="IPQ42" s="1865"/>
      <c r="IPR42" s="1865"/>
      <c r="IPS42" s="1865"/>
      <c r="IPT42" s="1865"/>
      <c r="IPU42" s="1865"/>
      <c r="IPV42" s="1865"/>
      <c r="IPW42" s="1865"/>
      <c r="IPX42" s="1865"/>
      <c r="IPY42" s="1865"/>
      <c r="IPZ42" s="1865"/>
      <c r="IQA42" s="1865"/>
      <c r="IQB42" s="1865"/>
      <c r="IQC42" s="1865"/>
      <c r="IQD42" s="1865"/>
      <c r="IQE42" s="1865"/>
      <c r="IQF42" s="1865"/>
      <c r="IQG42" s="1865"/>
      <c r="IQH42" s="1865"/>
      <c r="IQI42" s="1865"/>
      <c r="IQJ42" s="1865"/>
      <c r="IQK42" s="1865"/>
      <c r="IQL42" s="1865"/>
      <c r="IQM42" s="1865"/>
      <c r="IQN42" s="1865"/>
      <c r="IQO42" s="1865"/>
      <c r="IQP42" s="1865"/>
      <c r="IQQ42" s="1865"/>
      <c r="IQR42" s="1865"/>
      <c r="IQS42" s="1865"/>
      <c r="IQT42" s="1865"/>
      <c r="IQU42" s="1865"/>
      <c r="IQV42" s="1865"/>
      <c r="IQW42" s="1865"/>
      <c r="IQX42" s="1865"/>
      <c r="IQY42" s="1865"/>
      <c r="IQZ42" s="1865"/>
      <c r="IRA42" s="1865"/>
      <c r="IRB42" s="1865"/>
      <c r="IRC42" s="1865"/>
      <c r="IRD42" s="1865"/>
      <c r="IRE42" s="1865"/>
      <c r="IRF42" s="1865"/>
      <c r="IRG42" s="1865"/>
      <c r="IRH42" s="1865"/>
      <c r="IRI42" s="1865"/>
      <c r="IRJ42" s="1865"/>
      <c r="IRK42" s="1865"/>
      <c r="IRL42" s="1865"/>
      <c r="IRM42" s="1865"/>
      <c r="IRN42" s="1865"/>
      <c r="IRO42" s="1865"/>
      <c r="IRP42" s="1865"/>
      <c r="IRQ42" s="1865"/>
      <c r="IRR42" s="1865"/>
      <c r="IRS42" s="1865"/>
      <c r="IRT42" s="1865"/>
      <c r="IRU42" s="1865"/>
      <c r="IRV42" s="1865"/>
      <c r="IRW42" s="1865"/>
      <c r="IRX42" s="1865"/>
      <c r="IRY42" s="1865"/>
      <c r="IRZ42" s="1865"/>
      <c r="ISA42" s="1865"/>
      <c r="ISB42" s="1865"/>
      <c r="ISC42" s="1865"/>
      <c r="ISD42" s="1865"/>
      <c r="ISE42" s="1865"/>
      <c r="ISF42" s="1865"/>
      <c r="ISG42" s="1865"/>
      <c r="ISH42" s="1865"/>
      <c r="ISI42" s="1865"/>
      <c r="ISJ42" s="1865"/>
      <c r="ISK42" s="1865"/>
      <c r="ISL42" s="1865"/>
      <c r="ISM42" s="1865"/>
      <c r="ISN42" s="1865"/>
      <c r="ISO42" s="1865"/>
      <c r="ISP42" s="1865"/>
      <c r="ISQ42" s="1865"/>
      <c r="ISR42" s="1865"/>
      <c r="ISS42" s="1865"/>
      <c r="IST42" s="1865"/>
      <c r="ISU42" s="1865"/>
      <c r="ISV42" s="1865"/>
      <c r="ISW42" s="1865"/>
      <c r="ISX42" s="1865"/>
      <c r="ISY42" s="1865"/>
      <c r="ISZ42" s="1865"/>
      <c r="ITA42" s="1865"/>
      <c r="ITB42" s="1865"/>
      <c r="ITC42" s="1865"/>
      <c r="ITD42" s="1865"/>
      <c r="ITE42" s="1865"/>
      <c r="ITF42" s="1865"/>
      <c r="ITG42" s="1865"/>
      <c r="ITH42" s="1865"/>
      <c r="ITI42" s="1865"/>
      <c r="ITJ42" s="1865"/>
      <c r="ITK42" s="1865"/>
      <c r="ITL42" s="1865"/>
      <c r="ITM42" s="1865"/>
      <c r="ITN42" s="1865"/>
      <c r="ITO42" s="1865"/>
      <c r="ITP42" s="1865"/>
      <c r="ITQ42" s="1865"/>
      <c r="ITR42" s="1865"/>
      <c r="ITS42" s="1865"/>
      <c r="ITT42" s="1865"/>
      <c r="ITU42" s="1865"/>
      <c r="ITV42" s="1865"/>
      <c r="ITW42" s="1865"/>
      <c r="ITX42" s="1865"/>
      <c r="ITY42" s="1865"/>
      <c r="ITZ42" s="1865"/>
      <c r="IUA42" s="1865"/>
      <c r="IUB42" s="1865"/>
      <c r="IUC42" s="1865"/>
      <c r="IUD42" s="1865"/>
      <c r="IUE42" s="1865"/>
      <c r="IUF42" s="1865"/>
      <c r="IUG42" s="1865"/>
      <c r="IUH42" s="1865"/>
      <c r="IUI42" s="1865"/>
      <c r="IUJ42" s="1865"/>
      <c r="IUK42" s="1865"/>
      <c r="IUL42" s="1865"/>
      <c r="IUM42" s="1865"/>
      <c r="IUN42" s="1865"/>
      <c r="IUO42" s="1865"/>
      <c r="IUP42" s="1865"/>
      <c r="IUQ42" s="1865"/>
      <c r="IUR42" s="1865"/>
      <c r="IUS42" s="1865"/>
      <c r="IUT42" s="1865"/>
      <c r="IUU42" s="1865"/>
      <c r="IUV42" s="1865"/>
      <c r="IUW42" s="1865"/>
      <c r="IUX42" s="1865"/>
      <c r="IUY42" s="1865"/>
      <c r="IUZ42" s="1865"/>
      <c r="IVA42" s="1865"/>
      <c r="IVB42" s="1865"/>
      <c r="IVC42" s="1865"/>
      <c r="IVD42" s="1865"/>
      <c r="IVE42" s="1865"/>
      <c r="IVF42" s="1865"/>
      <c r="IVG42" s="1865"/>
      <c r="IVH42" s="1865"/>
      <c r="IVI42" s="1865"/>
      <c r="IVJ42" s="1865"/>
      <c r="IVK42" s="1865"/>
      <c r="IVL42" s="1865"/>
      <c r="IVM42" s="1865"/>
      <c r="IVN42" s="1865"/>
      <c r="IVO42" s="1865"/>
      <c r="IVP42" s="1865"/>
      <c r="IVQ42" s="1865"/>
      <c r="IVR42" s="1865"/>
      <c r="IVS42" s="1865"/>
      <c r="IVT42" s="1865"/>
      <c r="IVU42" s="1865"/>
      <c r="IVV42" s="1865"/>
      <c r="IVW42" s="1865"/>
      <c r="IVX42" s="1865"/>
      <c r="IVY42" s="1865"/>
      <c r="IVZ42" s="1865"/>
      <c r="IWA42" s="1865"/>
      <c r="IWB42" s="1865"/>
      <c r="IWC42" s="1865"/>
      <c r="IWD42" s="1865"/>
      <c r="IWE42" s="1865"/>
      <c r="IWF42" s="1865"/>
      <c r="IWG42" s="1865"/>
      <c r="IWH42" s="1865"/>
      <c r="IWI42" s="1865"/>
      <c r="IWJ42" s="1865"/>
      <c r="IWK42" s="1865"/>
      <c r="IWL42" s="1865"/>
      <c r="IWM42" s="1865"/>
      <c r="IWN42" s="1865"/>
      <c r="IWO42" s="1865"/>
      <c r="IWP42" s="1865"/>
      <c r="IWQ42" s="1865"/>
      <c r="IWR42" s="1865"/>
      <c r="IWS42" s="1865"/>
      <c r="IWT42" s="1865"/>
      <c r="IWU42" s="1865"/>
      <c r="IWV42" s="1865"/>
      <c r="IWW42" s="1865"/>
      <c r="IWX42" s="1865"/>
      <c r="IWY42" s="1865"/>
      <c r="IWZ42" s="1865"/>
      <c r="IXA42" s="1865"/>
      <c r="IXB42" s="1865"/>
      <c r="IXC42" s="1865"/>
      <c r="IXD42" s="1865"/>
      <c r="IXE42" s="1865"/>
      <c r="IXF42" s="1865"/>
      <c r="IXG42" s="1865"/>
      <c r="IXH42" s="1865"/>
      <c r="IXI42" s="1865"/>
      <c r="IXJ42" s="1865"/>
      <c r="IXK42" s="1865"/>
      <c r="IXL42" s="1865"/>
      <c r="IXM42" s="1865"/>
      <c r="IXN42" s="1865"/>
      <c r="IXO42" s="1865"/>
      <c r="IXP42" s="1865"/>
      <c r="IXQ42" s="1865"/>
      <c r="IXR42" s="1865"/>
      <c r="IXS42" s="1865"/>
      <c r="IXT42" s="1865"/>
      <c r="IXU42" s="1865"/>
      <c r="IXV42" s="1865"/>
      <c r="IXW42" s="1865"/>
      <c r="IXX42" s="1865"/>
      <c r="IXY42" s="1865"/>
      <c r="IXZ42" s="1865"/>
      <c r="IYA42" s="1865"/>
      <c r="IYB42" s="1865"/>
      <c r="IYC42" s="1865"/>
      <c r="IYD42" s="1865"/>
      <c r="IYE42" s="1865"/>
      <c r="IYF42" s="1865"/>
      <c r="IYG42" s="1865"/>
      <c r="IYH42" s="1865"/>
      <c r="IYI42" s="1865"/>
      <c r="IYJ42" s="1865"/>
      <c r="IYK42" s="1865"/>
      <c r="IYL42" s="1865"/>
      <c r="IYM42" s="1865"/>
      <c r="IYN42" s="1865"/>
      <c r="IYO42" s="1865"/>
      <c r="IYP42" s="1865"/>
      <c r="IYQ42" s="1865"/>
      <c r="IYR42" s="1865"/>
      <c r="IYS42" s="1865"/>
      <c r="IYT42" s="1865"/>
      <c r="IYU42" s="1865"/>
      <c r="IYV42" s="1865"/>
      <c r="IYW42" s="1865"/>
      <c r="IYX42" s="1865"/>
      <c r="IYY42" s="1865"/>
      <c r="IYZ42" s="1865"/>
      <c r="IZA42" s="1865"/>
      <c r="IZB42" s="1865"/>
      <c r="IZC42" s="1865"/>
      <c r="IZD42" s="1865"/>
      <c r="IZE42" s="1865"/>
      <c r="IZF42" s="1865"/>
      <c r="IZG42" s="1865"/>
      <c r="IZH42" s="1865"/>
      <c r="IZI42" s="1865"/>
      <c r="IZJ42" s="1865"/>
      <c r="IZK42" s="1865"/>
      <c r="IZL42" s="1865"/>
      <c r="IZM42" s="1865"/>
      <c r="IZN42" s="1865"/>
      <c r="IZO42" s="1865"/>
      <c r="IZP42" s="1865"/>
      <c r="IZQ42" s="1865"/>
      <c r="IZR42" s="1865"/>
      <c r="IZS42" s="1865"/>
      <c r="IZT42" s="1865"/>
      <c r="IZU42" s="1865"/>
      <c r="IZV42" s="1865"/>
      <c r="IZW42" s="1865"/>
      <c r="IZX42" s="1865"/>
      <c r="IZY42" s="1865"/>
      <c r="IZZ42" s="1865"/>
      <c r="JAA42" s="1865"/>
      <c r="JAB42" s="1865"/>
      <c r="JAC42" s="1865"/>
      <c r="JAD42" s="1865"/>
      <c r="JAE42" s="1865"/>
      <c r="JAF42" s="1865"/>
      <c r="JAG42" s="1865"/>
      <c r="JAH42" s="1865"/>
      <c r="JAI42" s="1865"/>
      <c r="JAJ42" s="1865"/>
      <c r="JAK42" s="1865"/>
      <c r="JAL42" s="1865"/>
      <c r="JAM42" s="1865"/>
      <c r="JAN42" s="1865"/>
      <c r="JAO42" s="1865"/>
      <c r="JAP42" s="1865"/>
      <c r="JAQ42" s="1865"/>
      <c r="JAR42" s="1865"/>
      <c r="JAS42" s="1865"/>
      <c r="JAT42" s="1865"/>
      <c r="JAU42" s="1865"/>
      <c r="JAV42" s="1865"/>
      <c r="JAW42" s="1865"/>
      <c r="JAX42" s="1865"/>
      <c r="JAY42" s="1865"/>
      <c r="JAZ42" s="1865"/>
      <c r="JBA42" s="1865"/>
      <c r="JBB42" s="1865"/>
      <c r="JBC42" s="1865"/>
      <c r="JBD42" s="1865"/>
      <c r="JBE42" s="1865"/>
      <c r="JBF42" s="1865"/>
      <c r="JBG42" s="1865"/>
      <c r="JBH42" s="1865"/>
      <c r="JBI42" s="1865"/>
      <c r="JBJ42" s="1865"/>
      <c r="JBK42" s="1865"/>
      <c r="JBL42" s="1865"/>
      <c r="JBM42" s="1865"/>
      <c r="JBN42" s="1865"/>
      <c r="JBO42" s="1865"/>
      <c r="JBP42" s="1865"/>
      <c r="JBQ42" s="1865"/>
      <c r="JBR42" s="1865"/>
      <c r="JBS42" s="1865"/>
      <c r="JBT42" s="1865"/>
      <c r="JBU42" s="1865"/>
      <c r="JBV42" s="1865"/>
      <c r="JBW42" s="1865"/>
      <c r="JBX42" s="1865"/>
      <c r="JBY42" s="1865"/>
      <c r="JBZ42" s="1865"/>
      <c r="JCA42" s="1865"/>
      <c r="JCB42" s="1865"/>
      <c r="JCC42" s="1865"/>
      <c r="JCD42" s="1865"/>
      <c r="JCE42" s="1865"/>
      <c r="JCF42" s="1865"/>
      <c r="JCG42" s="1865"/>
      <c r="JCH42" s="1865"/>
      <c r="JCI42" s="1865"/>
      <c r="JCJ42" s="1865"/>
      <c r="JCK42" s="1865"/>
      <c r="JCL42" s="1865"/>
      <c r="JCM42" s="1865"/>
      <c r="JCN42" s="1865"/>
      <c r="JCO42" s="1865"/>
      <c r="JCP42" s="1865"/>
      <c r="JCQ42" s="1865"/>
      <c r="JCR42" s="1865"/>
      <c r="JCS42" s="1865"/>
      <c r="JCT42" s="1865"/>
      <c r="JCU42" s="1865"/>
      <c r="JCV42" s="1865"/>
      <c r="JCW42" s="1865"/>
      <c r="JCX42" s="1865"/>
      <c r="JCY42" s="1865"/>
      <c r="JCZ42" s="1865"/>
      <c r="JDA42" s="1865"/>
      <c r="JDB42" s="1865"/>
      <c r="JDC42" s="1865"/>
      <c r="JDD42" s="1865"/>
      <c r="JDE42" s="1865"/>
      <c r="JDF42" s="1865"/>
      <c r="JDG42" s="1865"/>
      <c r="JDH42" s="1865"/>
      <c r="JDI42" s="1865"/>
      <c r="JDJ42" s="1865"/>
      <c r="JDK42" s="1865"/>
      <c r="JDL42" s="1865"/>
      <c r="JDM42" s="1865"/>
      <c r="JDN42" s="1865"/>
      <c r="JDO42" s="1865"/>
      <c r="JDP42" s="1865"/>
      <c r="JDQ42" s="1865"/>
      <c r="JDR42" s="1865"/>
      <c r="JDS42" s="1865"/>
      <c r="JDT42" s="1865"/>
      <c r="JDU42" s="1865"/>
      <c r="JDV42" s="1865"/>
      <c r="JDW42" s="1865"/>
      <c r="JDX42" s="1865"/>
      <c r="JDY42" s="1865"/>
      <c r="JDZ42" s="1865"/>
      <c r="JEA42" s="1865"/>
      <c r="JEB42" s="1865"/>
      <c r="JEC42" s="1865"/>
      <c r="JED42" s="1865"/>
      <c r="JEE42" s="1865"/>
      <c r="JEF42" s="1865"/>
      <c r="JEG42" s="1865"/>
      <c r="JEH42" s="1865"/>
      <c r="JEI42" s="1865"/>
      <c r="JEJ42" s="1865"/>
      <c r="JEK42" s="1865"/>
      <c r="JEL42" s="1865"/>
      <c r="JEM42" s="1865"/>
      <c r="JEN42" s="1865"/>
      <c r="JEO42" s="1865"/>
      <c r="JEP42" s="1865"/>
      <c r="JEQ42" s="1865"/>
      <c r="JER42" s="1865"/>
      <c r="JES42" s="1865"/>
      <c r="JET42" s="1865"/>
      <c r="JEU42" s="1865"/>
      <c r="JEV42" s="1865"/>
      <c r="JEW42" s="1865"/>
      <c r="JEX42" s="1865"/>
      <c r="JEY42" s="1865"/>
      <c r="JEZ42" s="1865"/>
      <c r="JFA42" s="1865"/>
      <c r="JFB42" s="1865"/>
      <c r="JFC42" s="1865"/>
      <c r="JFD42" s="1865"/>
      <c r="JFE42" s="1865"/>
      <c r="JFF42" s="1865"/>
      <c r="JFG42" s="1865"/>
      <c r="JFH42" s="1865"/>
      <c r="JFI42" s="1865"/>
      <c r="JFJ42" s="1865"/>
      <c r="JFK42" s="1865"/>
      <c r="JFL42" s="1865"/>
      <c r="JFM42" s="1865"/>
      <c r="JFN42" s="1865"/>
      <c r="JFO42" s="1865"/>
      <c r="JFP42" s="1865"/>
      <c r="JFQ42" s="1865"/>
      <c r="JFR42" s="1865"/>
      <c r="JFS42" s="1865"/>
      <c r="JFT42" s="1865"/>
      <c r="JFU42" s="1865"/>
      <c r="JFV42" s="1865"/>
      <c r="JFW42" s="1865"/>
      <c r="JFX42" s="1865"/>
      <c r="JFY42" s="1865"/>
      <c r="JFZ42" s="1865"/>
      <c r="JGA42" s="1865"/>
      <c r="JGB42" s="1865"/>
      <c r="JGC42" s="1865"/>
      <c r="JGD42" s="1865"/>
      <c r="JGE42" s="1865"/>
      <c r="JGF42" s="1865"/>
      <c r="JGG42" s="1865"/>
      <c r="JGH42" s="1865"/>
      <c r="JGI42" s="1865"/>
      <c r="JGJ42" s="1865"/>
      <c r="JGK42" s="1865"/>
      <c r="JGL42" s="1865"/>
      <c r="JGM42" s="1865"/>
      <c r="JGN42" s="1865"/>
      <c r="JGO42" s="1865"/>
      <c r="JGP42" s="1865"/>
      <c r="JGQ42" s="1865"/>
      <c r="JGR42" s="1865"/>
      <c r="JGS42" s="1865"/>
      <c r="JGT42" s="1865"/>
      <c r="JGU42" s="1865"/>
      <c r="JGV42" s="1865"/>
      <c r="JGW42" s="1865"/>
      <c r="JGX42" s="1865"/>
      <c r="JGY42" s="1865"/>
      <c r="JGZ42" s="1865"/>
      <c r="JHA42" s="1865"/>
      <c r="JHB42" s="1865"/>
      <c r="JHC42" s="1865"/>
      <c r="JHD42" s="1865"/>
      <c r="JHE42" s="1865"/>
      <c r="JHF42" s="1865"/>
      <c r="JHG42" s="1865"/>
      <c r="JHH42" s="1865"/>
      <c r="JHI42" s="1865"/>
      <c r="JHJ42" s="1865"/>
      <c r="JHK42" s="1865"/>
      <c r="JHL42" s="1865"/>
      <c r="JHM42" s="1865"/>
      <c r="JHN42" s="1865"/>
      <c r="JHO42" s="1865"/>
      <c r="JHP42" s="1865"/>
      <c r="JHQ42" s="1865"/>
      <c r="JHR42" s="1865"/>
      <c r="JHS42" s="1865"/>
      <c r="JHT42" s="1865"/>
      <c r="JHU42" s="1865"/>
      <c r="JHV42" s="1865"/>
      <c r="JHW42" s="1865"/>
      <c r="JHX42" s="1865"/>
      <c r="JHY42" s="1865"/>
      <c r="JHZ42" s="1865"/>
      <c r="JIA42" s="1865"/>
      <c r="JIB42" s="1865"/>
      <c r="JIC42" s="1865"/>
      <c r="JID42" s="1865"/>
      <c r="JIE42" s="1865"/>
      <c r="JIF42" s="1865"/>
      <c r="JIG42" s="1865"/>
      <c r="JIH42" s="1865"/>
      <c r="JII42" s="1865"/>
      <c r="JIJ42" s="1865"/>
      <c r="JIK42" s="1865"/>
      <c r="JIL42" s="1865"/>
      <c r="JIM42" s="1865"/>
      <c r="JIN42" s="1865"/>
      <c r="JIO42" s="1865"/>
      <c r="JIP42" s="1865"/>
      <c r="JIQ42" s="1865"/>
      <c r="JIR42" s="1865"/>
      <c r="JIS42" s="1865"/>
      <c r="JIT42" s="1865"/>
      <c r="JIU42" s="1865"/>
      <c r="JIV42" s="1865"/>
      <c r="JIW42" s="1865"/>
      <c r="JIX42" s="1865"/>
      <c r="JIY42" s="1865"/>
      <c r="JIZ42" s="1865"/>
      <c r="JJA42" s="1865"/>
      <c r="JJB42" s="1865"/>
      <c r="JJC42" s="1865"/>
      <c r="JJD42" s="1865"/>
      <c r="JJE42" s="1865"/>
      <c r="JJF42" s="1865"/>
      <c r="JJG42" s="1865"/>
      <c r="JJH42" s="1865"/>
      <c r="JJI42" s="1865"/>
      <c r="JJJ42" s="1865"/>
      <c r="JJK42" s="1865"/>
      <c r="JJL42" s="1865"/>
      <c r="JJM42" s="1865"/>
      <c r="JJN42" s="1865"/>
      <c r="JJO42" s="1865"/>
      <c r="JJP42" s="1865"/>
      <c r="JJQ42" s="1865"/>
      <c r="JJR42" s="1865"/>
      <c r="JJS42" s="1865"/>
      <c r="JJT42" s="1865"/>
      <c r="JJU42" s="1865"/>
      <c r="JJV42" s="1865"/>
      <c r="JJW42" s="1865"/>
      <c r="JJX42" s="1865"/>
      <c r="JJY42" s="1865"/>
      <c r="JJZ42" s="1865"/>
      <c r="JKA42" s="1865"/>
      <c r="JKB42" s="1865"/>
      <c r="JKC42" s="1865"/>
      <c r="JKD42" s="1865"/>
      <c r="JKE42" s="1865"/>
      <c r="JKF42" s="1865"/>
      <c r="JKG42" s="1865"/>
      <c r="JKH42" s="1865"/>
      <c r="JKI42" s="1865"/>
      <c r="JKJ42" s="1865"/>
      <c r="JKK42" s="1865"/>
      <c r="JKL42" s="1865"/>
      <c r="JKM42" s="1865"/>
      <c r="JKN42" s="1865"/>
      <c r="JKO42" s="1865"/>
      <c r="JKP42" s="1865"/>
      <c r="JKQ42" s="1865"/>
      <c r="JKR42" s="1865"/>
      <c r="JKS42" s="1865"/>
      <c r="JKT42" s="1865"/>
      <c r="JKU42" s="1865"/>
      <c r="JKV42" s="1865"/>
      <c r="JKW42" s="1865"/>
      <c r="JKX42" s="1865"/>
      <c r="JKY42" s="1865"/>
      <c r="JKZ42" s="1865"/>
      <c r="JLA42" s="1865"/>
      <c r="JLB42" s="1865"/>
      <c r="JLC42" s="1865"/>
      <c r="JLD42" s="1865"/>
      <c r="JLE42" s="1865"/>
      <c r="JLF42" s="1865"/>
      <c r="JLG42" s="1865"/>
      <c r="JLH42" s="1865"/>
      <c r="JLI42" s="1865"/>
      <c r="JLJ42" s="1865"/>
      <c r="JLK42" s="1865"/>
      <c r="JLL42" s="1865"/>
      <c r="JLM42" s="1865"/>
      <c r="JLN42" s="1865"/>
      <c r="JLO42" s="1865"/>
      <c r="JLP42" s="1865"/>
      <c r="JLQ42" s="1865"/>
      <c r="JLR42" s="1865"/>
      <c r="JLS42" s="1865"/>
      <c r="JLT42" s="1865"/>
      <c r="JLU42" s="1865"/>
      <c r="JLV42" s="1865"/>
      <c r="JLW42" s="1865"/>
      <c r="JLX42" s="1865"/>
      <c r="JLY42" s="1865"/>
      <c r="JLZ42" s="1865"/>
      <c r="JMA42" s="1865"/>
      <c r="JMB42" s="1865"/>
      <c r="JMC42" s="1865"/>
      <c r="JMD42" s="1865"/>
      <c r="JME42" s="1865"/>
      <c r="JMF42" s="1865"/>
      <c r="JMG42" s="1865"/>
      <c r="JMH42" s="1865"/>
      <c r="JMI42" s="1865"/>
      <c r="JMJ42" s="1865"/>
      <c r="JMK42" s="1865"/>
      <c r="JML42" s="1865"/>
      <c r="JMM42" s="1865"/>
      <c r="JMN42" s="1865"/>
      <c r="JMO42" s="1865"/>
      <c r="JMP42" s="1865"/>
      <c r="JMQ42" s="1865"/>
      <c r="JMR42" s="1865"/>
      <c r="JMS42" s="1865"/>
      <c r="JMT42" s="1865"/>
      <c r="JMU42" s="1865"/>
      <c r="JMV42" s="1865"/>
      <c r="JMW42" s="1865"/>
      <c r="JMX42" s="1865"/>
      <c r="JMY42" s="1865"/>
      <c r="JMZ42" s="1865"/>
      <c r="JNA42" s="1865"/>
      <c r="JNB42" s="1865"/>
      <c r="JNC42" s="1865"/>
      <c r="JND42" s="1865"/>
      <c r="JNE42" s="1865"/>
      <c r="JNF42" s="1865"/>
      <c r="JNG42" s="1865"/>
      <c r="JNH42" s="1865"/>
      <c r="JNI42" s="1865"/>
      <c r="JNJ42" s="1865"/>
      <c r="JNK42" s="1865"/>
      <c r="JNL42" s="1865"/>
      <c r="JNM42" s="1865"/>
      <c r="JNN42" s="1865"/>
      <c r="JNO42" s="1865"/>
      <c r="JNP42" s="1865"/>
      <c r="JNQ42" s="1865"/>
      <c r="JNR42" s="1865"/>
      <c r="JNS42" s="1865"/>
      <c r="JNT42" s="1865"/>
      <c r="JNU42" s="1865"/>
      <c r="JNV42" s="1865"/>
      <c r="JNW42" s="1865"/>
      <c r="JNX42" s="1865"/>
      <c r="JNY42" s="1865"/>
      <c r="JNZ42" s="1865"/>
      <c r="JOA42" s="1865"/>
      <c r="JOB42" s="1865"/>
      <c r="JOC42" s="1865"/>
      <c r="JOD42" s="1865"/>
      <c r="JOE42" s="1865"/>
      <c r="JOF42" s="1865"/>
      <c r="JOG42" s="1865"/>
      <c r="JOH42" s="1865"/>
      <c r="JOI42" s="1865"/>
      <c r="JOJ42" s="1865"/>
      <c r="JOK42" s="1865"/>
      <c r="JOL42" s="1865"/>
      <c r="JOM42" s="1865"/>
      <c r="JON42" s="1865"/>
      <c r="JOO42" s="1865"/>
      <c r="JOP42" s="1865"/>
      <c r="JOQ42" s="1865"/>
      <c r="JOR42" s="1865"/>
      <c r="JOS42" s="1865"/>
      <c r="JOT42" s="1865"/>
      <c r="JOU42" s="1865"/>
      <c r="JOV42" s="1865"/>
      <c r="JOW42" s="1865"/>
      <c r="JOX42" s="1865"/>
      <c r="JOY42" s="1865"/>
      <c r="JOZ42" s="1865"/>
      <c r="JPA42" s="1865"/>
      <c r="JPB42" s="1865"/>
      <c r="JPC42" s="1865"/>
      <c r="JPD42" s="1865"/>
      <c r="JPE42" s="1865"/>
      <c r="JPF42" s="1865"/>
      <c r="JPG42" s="1865"/>
      <c r="JPH42" s="1865"/>
      <c r="JPI42" s="1865"/>
      <c r="JPJ42" s="1865"/>
      <c r="JPK42" s="1865"/>
      <c r="JPL42" s="1865"/>
      <c r="JPM42" s="1865"/>
      <c r="JPN42" s="1865"/>
      <c r="JPO42" s="1865"/>
      <c r="JPP42" s="1865"/>
      <c r="JPQ42" s="1865"/>
      <c r="JPR42" s="1865"/>
      <c r="JPS42" s="1865"/>
      <c r="JPT42" s="1865"/>
      <c r="JPU42" s="1865"/>
      <c r="JPV42" s="1865"/>
      <c r="JPW42" s="1865"/>
      <c r="JPX42" s="1865"/>
      <c r="JPY42" s="1865"/>
      <c r="JPZ42" s="1865"/>
      <c r="JQA42" s="1865"/>
      <c r="JQB42" s="1865"/>
      <c r="JQC42" s="1865"/>
      <c r="JQD42" s="1865"/>
      <c r="JQE42" s="1865"/>
      <c r="JQF42" s="1865"/>
      <c r="JQG42" s="1865"/>
      <c r="JQH42" s="1865"/>
      <c r="JQI42" s="1865"/>
      <c r="JQJ42" s="1865"/>
      <c r="JQK42" s="1865"/>
      <c r="JQL42" s="1865"/>
      <c r="JQM42" s="1865"/>
      <c r="JQN42" s="1865"/>
      <c r="JQO42" s="1865"/>
      <c r="JQP42" s="1865"/>
      <c r="JQQ42" s="1865"/>
      <c r="JQR42" s="1865"/>
      <c r="JQS42" s="1865"/>
      <c r="JQT42" s="1865"/>
      <c r="JQU42" s="1865"/>
      <c r="JQV42" s="1865"/>
      <c r="JQW42" s="1865"/>
      <c r="JQX42" s="1865"/>
      <c r="JQY42" s="1865"/>
      <c r="JQZ42" s="1865"/>
      <c r="JRA42" s="1865"/>
      <c r="JRB42" s="1865"/>
      <c r="JRC42" s="1865"/>
      <c r="JRD42" s="1865"/>
      <c r="JRE42" s="1865"/>
      <c r="JRF42" s="1865"/>
      <c r="JRG42" s="1865"/>
      <c r="JRH42" s="1865"/>
      <c r="JRI42" s="1865"/>
      <c r="JRJ42" s="1865"/>
      <c r="JRK42" s="1865"/>
      <c r="JRL42" s="1865"/>
      <c r="JRM42" s="1865"/>
      <c r="JRN42" s="1865"/>
      <c r="JRO42" s="1865"/>
      <c r="JRP42" s="1865"/>
      <c r="JRQ42" s="1865"/>
      <c r="JRR42" s="1865"/>
      <c r="JRS42" s="1865"/>
      <c r="JRT42" s="1865"/>
      <c r="JRU42" s="1865"/>
      <c r="JRV42" s="1865"/>
      <c r="JRW42" s="1865"/>
      <c r="JRX42" s="1865"/>
      <c r="JRY42" s="1865"/>
      <c r="JRZ42" s="1865"/>
      <c r="JSA42" s="1865"/>
      <c r="JSB42" s="1865"/>
      <c r="JSC42" s="1865"/>
      <c r="JSD42" s="1865"/>
      <c r="JSE42" s="1865"/>
      <c r="JSF42" s="1865"/>
      <c r="JSG42" s="1865"/>
      <c r="JSH42" s="1865"/>
      <c r="JSI42" s="1865"/>
      <c r="JSJ42" s="1865"/>
      <c r="JSK42" s="1865"/>
      <c r="JSL42" s="1865"/>
      <c r="JSM42" s="1865"/>
      <c r="JSN42" s="1865"/>
      <c r="JSO42" s="1865"/>
      <c r="JSP42" s="1865"/>
      <c r="JSQ42" s="1865"/>
      <c r="JSR42" s="1865"/>
      <c r="JSS42" s="1865"/>
      <c r="JST42" s="1865"/>
      <c r="JSU42" s="1865"/>
      <c r="JSV42" s="1865"/>
      <c r="JSW42" s="1865"/>
      <c r="JSX42" s="1865"/>
      <c r="JSY42" s="1865"/>
      <c r="JSZ42" s="1865"/>
      <c r="JTA42" s="1865"/>
      <c r="JTB42" s="1865"/>
      <c r="JTC42" s="1865"/>
      <c r="JTD42" s="1865"/>
      <c r="JTE42" s="1865"/>
      <c r="JTF42" s="1865"/>
      <c r="JTG42" s="1865"/>
      <c r="JTH42" s="1865"/>
      <c r="JTI42" s="1865"/>
      <c r="JTJ42" s="1865"/>
      <c r="JTK42" s="1865"/>
      <c r="JTL42" s="1865"/>
      <c r="JTM42" s="1865"/>
      <c r="JTN42" s="1865"/>
      <c r="JTO42" s="1865"/>
      <c r="JTP42" s="1865"/>
      <c r="JTQ42" s="1865"/>
      <c r="JTR42" s="1865"/>
      <c r="JTS42" s="1865"/>
      <c r="JTT42" s="1865"/>
      <c r="JTU42" s="1865"/>
      <c r="JTV42" s="1865"/>
      <c r="JTW42" s="1865"/>
      <c r="JTX42" s="1865"/>
      <c r="JTY42" s="1865"/>
      <c r="JTZ42" s="1865"/>
      <c r="JUA42" s="1865"/>
      <c r="JUB42" s="1865"/>
      <c r="JUC42" s="1865"/>
      <c r="JUD42" s="1865"/>
      <c r="JUE42" s="1865"/>
      <c r="JUF42" s="1865"/>
      <c r="JUG42" s="1865"/>
      <c r="JUH42" s="1865"/>
      <c r="JUI42" s="1865"/>
      <c r="JUJ42" s="1865"/>
      <c r="JUK42" s="1865"/>
      <c r="JUL42" s="1865"/>
      <c r="JUM42" s="1865"/>
      <c r="JUN42" s="1865"/>
      <c r="JUO42" s="1865"/>
      <c r="JUP42" s="1865"/>
      <c r="JUQ42" s="1865"/>
      <c r="JUR42" s="1865"/>
      <c r="JUS42" s="1865"/>
      <c r="JUT42" s="1865"/>
      <c r="JUU42" s="1865"/>
      <c r="JUV42" s="1865"/>
      <c r="JUW42" s="1865"/>
      <c r="JUX42" s="1865"/>
      <c r="JUY42" s="1865"/>
      <c r="JUZ42" s="1865"/>
      <c r="JVA42" s="1865"/>
      <c r="JVB42" s="1865"/>
      <c r="JVC42" s="1865"/>
      <c r="JVD42" s="1865"/>
      <c r="JVE42" s="1865"/>
      <c r="JVF42" s="1865"/>
      <c r="JVG42" s="1865"/>
      <c r="JVH42" s="1865"/>
      <c r="JVI42" s="1865"/>
      <c r="JVJ42" s="1865"/>
      <c r="JVK42" s="1865"/>
      <c r="JVL42" s="1865"/>
      <c r="JVM42" s="1865"/>
      <c r="JVN42" s="1865"/>
      <c r="JVO42" s="1865"/>
      <c r="JVP42" s="1865"/>
      <c r="JVQ42" s="1865"/>
      <c r="JVR42" s="1865"/>
      <c r="JVS42" s="1865"/>
      <c r="JVT42" s="1865"/>
      <c r="JVU42" s="1865"/>
      <c r="JVV42" s="1865"/>
      <c r="JVW42" s="1865"/>
      <c r="JVX42" s="1865"/>
      <c r="JVY42" s="1865"/>
      <c r="JVZ42" s="1865"/>
      <c r="JWA42" s="1865"/>
      <c r="JWB42" s="1865"/>
      <c r="JWC42" s="1865"/>
      <c r="JWD42" s="1865"/>
      <c r="JWE42" s="1865"/>
      <c r="JWF42" s="1865"/>
      <c r="JWG42" s="1865"/>
      <c r="JWH42" s="1865"/>
      <c r="JWI42" s="1865"/>
      <c r="JWJ42" s="1865"/>
      <c r="JWK42" s="1865"/>
      <c r="JWL42" s="1865"/>
      <c r="JWM42" s="1865"/>
      <c r="JWN42" s="1865"/>
      <c r="JWO42" s="1865"/>
      <c r="JWP42" s="1865"/>
      <c r="JWQ42" s="1865"/>
      <c r="JWR42" s="1865"/>
      <c r="JWS42" s="1865"/>
      <c r="JWT42" s="1865"/>
      <c r="JWU42" s="1865"/>
      <c r="JWV42" s="1865"/>
      <c r="JWW42" s="1865"/>
      <c r="JWX42" s="1865"/>
      <c r="JWY42" s="1865"/>
      <c r="JWZ42" s="1865"/>
      <c r="JXA42" s="1865"/>
      <c r="JXB42" s="1865"/>
      <c r="JXC42" s="1865"/>
      <c r="JXD42" s="1865"/>
      <c r="JXE42" s="1865"/>
      <c r="JXF42" s="1865"/>
      <c r="JXG42" s="1865"/>
      <c r="JXH42" s="1865"/>
      <c r="JXI42" s="1865"/>
      <c r="JXJ42" s="1865"/>
      <c r="JXK42" s="1865"/>
      <c r="JXL42" s="1865"/>
      <c r="JXM42" s="1865"/>
      <c r="JXN42" s="1865"/>
      <c r="JXO42" s="1865"/>
      <c r="JXP42" s="1865"/>
      <c r="JXQ42" s="1865"/>
      <c r="JXR42" s="1865"/>
      <c r="JXS42" s="1865"/>
      <c r="JXT42" s="1865"/>
      <c r="JXU42" s="1865"/>
      <c r="JXV42" s="1865"/>
      <c r="JXW42" s="1865"/>
      <c r="JXX42" s="1865"/>
      <c r="JXY42" s="1865"/>
      <c r="JXZ42" s="1865"/>
      <c r="JYA42" s="1865"/>
      <c r="JYB42" s="1865"/>
      <c r="JYC42" s="1865"/>
      <c r="JYD42" s="1865"/>
      <c r="JYE42" s="1865"/>
      <c r="JYF42" s="1865"/>
      <c r="JYG42" s="1865"/>
      <c r="JYH42" s="1865"/>
      <c r="JYI42" s="1865"/>
      <c r="JYJ42" s="1865"/>
      <c r="JYK42" s="1865"/>
      <c r="JYL42" s="1865"/>
      <c r="JYM42" s="1865"/>
      <c r="JYN42" s="1865"/>
      <c r="JYO42" s="1865"/>
      <c r="JYP42" s="1865"/>
      <c r="JYQ42" s="1865"/>
      <c r="JYR42" s="1865"/>
      <c r="JYS42" s="1865"/>
      <c r="JYT42" s="1865"/>
      <c r="JYU42" s="1865"/>
      <c r="JYV42" s="1865"/>
      <c r="JYW42" s="1865"/>
      <c r="JYX42" s="1865"/>
      <c r="JYY42" s="1865"/>
      <c r="JYZ42" s="1865"/>
      <c r="JZA42" s="1865"/>
      <c r="JZB42" s="1865"/>
      <c r="JZC42" s="1865"/>
      <c r="JZD42" s="1865"/>
      <c r="JZE42" s="1865"/>
      <c r="JZF42" s="1865"/>
      <c r="JZG42" s="1865"/>
      <c r="JZH42" s="1865"/>
      <c r="JZI42" s="1865"/>
      <c r="JZJ42" s="1865"/>
      <c r="JZK42" s="1865"/>
      <c r="JZL42" s="1865"/>
      <c r="JZM42" s="1865"/>
      <c r="JZN42" s="1865"/>
      <c r="JZO42" s="1865"/>
      <c r="JZP42" s="1865"/>
      <c r="JZQ42" s="1865"/>
      <c r="JZR42" s="1865"/>
      <c r="JZS42" s="1865"/>
      <c r="JZT42" s="1865"/>
      <c r="JZU42" s="1865"/>
      <c r="JZV42" s="1865"/>
      <c r="JZW42" s="1865"/>
      <c r="JZX42" s="1865"/>
      <c r="JZY42" s="1865"/>
      <c r="JZZ42" s="1865"/>
      <c r="KAA42" s="1865"/>
      <c r="KAB42" s="1865"/>
      <c r="KAC42" s="1865"/>
      <c r="KAD42" s="1865"/>
      <c r="KAE42" s="1865"/>
      <c r="KAF42" s="1865"/>
      <c r="KAG42" s="1865"/>
      <c r="KAH42" s="1865"/>
      <c r="KAI42" s="1865"/>
      <c r="KAJ42" s="1865"/>
      <c r="KAK42" s="1865"/>
      <c r="KAL42" s="1865"/>
      <c r="KAM42" s="1865"/>
      <c r="KAN42" s="1865"/>
      <c r="KAO42" s="1865"/>
      <c r="KAP42" s="1865"/>
      <c r="KAQ42" s="1865"/>
      <c r="KAR42" s="1865"/>
      <c r="KAS42" s="1865"/>
      <c r="KAT42" s="1865"/>
      <c r="KAU42" s="1865"/>
      <c r="KAV42" s="1865"/>
      <c r="KAW42" s="1865"/>
      <c r="KAX42" s="1865"/>
      <c r="KAY42" s="1865"/>
      <c r="KAZ42" s="1865"/>
      <c r="KBA42" s="1865"/>
      <c r="KBB42" s="1865"/>
      <c r="KBC42" s="1865"/>
      <c r="KBD42" s="1865"/>
      <c r="KBE42" s="1865"/>
      <c r="KBF42" s="1865"/>
      <c r="KBG42" s="1865"/>
      <c r="KBH42" s="1865"/>
      <c r="KBI42" s="1865"/>
      <c r="KBJ42" s="1865"/>
      <c r="KBK42" s="1865"/>
      <c r="KBL42" s="1865"/>
      <c r="KBM42" s="1865"/>
      <c r="KBN42" s="1865"/>
      <c r="KBO42" s="1865"/>
      <c r="KBP42" s="1865"/>
      <c r="KBQ42" s="1865"/>
      <c r="KBR42" s="1865"/>
      <c r="KBS42" s="1865"/>
      <c r="KBT42" s="1865"/>
      <c r="KBU42" s="1865"/>
      <c r="KBV42" s="1865"/>
      <c r="KBW42" s="1865"/>
      <c r="KBX42" s="1865"/>
      <c r="KBY42" s="1865"/>
      <c r="KBZ42" s="1865"/>
      <c r="KCA42" s="1865"/>
      <c r="KCB42" s="1865"/>
      <c r="KCC42" s="1865"/>
      <c r="KCD42" s="1865"/>
      <c r="KCE42" s="1865"/>
      <c r="KCF42" s="1865"/>
      <c r="KCG42" s="1865"/>
      <c r="KCH42" s="1865"/>
      <c r="KCI42" s="1865"/>
      <c r="KCJ42" s="1865"/>
      <c r="KCK42" s="1865"/>
      <c r="KCL42" s="1865"/>
      <c r="KCM42" s="1865"/>
      <c r="KCN42" s="1865"/>
      <c r="KCO42" s="1865"/>
      <c r="KCP42" s="1865"/>
      <c r="KCQ42" s="1865"/>
      <c r="KCR42" s="1865"/>
      <c r="KCS42" s="1865"/>
      <c r="KCT42" s="1865"/>
      <c r="KCU42" s="1865"/>
      <c r="KCV42" s="1865"/>
      <c r="KCW42" s="1865"/>
      <c r="KCX42" s="1865"/>
      <c r="KCY42" s="1865"/>
      <c r="KCZ42" s="1865"/>
      <c r="KDA42" s="1865"/>
      <c r="KDB42" s="1865"/>
      <c r="KDC42" s="1865"/>
      <c r="KDD42" s="1865"/>
      <c r="KDE42" s="1865"/>
      <c r="KDF42" s="1865"/>
      <c r="KDG42" s="1865"/>
      <c r="KDH42" s="1865"/>
      <c r="KDI42" s="1865"/>
      <c r="KDJ42" s="1865"/>
      <c r="KDK42" s="1865"/>
      <c r="KDL42" s="1865"/>
      <c r="KDM42" s="1865"/>
      <c r="KDN42" s="1865"/>
      <c r="KDO42" s="1865"/>
      <c r="KDP42" s="1865"/>
      <c r="KDQ42" s="1865"/>
      <c r="KDR42" s="1865"/>
      <c r="KDS42" s="1865"/>
      <c r="KDT42" s="1865"/>
      <c r="KDU42" s="1865"/>
      <c r="KDV42" s="1865"/>
      <c r="KDW42" s="1865"/>
      <c r="KDX42" s="1865"/>
      <c r="KDY42" s="1865"/>
      <c r="KDZ42" s="1865"/>
      <c r="KEA42" s="1865"/>
      <c r="KEB42" s="1865"/>
      <c r="KEC42" s="1865"/>
      <c r="KED42" s="1865"/>
      <c r="KEE42" s="1865"/>
      <c r="KEF42" s="1865"/>
      <c r="KEG42" s="1865"/>
      <c r="KEH42" s="1865"/>
      <c r="KEI42" s="1865"/>
      <c r="KEJ42" s="1865"/>
      <c r="KEK42" s="1865"/>
      <c r="KEL42" s="1865"/>
      <c r="KEM42" s="1865"/>
      <c r="KEN42" s="1865"/>
      <c r="KEO42" s="1865"/>
      <c r="KEP42" s="1865"/>
      <c r="KEQ42" s="1865"/>
      <c r="KER42" s="1865"/>
      <c r="KES42" s="1865"/>
      <c r="KET42" s="1865"/>
      <c r="KEU42" s="1865"/>
      <c r="KEV42" s="1865"/>
      <c r="KEW42" s="1865"/>
      <c r="KEX42" s="1865"/>
      <c r="KEY42" s="1865"/>
      <c r="KEZ42" s="1865"/>
      <c r="KFA42" s="1865"/>
      <c r="KFB42" s="1865"/>
      <c r="KFC42" s="1865"/>
      <c r="KFD42" s="1865"/>
      <c r="KFE42" s="1865"/>
      <c r="KFF42" s="1865"/>
      <c r="KFG42" s="1865"/>
      <c r="KFH42" s="1865"/>
      <c r="KFI42" s="1865"/>
      <c r="KFJ42" s="1865"/>
      <c r="KFK42" s="1865"/>
      <c r="KFL42" s="1865"/>
      <c r="KFM42" s="1865"/>
      <c r="KFN42" s="1865"/>
      <c r="KFO42" s="1865"/>
      <c r="KFP42" s="1865"/>
      <c r="KFQ42" s="1865"/>
      <c r="KFR42" s="1865"/>
      <c r="KFS42" s="1865"/>
      <c r="KFT42" s="1865"/>
      <c r="KFU42" s="1865"/>
      <c r="KFV42" s="1865"/>
      <c r="KFW42" s="1865"/>
      <c r="KFX42" s="1865"/>
      <c r="KFY42" s="1865"/>
      <c r="KFZ42" s="1865"/>
      <c r="KGA42" s="1865"/>
      <c r="KGB42" s="1865"/>
      <c r="KGC42" s="1865"/>
      <c r="KGD42" s="1865"/>
      <c r="KGE42" s="1865"/>
      <c r="KGF42" s="1865"/>
      <c r="KGG42" s="1865"/>
      <c r="KGH42" s="1865"/>
      <c r="KGI42" s="1865"/>
      <c r="KGJ42" s="1865"/>
      <c r="KGK42" s="1865"/>
      <c r="KGL42" s="1865"/>
      <c r="KGM42" s="1865"/>
      <c r="KGN42" s="1865"/>
      <c r="KGO42" s="1865"/>
      <c r="KGP42" s="1865"/>
      <c r="KGQ42" s="1865"/>
      <c r="KGR42" s="1865"/>
      <c r="KGS42" s="1865"/>
      <c r="KGT42" s="1865"/>
      <c r="KGU42" s="1865"/>
      <c r="KGV42" s="1865"/>
      <c r="KGW42" s="1865"/>
      <c r="KGX42" s="1865"/>
      <c r="KGY42" s="1865"/>
      <c r="KGZ42" s="1865"/>
      <c r="KHA42" s="1865"/>
      <c r="KHB42" s="1865"/>
      <c r="KHC42" s="1865"/>
      <c r="KHD42" s="1865"/>
      <c r="KHE42" s="1865"/>
      <c r="KHF42" s="1865"/>
      <c r="KHG42" s="1865"/>
      <c r="KHH42" s="1865"/>
      <c r="KHI42" s="1865"/>
      <c r="KHJ42" s="1865"/>
      <c r="KHK42" s="1865"/>
      <c r="KHL42" s="1865"/>
      <c r="KHM42" s="1865"/>
      <c r="KHN42" s="1865"/>
      <c r="KHO42" s="1865"/>
      <c r="KHP42" s="1865"/>
      <c r="KHQ42" s="1865"/>
      <c r="KHR42" s="1865"/>
      <c r="KHS42" s="1865"/>
      <c r="KHT42" s="1865"/>
      <c r="KHU42" s="1865"/>
      <c r="KHV42" s="1865"/>
      <c r="KHW42" s="1865"/>
      <c r="KHX42" s="1865"/>
      <c r="KHY42" s="1865"/>
      <c r="KHZ42" s="1865"/>
      <c r="KIA42" s="1865"/>
      <c r="KIB42" s="1865"/>
      <c r="KIC42" s="1865"/>
      <c r="KID42" s="1865"/>
      <c r="KIE42" s="1865"/>
      <c r="KIF42" s="1865"/>
      <c r="KIG42" s="1865"/>
      <c r="KIH42" s="1865"/>
      <c r="KII42" s="1865"/>
      <c r="KIJ42" s="1865"/>
      <c r="KIK42" s="1865"/>
      <c r="KIL42" s="1865"/>
      <c r="KIM42" s="1865"/>
      <c r="KIN42" s="1865"/>
      <c r="KIO42" s="1865"/>
      <c r="KIP42" s="1865"/>
      <c r="KIQ42" s="1865"/>
      <c r="KIR42" s="1865"/>
      <c r="KIS42" s="1865"/>
      <c r="KIT42" s="1865"/>
      <c r="KIU42" s="1865"/>
      <c r="KIV42" s="1865"/>
      <c r="KIW42" s="1865"/>
      <c r="KIX42" s="1865"/>
      <c r="KIY42" s="1865"/>
      <c r="KIZ42" s="1865"/>
      <c r="KJA42" s="1865"/>
      <c r="KJB42" s="1865"/>
      <c r="KJC42" s="1865"/>
      <c r="KJD42" s="1865"/>
      <c r="KJE42" s="1865"/>
      <c r="KJF42" s="1865"/>
      <c r="KJG42" s="1865"/>
      <c r="KJH42" s="1865"/>
      <c r="KJI42" s="1865"/>
      <c r="KJJ42" s="1865"/>
      <c r="KJK42" s="1865"/>
      <c r="KJL42" s="1865"/>
      <c r="KJM42" s="1865"/>
      <c r="KJN42" s="1865"/>
      <c r="KJO42" s="1865"/>
      <c r="KJP42" s="1865"/>
      <c r="KJQ42" s="1865"/>
      <c r="KJR42" s="1865"/>
      <c r="KJS42" s="1865"/>
      <c r="KJT42" s="1865"/>
      <c r="KJU42" s="1865"/>
      <c r="KJV42" s="1865"/>
      <c r="KJW42" s="1865"/>
      <c r="KJX42" s="1865"/>
      <c r="KJY42" s="1865"/>
      <c r="KJZ42" s="1865"/>
      <c r="KKA42" s="1865"/>
      <c r="KKB42" s="1865"/>
      <c r="KKC42" s="1865"/>
      <c r="KKD42" s="1865"/>
      <c r="KKE42" s="1865"/>
      <c r="KKF42" s="1865"/>
      <c r="KKG42" s="1865"/>
      <c r="KKH42" s="1865"/>
      <c r="KKI42" s="1865"/>
      <c r="KKJ42" s="1865"/>
      <c r="KKK42" s="1865"/>
      <c r="KKL42" s="1865"/>
      <c r="KKM42" s="1865"/>
      <c r="KKN42" s="1865"/>
      <c r="KKO42" s="1865"/>
      <c r="KKP42" s="1865"/>
      <c r="KKQ42" s="1865"/>
      <c r="KKR42" s="1865"/>
      <c r="KKS42" s="1865"/>
      <c r="KKT42" s="1865"/>
      <c r="KKU42" s="1865"/>
      <c r="KKV42" s="1865"/>
      <c r="KKW42" s="1865"/>
      <c r="KKX42" s="1865"/>
      <c r="KKY42" s="1865"/>
      <c r="KKZ42" s="1865"/>
      <c r="KLA42" s="1865"/>
      <c r="KLB42" s="1865"/>
      <c r="KLC42" s="1865"/>
      <c r="KLD42" s="1865"/>
      <c r="KLE42" s="1865"/>
      <c r="KLF42" s="1865"/>
      <c r="KLG42" s="1865"/>
      <c r="KLH42" s="1865"/>
      <c r="KLI42" s="1865"/>
      <c r="KLJ42" s="1865"/>
      <c r="KLK42" s="1865"/>
      <c r="KLL42" s="1865"/>
      <c r="KLM42" s="1865"/>
      <c r="KLN42" s="1865"/>
      <c r="KLO42" s="1865"/>
      <c r="KLP42" s="1865"/>
      <c r="KLQ42" s="1865"/>
      <c r="KLR42" s="1865"/>
      <c r="KLS42" s="1865"/>
      <c r="KLT42" s="1865"/>
      <c r="KLU42" s="1865"/>
      <c r="KLV42" s="1865"/>
      <c r="KLW42" s="1865"/>
      <c r="KLX42" s="1865"/>
      <c r="KLY42" s="1865"/>
      <c r="KLZ42" s="1865"/>
      <c r="KMA42" s="1865"/>
      <c r="KMB42" s="1865"/>
      <c r="KMC42" s="1865"/>
      <c r="KMD42" s="1865"/>
      <c r="KME42" s="1865"/>
      <c r="KMF42" s="1865"/>
      <c r="KMG42" s="1865"/>
      <c r="KMH42" s="1865"/>
      <c r="KMI42" s="1865"/>
      <c r="KMJ42" s="1865"/>
      <c r="KMK42" s="1865"/>
      <c r="KML42" s="1865"/>
      <c r="KMM42" s="1865"/>
      <c r="KMN42" s="1865"/>
      <c r="KMO42" s="1865"/>
      <c r="KMP42" s="1865"/>
      <c r="KMQ42" s="1865"/>
      <c r="KMR42" s="1865"/>
      <c r="KMS42" s="1865"/>
      <c r="KMT42" s="1865"/>
      <c r="KMU42" s="1865"/>
      <c r="KMV42" s="1865"/>
      <c r="KMW42" s="1865"/>
      <c r="KMX42" s="1865"/>
      <c r="KMY42" s="1865"/>
      <c r="KMZ42" s="1865"/>
      <c r="KNA42" s="1865"/>
      <c r="KNB42" s="1865"/>
      <c r="KNC42" s="1865"/>
      <c r="KND42" s="1865"/>
      <c r="KNE42" s="1865"/>
      <c r="KNF42" s="1865"/>
      <c r="KNG42" s="1865"/>
      <c r="KNH42" s="1865"/>
      <c r="KNI42" s="1865"/>
      <c r="KNJ42" s="1865"/>
      <c r="KNK42" s="1865"/>
      <c r="KNL42" s="1865"/>
      <c r="KNM42" s="1865"/>
      <c r="KNN42" s="1865"/>
      <c r="KNO42" s="1865"/>
      <c r="KNP42" s="1865"/>
      <c r="KNQ42" s="1865"/>
      <c r="KNR42" s="1865"/>
      <c r="KNS42" s="1865"/>
      <c r="KNT42" s="1865"/>
      <c r="KNU42" s="1865"/>
      <c r="KNV42" s="1865"/>
      <c r="KNW42" s="1865"/>
      <c r="KNX42" s="1865"/>
      <c r="KNY42" s="1865"/>
      <c r="KNZ42" s="1865"/>
      <c r="KOA42" s="1865"/>
      <c r="KOB42" s="1865"/>
      <c r="KOC42" s="1865"/>
      <c r="KOD42" s="1865"/>
      <c r="KOE42" s="1865"/>
      <c r="KOF42" s="1865"/>
      <c r="KOG42" s="1865"/>
      <c r="KOH42" s="1865"/>
      <c r="KOI42" s="1865"/>
      <c r="KOJ42" s="1865"/>
      <c r="KOK42" s="1865"/>
      <c r="KOL42" s="1865"/>
      <c r="KOM42" s="1865"/>
      <c r="KON42" s="1865"/>
      <c r="KOO42" s="1865"/>
      <c r="KOP42" s="1865"/>
      <c r="KOQ42" s="1865"/>
      <c r="KOR42" s="1865"/>
      <c r="KOS42" s="1865"/>
      <c r="KOT42" s="1865"/>
      <c r="KOU42" s="1865"/>
      <c r="KOV42" s="1865"/>
      <c r="KOW42" s="1865"/>
      <c r="KOX42" s="1865"/>
      <c r="KOY42" s="1865"/>
      <c r="KOZ42" s="1865"/>
      <c r="KPA42" s="1865"/>
      <c r="KPB42" s="1865"/>
      <c r="KPC42" s="1865"/>
      <c r="KPD42" s="1865"/>
      <c r="KPE42" s="1865"/>
      <c r="KPF42" s="1865"/>
      <c r="KPG42" s="1865"/>
      <c r="KPH42" s="1865"/>
      <c r="KPI42" s="1865"/>
      <c r="KPJ42" s="1865"/>
      <c r="KPK42" s="1865"/>
      <c r="KPL42" s="1865"/>
      <c r="KPM42" s="1865"/>
      <c r="KPN42" s="1865"/>
      <c r="KPO42" s="1865"/>
      <c r="KPP42" s="1865"/>
      <c r="KPQ42" s="1865"/>
      <c r="KPR42" s="1865"/>
      <c r="KPS42" s="1865"/>
      <c r="KPT42" s="1865"/>
      <c r="KPU42" s="1865"/>
      <c r="KPV42" s="1865"/>
      <c r="KPW42" s="1865"/>
      <c r="KPX42" s="1865"/>
      <c r="KPY42" s="1865"/>
      <c r="KPZ42" s="1865"/>
      <c r="KQA42" s="1865"/>
      <c r="KQB42" s="1865"/>
      <c r="KQC42" s="1865"/>
      <c r="KQD42" s="1865"/>
      <c r="KQE42" s="1865"/>
      <c r="KQF42" s="1865"/>
      <c r="KQG42" s="1865"/>
      <c r="KQH42" s="1865"/>
      <c r="KQI42" s="1865"/>
      <c r="KQJ42" s="1865"/>
      <c r="KQK42" s="1865"/>
      <c r="KQL42" s="1865"/>
      <c r="KQM42" s="1865"/>
      <c r="KQN42" s="1865"/>
      <c r="KQO42" s="1865"/>
      <c r="KQP42" s="1865"/>
      <c r="KQQ42" s="1865"/>
      <c r="KQR42" s="1865"/>
      <c r="KQS42" s="1865"/>
      <c r="KQT42" s="1865"/>
      <c r="KQU42" s="1865"/>
      <c r="KQV42" s="1865"/>
      <c r="KQW42" s="1865"/>
      <c r="KQX42" s="1865"/>
      <c r="KQY42" s="1865"/>
      <c r="KQZ42" s="1865"/>
      <c r="KRA42" s="1865"/>
      <c r="KRB42" s="1865"/>
      <c r="KRC42" s="1865"/>
      <c r="KRD42" s="1865"/>
      <c r="KRE42" s="1865"/>
      <c r="KRF42" s="1865"/>
      <c r="KRG42" s="1865"/>
      <c r="KRH42" s="1865"/>
      <c r="KRI42" s="1865"/>
      <c r="KRJ42" s="1865"/>
      <c r="KRK42" s="1865"/>
      <c r="KRL42" s="1865"/>
      <c r="KRM42" s="1865"/>
      <c r="KRN42" s="1865"/>
      <c r="KRO42" s="1865"/>
      <c r="KRP42" s="1865"/>
      <c r="KRQ42" s="1865"/>
      <c r="KRR42" s="1865"/>
      <c r="KRS42" s="1865"/>
      <c r="KRT42" s="1865"/>
      <c r="KRU42" s="1865"/>
      <c r="KRV42" s="1865"/>
      <c r="KRW42" s="1865"/>
      <c r="KRX42" s="1865"/>
      <c r="KRY42" s="1865"/>
      <c r="KRZ42" s="1865"/>
      <c r="KSA42" s="1865"/>
      <c r="KSB42" s="1865"/>
      <c r="KSC42" s="1865"/>
      <c r="KSD42" s="1865"/>
      <c r="KSE42" s="1865"/>
      <c r="KSF42" s="1865"/>
      <c r="KSG42" s="1865"/>
      <c r="KSH42" s="1865"/>
      <c r="KSI42" s="1865"/>
      <c r="KSJ42" s="1865"/>
      <c r="KSK42" s="1865"/>
      <c r="KSL42" s="1865"/>
      <c r="KSM42" s="1865"/>
      <c r="KSN42" s="1865"/>
      <c r="KSO42" s="1865"/>
      <c r="KSP42" s="1865"/>
      <c r="KSQ42" s="1865"/>
      <c r="KSR42" s="1865"/>
      <c r="KSS42" s="1865"/>
      <c r="KST42" s="1865"/>
      <c r="KSU42" s="1865"/>
      <c r="KSV42" s="1865"/>
      <c r="KSW42" s="1865"/>
      <c r="KSX42" s="1865"/>
      <c r="KSY42" s="1865"/>
      <c r="KSZ42" s="1865"/>
      <c r="KTA42" s="1865"/>
      <c r="KTB42" s="1865"/>
      <c r="KTC42" s="1865"/>
      <c r="KTD42" s="1865"/>
      <c r="KTE42" s="1865"/>
      <c r="KTF42" s="1865"/>
      <c r="KTG42" s="1865"/>
      <c r="KTH42" s="1865"/>
      <c r="KTI42" s="1865"/>
      <c r="KTJ42" s="1865"/>
      <c r="KTK42" s="1865"/>
      <c r="KTL42" s="1865"/>
      <c r="KTM42" s="1865"/>
      <c r="KTN42" s="1865"/>
      <c r="KTO42" s="1865"/>
      <c r="KTP42" s="1865"/>
      <c r="KTQ42" s="1865"/>
      <c r="KTR42" s="1865"/>
      <c r="KTS42" s="1865"/>
      <c r="KTT42" s="1865"/>
      <c r="KTU42" s="1865"/>
      <c r="KTV42" s="1865"/>
      <c r="KTW42" s="1865"/>
      <c r="KTX42" s="1865"/>
      <c r="KTY42" s="1865"/>
      <c r="KTZ42" s="1865"/>
      <c r="KUA42" s="1865"/>
      <c r="KUB42" s="1865"/>
      <c r="KUC42" s="1865"/>
      <c r="KUD42" s="1865"/>
      <c r="KUE42" s="1865"/>
      <c r="KUF42" s="1865"/>
      <c r="KUG42" s="1865"/>
      <c r="KUH42" s="1865"/>
      <c r="KUI42" s="1865"/>
      <c r="KUJ42" s="1865"/>
      <c r="KUK42" s="1865"/>
      <c r="KUL42" s="1865"/>
      <c r="KUM42" s="1865"/>
      <c r="KUN42" s="1865"/>
      <c r="KUO42" s="1865"/>
      <c r="KUP42" s="1865"/>
      <c r="KUQ42" s="1865"/>
      <c r="KUR42" s="1865"/>
      <c r="KUS42" s="1865"/>
      <c r="KUT42" s="1865"/>
      <c r="KUU42" s="1865"/>
      <c r="KUV42" s="1865"/>
      <c r="KUW42" s="1865"/>
      <c r="KUX42" s="1865"/>
      <c r="KUY42" s="1865"/>
      <c r="KUZ42" s="1865"/>
      <c r="KVA42" s="1865"/>
      <c r="KVB42" s="1865"/>
      <c r="KVC42" s="1865"/>
      <c r="KVD42" s="1865"/>
      <c r="KVE42" s="1865"/>
      <c r="KVF42" s="1865"/>
      <c r="KVG42" s="1865"/>
      <c r="KVH42" s="1865"/>
      <c r="KVI42" s="1865"/>
      <c r="KVJ42" s="1865"/>
      <c r="KVK42" s="1865"/>
      <c r="KVL42" s="1865"/>
      <c r="KVM42" s="1865"/>
      <c r="KVN42" s="1865"/>
      <c r="KVO42" s="1865"/>
      <c r="KVP42" s="1865"/>
      <c r="KVQ42" s="1865"/>
      <c r="KVR42" s="1865"/>
      <c r="KVS42" s="1865"/>
      <c r="KVT42" s="1865"/>
      <c r="KVU42" s="1865"/>
      <c r="KVV42" s="1865"/>
      <c r="KVW42" s="1865"/>
      <c r="KVX42" s="1865"/>
      <c r="KVY42" s="1865"/>
      <c r="KVZ42" s="1865"/>
      <c r="KWA42" s="1865"/>
      <c r="KWB42" s="1865"/>
      <c r="KWC42" s="1865"/>
      <c r="KWD42" s="1865"/>
      <c r="KWE42" s="1865"/>
      <c r="KWF42" s="1865"/>
      <c r="KWG42" s="1865"/>
      <c r="KWH42" s="1865"/>
      <c r="KWI42" s="1865"/>
      <c r="KWJ42" s="1865"/>
      <c r="KWK42" s="1865"/>
      <c r="KWL42" s="1865"/>
      <c r="KWM42" s="1865"/>
      <c r="KWN42" s="1865"/>
      <c r="KWO42" s="1865"/>
      <c r="KWP42" s="1865"/>
      <c r="KWQ42" s="1865"/>
      <c r="KWR42" s="1865"/>
      <c r="KWS42" s="1865"/>
      <c r="KWT42" s="1865"/>
      <c r="KWU42" s="1865"/>
      <c r="KWV42" s="1865"/>
      <c r="KWW42" s="1865"/>
      <c r="KWX42" s="1865"/>
      <c r="KWY42" s="1865"/>
      <c r="KWZ42" s="1865"/>
      <c r="KXA42" s="1865"/>
      <c r="KXB42" s="1865"/>
      <c r="KXC42" s="1865"/>
      <c r="KXD42" s="1865"/>
      <c r="KXE42" s="1865"/>
      <c r="KXF42" s="1865"/>
      <c r="KXG42" s="1865"/>
      <c r="KXH42" s="1865"/>
      <c r="KXI42" s="1865"/>
      <c r="KXJ42" s="1865"/>
      <c r="KXK42" s="1865"/>
      <c r="KXL42" s="1865"/>
      <c r="KXM42" s="1865"/>
      <c r="KXN42" s="1865"/>
      <c r="KXO42" s="1865"/>
      <c r="KXP42" s="1865"/>
      <c r="KXQ42" s="1865"/>
      <c r="KXR42" s="1865"/>
      <c r="KXS42" s="1865"/>
      <c r="KXT42" s="1865"/>
      <c r="KXU42" s="1865"/>
      <c r="KXV42" s="1865"/>
      <c r="KXW42" s="1865"/>
      <c r="KXX42" s="1865"/>
      <c r="KXY42" s="1865"/>
      <c r="KXZ42" s="1865"/>
      <c r="KYA42" s="1865"/>
      <c r="KYB42" s="1865"/>
      <c r="KYC42" s="1865"/>
      <c r="KYD42" s="1865"/>
      <c r="KYE42" s="1865"/>
      <c r="KYF42" s="1865"/>
      <c r="KYG42" s="1865"/>
      <c r="KYH42" s="1865"/>
      <c r="KYI42" s="1865"/>
      <c r="KYJ42" s="1865"/>
      <c r="KYK42" s="1865"/>
      <c r="KYL42" s="1865"/>
      <c r="KYM42" s="1865"/>
      <c r="KYN42" s="1865"/>
      <c r="KYO42" s="1865"/>
      <c r="KYP42" s="1865"/>
      <c r="KYQ42" s="1865"/>
      <c r="KYR42" s="1865"/>
      <c r="KYS42" s="1865"/>
      <c r="KYT42" s="1865"/>
      <c r="KYU42" s="1865"/>
      <c r="KYV42" s="1865"/>
      <c r="KYW42" s="1865"/>
      <c r="KYX42" s="1865"/>
      <c r="KYY42" s="1865"/>
      <c r="KYZ42" s="1865"/>
      <c r="KZA42" s="1865"/>
      <c r="KZB42" s="1865"/>
      <c r="KZC42" s="1865"/>
      <c r="KZD42" s="1865"/>
      <c r="KZE42" s="1865"/>
      <c r="KZF42" s="1865"/>
      <c r="KZG42" s="1865"/>
      <c r="KZH42" s="1865"/>
      <c r="KZI42" s="1865"/>
      <c r="KZJ42" s="1865"/>
      <c r="KZK42" s="1865"/>
      <c r="KZL42" s="1865"/>
      <c r="KZM42" s="1865"/>
      <c r="KZN42" s="1865"/>
      <c r="KZO42" s="1865"/>
      <c r="KZP42" s="1865"/>
      <c r="KZQ42" s="1865"/>
      <c r="KZR42" s="1865"/>
      <c r="KZS42" s="1865"/>
      <c r="KZT42" s="1865"/>
      <c r="KZU42" s="1865"/>
      <c r="KZV42" s="1865"/>
      <c r="KZW42" s="1865"/>
      <c r="KZX42" s="1865"/>
      <c r="KZY42" s="1865"/>
      <c r="KZZ42" s="1865"/>
      <c r="LAA42" s="1865"/>
      <c r="LAB42" s="1865"/>
      <c r="LAC42" s="1865"/>
      <c r="LAD42" s="1865"/>
      <c r="LAE42" s="1865"/>
      <c r="LAF42" s="1865"/>
      <c r="LAG42" s="1865"/>
      <c r="LAH42" s="1865"/>
      <c r="LAI42" s="1865"/>
      <c r="LAJ42" s="1865"/>
      <c r="LAK42" s="1865"/>
      <c r="LAL42" s="1865"/>
      <c r="LAM42" s="1865"/>
      <c r="LAN42" s="1865"/>
      <c r="LAO42" s="1865"/>
      <c r="LAP42" s="1865"/>
      <c r="LAQ42" s="1865"/>
      <c r="LAR42" s="1865"/>
      <c r="LAS42" s="1865"/>
      <c r="LAT42" s="1865"/>
      <c r="LAU42" s="1865"/>
      <c r="LAV42" s="1865"/>
      <c r="LAW42" s="1865"/>
      <c r="LAX42" s="1865"/>
      <c r="LAY42" s="1865"/>
      <c r="LAZ42" s="1865"/>
      <c r="LBA42" s="1865"/>
      <c r="LBB42" s="1865"/>
      <c r="LBC42" s="1865"/>
      <c r="LBD42" s="1865"/>
      <c r="LBE42" s="1865"/>
      <c r="LBF42" s="1865"/>
      <c r="LBG42" s="1865"/>
      <c r="LBH42" s="1865"/>
      <c r="LBI42" s="1865"/>
      <c r="LBJ42" s="1865"/>
      <c r="LBK42" s="1865"/>
      <c r="LBL42" s="1865"/>
      <c r="LBM42" s="1865"/>
      <c r="LBN42" s="1865"/>
      <c r="LBO42" s="1865"/>
      <c r="LBP42" s="1865"/>
      <c r="LBQ42" s="1865"/>
      <c r="LBR42" s="1865"/>
      <c r="LBS42" s="1865"/>
      <c r="LBT42" s="1865"/>
      <c r="LBU42" s="1865"/>
      <c r="LBV42" s="1865"/>
      <c r="LBW42" s="1865"/>
      <c r="LBX42" s="1865"/>
      <c r="LBY42" s="1865"/>
      <c r="LBZ42" s="1865"/>
      <c r="LCA42" s="1865"/>
      <c r="LCB42" s="1865"/>
      <c r="LCC42" s="1865"/>
      <c r="LCD42" s="1865"/>
      <c r="LCE42" s="1865"/>
      <c r="LCF42" s="1865"/>
      <c r="LCG42" s="1865"/>
      <c r="LCH42" s="1865"/>
      <c r="LCI42" s="1865"/>
      <c r="LCJ42" s="1865"/>
      <c r="LCK42" s="1865"/>
      <c r="LCL42" s="1865"/>
      <c r="LCM42" s="1865"/>
      <c r="LCN42" s="1865"/>
      <c r="LCO42" s="1865"/>
      <c r="LCP42" s="1865"/>
      <c r="LCQ42" s="1865"/>
      <c r="LCR42" s="1865"/>
      <c r="LCS42" s="1865"/>
      <c r="LCT42" s="1865"/>
      <c r="LCU42" s="1865"/>
      <c r="LCV42" s="1865"/>
      <c r="LCW42" s="1865"/>
      <c r="LCX42" s="1865"/>
      <c r="LCY42" s="1865"/>
      <c r="LCZ42" s="1865"/>
      <c r="LDA42" s="1865"/>
      <c r="LDB42" s="1865"/>
      <c r="LDC42" s="1865"/>
      <c r="LDD42" s="1865"/>
      <c r="LDE42" s="1865"/>
      <c r="LDF42" s="1865"/>
      <c r="LDG42" s="1865"/>
      <c r="LDH42" s="1865"/>
      <c r="LDI42" s="1865"/>
      <c r="LDJ42" s="1865"/>
      <c r="LDK42" s="1865"/>
      <c r="LDL42" s="1865"/>
      <c r="LDM42" s="1865"/>
      <c r="LDN42" s="1865"/>
      <c r="LDO42" s="1865"/>
      <c r="LDP42" s="1865"/>
      <c r="LDQ42" s="1865"/>
      <c r="LDR42" s="1865"/>
      <c r="LDS42" s="1865"/>
      <c r="LDT42" s="1865"/>
      <c r="LDU42" s="1865"/>
      <c r="LDV42" s="1865"/>
      <c r="LDW42" s="1865"/>
      <c r="LDX42" s="1865"/>
      <c r="LDY42" s="1865"/>
      <c r="LDZ42" s="1865"/>
      <c r="LEA42" s="1865"/>
      <c r="LEB42" s="1865"/>
      <c r="LEC42" s="1865"/>
      <c r="LED42" s="1865"/>
      <c r="LEE42" s="1865"/>
      <c r="LEF42" s="1865"/>
      <c r="LEG42" s="1865"/>
      <c r="LEH42" s="1865"/>
      <c r="LEI42" s="1865"/>
      <c r="LEJ42" s="1865"/>
      <c r="LEK42" s="1865"/>
      <c r="LEL42" s="1865"/>
      <c r="LEM42" s="1865"/>
      <c r="LEN42" s="1865"/>
      <c r="LEO42" s="1865"/>
      <c r="LEP42" s="1865"/>
      <c r="LEQ42" s="1865"/>
      <c r="LER42" s="1865"/>
      <c r="LES42" s="1865"/>
      <c r="LET42" s="1865"/>
      <c r="LEU42" s="1865"/>
      <c r="LEV42" s="1865"/>
      <c r="LEW42" s="1865"/>
      <c r="LEX42" s="1865"/>
      <c r="LEY42" s="1865"/>
      <c r="LEZ42" s="1865"/>
      <c r="LFA42" s="1865"/>
      <c r="LFB42" s="1865"/>
      <c r="LFC42" s="1865"/>
      <c r="LFD42" s="1865"/>
      <c r="LFE42" s="1865"/>
      <c r="LFF42" s="1865"/>
      <c r="LFG42" s="1865"/>
      <c r="LFH42" s="1865"/>
      <c r="LFI42" s="1865"/>
      <c r="LFJ42" s="1865"/>
      <c r="LFK42" s="1865"/>
      <c r="LFL42" s="1865"/>
      <c r="LFM42" s="1865"/>
      <c r="LFN42" s="1865"/>
      <c r="LFO42" s="1865"/>
      <c r="LFP42" s="1865"/>
      <c r="LFQ42" s="1865"/>
      <c r="LFR42" s="1865"/>
      <c r="LFS42" s="1865"/>
      <c r="LFT42" s="1865"/>
      <c r="LFU42" s="1865"/>
      <c r="LFV42" s="1865"/>
      <c r="LFW42" s="1865"/>
      <c r="LFX42" s="1865"/>
      <c r="LFY42" s="1865"/>
      <c r="LFZ42" s="1865"/>
      <c r="LGA42" s="1865"/>
      <c r="LGB42" s="1865"/>
      <c r="LGC42" s="1865"/>
      <c r="LGD42" s="1865"/>
      <c r="LGE42" s="1865"/>
      <c r="LGF42" s="1865"/>
      <c r="LGG42" s="1865"/>
      <c r="LGH42" s="1865"/>
      <c r="LGI42" s="1865"/>
      <c r="LGJ42" s="1865"/>
      <c r="LGK42" s="1865"/>
      <c r="LGL42" s="1865"/>
      <c r="LGM42" s="1865"/>
      <c r="LGN42" s="1865"/>
      <c r="LGO42" s="1865"/>
      <c r="LGP42" s="1865"/>
      <c r="LGQ42" s="1865"/>
      <c r="LGR42" s="1865"/>
      <c r="LGS42" s="1865"/>
      <c r="LGT42" s="1865"/>
      <c r="LGU42" s="1865"/>
      <c r="LGV42" s="1865"/>
      <c r="LGW42" s="1865"/>
      <c r="LGX42" s="1865"/>
      <c r="LGY42" s="1865"/>
      <c r="LGZ42" s="1865"/>
      <c r="LHA42" s="1865"/>
      <c r="LHB42" s="1865"/>
      <c r="LHC42" s="1865"/>
      <c r="LHD42" s="1865"/>
      <c r="LHE42" s="1865"/>
      <c r="LHF42" s="1865"/>
      <c r="LHG42" s="1865"/>
      <c r="LHH42" s="1865"/>
      <c r="LHI42" s="1865"/>
      <c r="LHJ42" s="1865"/>
      <c r="LHK42" s="1865"/>
      <c r="LHL42" s="1865"/>
      <c r="LHM42" s="1865"/>
      <c r="LHN42" s="1865"/>
      <c r="LHO42" s="1865"/>
      <c r="LHP42" s="1865"/>
      <c r="LHQ42" s="1865"/>
      <c r="LHR42" s="1865"/>
      <c r="LHS42" s="1865"/>
      <c r="LHT42" s="1865"/>
      <c r="LHU42" s="1865"/>
      <c r="LHV42" s="1865"/>
      <c r="LHW42" s="1865"/>
      <c r="LHX42" s="1865"/>
      <c r="LHY42" s="1865"/>
      <c r="LHZ42" s="1865"/>
      <c r="LIA42" s="1865"/>
      <c r="LIB42" s="1865"/>
      <c r="LIC42" s="1865"/>
      <c r="LID42" s="1865"/>
      <c r="LIE42" s="1865"/>
      <c r="LIF42" s="1865"/>
      <c r="LIG42" s="1865"/>
      <c r="LIH42" s="1865"/>
      <c r="LII42" s="1865"/>
      <c r="LIJ42" s="1865"/>
      <c r="LIK42" s="1865"/>
      <c r="LIL42" s="1865"/>
      <c r="LIM42" s="1865"/>
      <c r="LIN42" s="1865"/>
      <c r="LIO42" s="1865"/>
      <c r="LIP42" s="1865"/>
      <c r="LIQ42" s="1865"/>
      <c r="LIR42" s="1865"/>
      <c r="LIS42" s="1865"/>
      <c r="LIT42" s="1865"/>
      <c r="LIU42" s="1865"/>
      <c r="LIV42" s="1865"/>
      <c r="LIW42" s="1865"/>
      <c r="LIX42" s="1865"/>
      <c r="LIY42" s="1865"/>
      <c r="LIZ42" s="1865"/>
      <c r="LJA42" s="1865"/>
      <c r="LJB42" s="1865"/>
      <c r="LJC42" s="1865"/>
      <c r="LJD42" s="1865"/>
      <c r="LJE42" s="1865"/>
      <c r="LJF42" s="1865"/>
      <c r="LJG42" s="1865"/>
      <c r="LJH42" s="1865"/>
      <c r="LJI42" s="1865"/>
      <c r="LJJ42" s="1865"/>
      <c r="LJK42" s="1865"/>
      <c r="LJL42" s="1865"/>
      <c r="LJM42" s="1865"/>
      <c r="LJN42" s="1865"/>
      <c r="LJO42" s="1865"/>
      <c r="LJP42" s="1865"/>
      <c r="LJQ42" s="1865"/>
      <c r="LJR42" s="1865"/>
      <c r="LJS42" s="1865"/>
      <c r="LJT42" s="1865"/>
      <c r="LJU42" s="1865"/>
      <c r="LJV42" s="1865"/>
      <c r="LJW42" s="1865"/>
      <c r="LJX42" s="1865"/>
      <c r="LJY42" s="1865"/>
      <c r="LJZ42" s="1865"/>
      <c r="LKA42" s="1865"/>
      <c r="LKB42" s="1865"/>
      <c r="LKC42" s="1865"/>
      <c r="LKD42" s="1865"/>
      <c r="LKE42" s="1865"/>
      <c r="LKF42" s="1865"/>
      <c r="LKG42" s="1865"/>
      <c r="LKH42" s="1865"/>
      <c r="LKI42" s="1865"/>
      <c r="LKJ42" s="1865"/>
      <c r="LKK42" s="1865"/>
      <c r="LKL42" s="1865"/>
      <c r="LKM42" s="1865"/>
      <c r="LKN42" s="1865"/>
      <c r="LKO42" s="1865"/>
      <c r="LKP42" s="1865"/>
      <c r="LKQ42" s="1865"/>
      <c r="LKR42" s="1865"/>
      <c r="LKS42" s="1865"/>
      <c r="LKT42" s="1865"/>
      <c r="LKU42" s="1865"/>
      <c r="LKV42" s="1865"/>
      <c r="LKW42" s="1865"/>
      <c r="LKX42" s="1865"/>
      <c r="LKY42" s="1865"/>
      <c r="LKZ42" s="1865"/>
      <c r="LLA42" s="1865"/>
      <c r="LLB42" s="1865"/>
      <c r="LLC42" s="1865"/>
      <c r="LLD42" s="1865"/>
      <c r="LLE42" s="1865"/>
      <c r="LLF42" s="1865"/>
      <c r="LLG42" s="1865"/>
      <c r="LLH42" s="1865"/>
      <c r="LLI42" s="1865"/>
      <c r="LLJ42" s="1865"/>
      <c r="LLK42" s="1865"/>
      <c r="LLL42" s="1865"/>
      <c r="LLM42" s="1865"/>
      <c r="LLN42" s="1865"/>
      <c r="LLO42" s="1865"/>
      <c r="LLP42" s="1865"/>
      <c r="LLQ42" s="1865"/>
      <c r="LLR42" s="1865"/>
      <c r="LLS42" s="1865"/>
      <c r="LLT42" s="1865"/>
      <c r="LLU42" s="1865"/>
      <c r="LLV42" s="1865"/>
      <c r="LLW42" s="1865"/>
      <c r="LLX42" s="1865"/>
      <c r="LLY42" s="1865"/>
      <c r="LLZ42" s="1865"/>
      <c r="LMA42" s="1865"/>
      <c r="LMB42" s="1865"/>
      <c r="LMC42" s="1865"/>
      <c r="LMD42" s="1865"/>
      <c r="LME42" s="1865"/>
      <c r="LMF42" s="1865"/>
      <c r="LMG42" s="1865"/>
      <c r="LMH42" s="1865"/>
      <c r="LMI42" s="1865"/>
      <c r="LMJ42" s="1865"/>
      <c r="LMK42" s="1865"/>
      <c r="LML42" s="1865"/>
      <c r="LMM42" s="1865"/>
      <c r="LMN42" s="1865"/>
      <c r="LMO42" s="1865"/>
      <c r="LMP42" s="1865"/>
      <c r="LMQ42" s="1865"/>
      <c r="LMR42" s="1865"/>
      <c r="LMS42" s="1865"/>
      <c r="LMT42" s="1865"/>
      <c r="LMU42" s="1865"/>
      <c r="LMV42" s="1865"/>
      <c r="LMW42" s="1865"/>
      <c r="LMX42" s="1865"/>
      <c r="LMY42" s="1865"/>
      <c r="LMZ42" s="1865"/>
      <c r="LNA42" s="1865"/>
      <c r="LNB42" s="1865"/>
      <c r="LNC42" s="1865"/>
      <c r="LND42" s="1865"/>
      <c r="LNE42" s="1865"/>
      <c r="LNF42" s="1865"/>
      <c r="LNG42" s="1865"/>
      <c r="LNH42" s="1865"/>
      <c r="LNI42" s="1865"/>
      <c r="LNJ42" s="1865"/>
      <c r="LNK42" s="1865"/>
      <c r="LNL42" s="1865"/>
      <c r="LNM42" s="1865"/>
      <c r="LNN42" s="1865"/>
      <c r="LNO42" s="1865"/>
      <c r="LNP42" s="1865"/>
      <c r="LNQ42" s="1865"/>
      <c r="LNR42" s="1865"/>
      <c r="LNS42" s="1865"/>
      <c r="LNT42" s="1865"/>
      <c r="LNU42" s="1865"/>
      <c r="LNV42" s="1865"/>
      <c r="LNW42" s="1865"/>
      <c r="LNX42" s="1865"/>
      <c r="LNY42" s="1865"/>
      <c r="LNZ42" s="1865"/>
      <c r="LOA42" s="1865"/>
      <c r="LOB42" s="1865"/>
      <c r="LOC42" s="1865"/>
      <c r="LOD42" s="1865"/>
      <c r="LOE42" s="1865"/>
      <c r="LOF42" s="1865"/>
      <c r="LOG42" s="1865"/>
      <c r="LOH42" s="1865"/>
      <c r="LOI42" s="1865"/>
      <c r="LOJ42" s="1865"/>
      <c r="LOK42" s="1865"/>
      <c r="LOL42" s="1865"/>
      <c r="LOM42" s="1865"/>
      <c r="LON42" s="1865"/>
      <c r="LOO42" s="1865"/>
      <c r="LOP42" s="1865"/>
      <c r="LOQ42" s="1865"/>
      <c r="LOR42" s="1865"/>
      <c r="LOS42" s="1865"/>
      <c r="LOT42" s="1865"/>
      <c r="LOU42" s="1865"/>
      <c r="LOV42" s="1865"/>
      <c r="LOW42" s="1865"/>
      <c r="LOX42" s="1865"/>
      <c r="LOY42" s="1865"/>
      <c r="LOZ42" s="1865"/>
      <c r="LPA42" s="1865"/>
      <c r="LPB42" s="1865"/>
      <c r="LPC42" s="1865"/>
      <c r="LPD42" s="1865"/>
      <c r="LPE42" s="1865"/>
      <c r="LPF42" s="1865"/>
      <c r="LPG42" s="1865"/>
      <c r="LPH42" s="1865"/>
      <c r="LPI42" s="1865"/>
      <c r="LPJ42" s="1865"/>
      <c r="LPK42" s="1865"/>
      <c r="LPL42" s="1865"/>
      <c r="LPM42" s="1865"/>
      <c r="LPN42" s="1865"/>
      <c r="LPO42" s="1865"/>
      <c r="LPP42" s="1865"/>
      <c r="LPQ42" s="1865"/>
      <c r="LPR42" s="1865"/>
      <c r="LPS42" s="1865"/>
      <c r="LPT42" s="1865"/>
      <c r="LPU42" s="1865"/>
      <c r="LPV42" s="1865"/>
      <c r="LPW42" s="1865"/>
      <c r="LPX42" s="1865"/>
      <c r="LPY42" s="1865"/>
      <c r="LPZ42" s="1865"/>
      <c r="LQA42" s="1865"/>
      <c r="LQB42" s="1865"/>
      <c r="LQC42" s="1865"/>
      <c r="LQD42" s="1865"/>
      <c r="LQE42" s="1865"/>
      <c r="LQF42" s="1865"/>
      <c r="LQG42" s="1865"/>
      <c r="LQH42" s="1865"/>
      <c r="LQI42" s="1865"/>
      <c r="LQJ42" s="1865"/>
      <c r="LQK42" s="1865"/>
      <c r="LQL42" s="1865"/>
      <c r="LQM42" s="1865"/>
      <c r="LQN42" s="1865"/>
      <c r="LQO42" s="1865"/>
      <c r="LQP42" s="1865"/>
      <c r="LQQ42" s="1865"/>
      <c r="LQR42" s="1865"/>
      <c r="LQS42" s="1865"/>
      <c r="LQT42" s="1865"/>
      <c r="LQU42" s="1865"/>
      <c r="LQV42" s="1865"/>
      <c r="LQW42" s="1865"/>
      <c r="LQX42" s="1865"/>
      <c r="LQY42" s="1865"/>
      <c r="LQZ42" s="1865"/>
      <c r="LRA42" s="1865"/>
      <c r="LRB42" s="1865"/>
      <c r="LRC42" s="1865"/>
      <c r="LRD42" s="1865"/>
      <c r="LRE42" s="1865"/>
      <c r="LRF42" s="1865"/>
      <c r="LRG42" s="1865"/>
      <c r="LRH42" s="1865"/>
      <c r="LRI42" s="1865"/>
      <c r="LRJ42" s="1865"/>
      <c r="LRK42" s="1865"/>
      <c r="LRL42" s="1865"/>
      <c r="LRM42" s="1865"/>
      <c r="LRN42" s="1865"/>
      <c r="LRO42" s="1865"/>
      <c r="LRP42" s="1865"/>
      <c r="LRQ42" s="1865"/>
      <c r="LRR42" s="1865"/>
      <c r="LRS42" s="1865"/>
      <c r="LRT42" s="1865"/>
      <c r="LRU42" s="1865"/>
      <c r="LRV42" s="1865"/>
      <c r="LRW42" s="1865"/>
      <c r="LRX42" s="1865"/>
      <c r="LRY42" s="1865"/>
      <c r="LRZ42" s="1865"/>
      <c r="LSA42" s="1865"/>
      <c r="LSB42" s="1865"/>
      <c r="LSC42" s="1865"/>
      <c r="LSD42" s="1865"/>
      <c r="LSE42" s="1865"/>
      <c r="LSF42" s="1865"/>
      <c r="LSG42" s="1865"/>
      <c r="LSH42" s="1865"/>
      <c r="LSI42" s="1865"/>
      <c r="LSJ42" s="1865"/>
      <c r="LSK42" s="1865"/>
      <c r="LSL42" s="1865"/>
      <c r="LSM42" s="1865"/>
      <c r="LSN42" s="1865"/>
      <c r="LSO42" s="1865"/>
      <c r="LSP42" s="1865"/>
      <c r="LSQ42" s="1865"/>
      <c r="LSR42" s="1865"/>
      <c r="LSS42" s="1865"/>
      <c r="LST42" s="1865"/>
      <c r="LSU42" s="1865"/>
      <c r="LSV42" s="1865"/>
      <c r="LSW42" s="1865"/>
      <c r="LSX42" s="1865"/>
      <c r="LSY42" s="1865"/>
      <c r="LSZ42" s="1865"/>
      <c r="LTA42" s="1865"/>
      <c r="LTB42" s="1865"/>
      <c r="LTC42" s="1865"/>
      <c r="LTD42" s="1865"/>
      <c r="LTE42" s="1865"/>
      <c r="LTF42" s="1865"/>
      <c r="LTG42" s="1865"/>
      <c r="LTH42" s="1865"/>
      <c r="LTI42" s="1865"/>
      <c r="LTJ42" s="1865"/>
      <c r="LTK42" s="1865"/>
      <c r="LTL42" s="1865"/>
      <c r="LTM42" s="1865"/>
      <c r="LTN42" s="1865"/>
      <c r="LTO42" s="1865"/>
      <c r="LTP42" s="1865"/>
      <c r="LTQ42" s="1865"/>
      <c r="LTR42" s="1865"/>
      <c r="LTS42" s="1865"/>
      <c r="LTT42" s="1865"/>
      <c r="LTU42" s="1865"/>
      <c r="LTV42" s="1865"/>
      <c r="LTW42" s="1865"/>
      <c r="LTX42" s="1865"/>
      <c r="LTY42" s="1865"/>
      <c r="LTZ42" s="1865"/>
      <c r="LUA42" s="1865"/>
      <c r="LUB42" s="1865"/>
      <c r="LUC42" s="1865"/>
      <c r="LUD42" s="1865"/>
      <c r="LUE42" s="1865"/>
      <c r="LUF42" s="1865"/>
      <c r="LUG42" s="1865"/>
      <c r="LUH42" s="1865"/>
      <c r="LUI42" s="1865"/>
      <c r="LUJ42" s="1865"/>
      <c r="LUK42" s="1865"/>
      <c r="LUL42" s="1865"/>
      <c r="LUM42" s="1865"/>
      <c r="LUN42" s="1865"/>
      <c r="LUO42" s="1865"/>
      <c r="LUP42" s="1865"/>
      <c r="LUQ42" s="1865"/>
      <c r="LUR42" s="1865"/>
      <c r="LUS42" s="1865"/>
      <c r="LUT42" s="1865"/>
      <c r="LUU42" s="1865"/>
      <c r="LUV42" s="1865"/>
      <c r="LUW42" s="1865"/>
      <c r="LUX42" s="1865"/>
      <c r="LUY42" s="1865"/>
      <c r="LUZ42" s="1865"/>
      <c r="LVA42" s="1865"/>
      <c r="LVB42" s="1865"/>
      <c r="LVC42" s="1865"/>
      <c r="LVD42" s="1865"/>
      <c r="LVE42" s="1865"/>
      <c r="LVF42" s="1865"/>
      <c r="LVG42" s="1865"/>
      <c r="LVH42" s="1865"/>
      <c r="LVI42" s="1865"/>
      <c r="LVJ42" s="1865"/>
      <c r="LVK42" s="1865"/>
      <c r="LVL42" s="1865"/>
      <c r="LVM42" s="1865"/>
      <c r="LVN42" s="1865"/>
      <c r="LVO42" s="1865"/>
      <c r="LVP42" s="1865"/>
      <c r="LVQ42" s="1865"/>
      <c r="LVR42" s="1865"/>
      <c r="LVS42" s="1865"/>
      <c r="LVT42" s="1865"/>
      <c r="LVU42" s="1865"/>
      <c r="LVV42" s="1865"/>
      <c r="LVW42" s="1865"/>
      <c r="LVX42" s="1865"/>
      <c r="LVY42" s="1865"/>
      <c r="LVZ42" s="1865"/>
      <c r="LWA42" s="1865"/>
      <c r="LWB42" s="1865"/>
      <c r="LWC42" s="1865"/>
      <c r="LWD42" s="1865"/>
      <c r="LWE42" s="1865"/>
      <c r="LWF42" s="1865"/>
      <c r="LWG42" s="1865"/>
      <c r="LWH42" s="1865"/>
      <c r="LWI42" s="1865"/>
      <c r="LWJ42" s="1865"/>
      <c r="LWK42" s="1865"/>
      <c r="LWL42" s="1865"/>
      <c r="LWM42" s="1865"/>
      <c r="LWN42" s="1865"/>
      <c r="LWO42" s="1865"/>
      <c r="LWP42" s="1865"/>
      <c r="LWQ42" s="1865"/>
      <c r="LWR42" s="1865"/>
      <c r="LWS42" s="1865"/>
      <c r="LWT42" s="1865"/>
      <c r="LWU42" s="1865"/>
      <c r="LWV42" s="1865"/>
      <c r="LWW42" s="1865"/>
      <c r="LWX42" s="1865"/>
      <c r="LWY42" s="1865"/>
      <c r="LWZ42" s="1865"/>
      <c r="LXA42" s="1865"/>
      <c r="LXB42" s="1865"/>
      <c r="LXC42" s="1865"/>
      <c r="LXD42" s="1865"/>
      <c r="LXE42" s="1865"/>
      <c r="LXF42" s="1865"/>
      <c r="LXG42" s="1865"/>
      <c r="LXH42" s="1865"/>
      <c r="LXI42" s="1865"/>
      <c r="LXJ42" s="1865"/>
      <c r="LXK42" s="1865"/>
      <c r="LXL42" s="1865"/>
      <c r="LXM42" s="1865"/>
      <c r="LXN42" s="1865"/>
      <c r="LXO42" s="1865"/>
      <c r="LXP42" s="1865"/>
      <c r="LXQ42" s="1865"/>
      <c r="LXR42" s="1865"/>
      <c r="LXS42" s="1865"/>
      <c r="LXT42" s="1865"/>
      <c r="LXU42" s="1865"/>
      <c r="LXV42" s="1865"/>
      <c r="LXW42" s="1865"/>
      <c r="LXX42" s="1865"/>
      <c r="LXY42" s="1865"/>
      <c r="LXZ42" s="1865"/>
      <c r="LYA42" s="1865"/>
      <c r="LYB42" s="1865"/>
      <c r="LYC42" s="1865"/>
      <c r="LYD42" s="1865"/>
      <c r="LYE42" s="1865"/>
      <c r="LYF42" s="1865"/>
      <c r="LYG42" s="1865"/>
      <c r="LYH42" s="1865"/>
      <c r="LYI42" s="1865"/>
      <c r="LYJ42" s="1865"/>
      <c r="LYK42" s="1865"/>
      <c r="LYL42" s="1865"/>
      <c r="LYM42" s="1865"/>
      <c r="LYN42" s="1865"/>
      <c r="LYO42" s="1865"/>
      <c r="LYP42" s="1865"/>
      <c r="LYQ42" s="1865"/>
      <c r="LYR42" s="1865"/>
      <c r="LYS42" s="1865"/>
      <c r="LYT42" s="1865"/>
      <c r="LYU42" s="1865"/>
      <c r="LYV42" s="1865"/>
      <c r="LYW42" s="1865"/>
      <c r="LYX42" s="1865"/>
      <c r="LYY42" s="1865"/>
      <c r="LYZ42" s="1865"/>
      <c r="LZA42" s="1865"/>
      <c r="LZB42" s="1865"/>
      <c r="LZC42" s="1865"/>
      <c r="LZD42" s="1865"/>
      <c r="LZE42" s="1865"/>
      <c r="LZF42" s="1865"/>
      <c r="LZG42" s="1865"/>
      <c r="LZH42" s="1865"/>
      <c r="LZI42" s="1865"/>
      <c r="LZJ42" s="1865"/>
      <c r="LZK42" s="1865"/>
      <c r="LZL42" s="1865"/>
      <c r="LZM42" s="1865"/>
      <c r="LZN42" s="1865"/>
      <c r="LZO42" s="1865"/>
      <c r="LZP42" s="1865"/>
      <c r="LZQ42" s="1865"/>
      <c r="LZR42" s="1865"/>
      <c r="LZS42" s="1865"/>
      <c r="LZT42" s="1865"/>
      <c r="LZU42" s="1865"/>
      <c r="LZV42" s="1865"/>
      <c r="LZW42" s="1865"/>
      <c r="LZX42" s="1865"/>
      <c r="LZY42" s="1865"/>
      <c r="LZZ42" s="1865"/>
      <c r="MAA42" s="1865"/>
      <c r="MAB42" s="1865"/>
      <c r="MAC42" s="1865"/>
      <c r="MAD42" s="1865"/>
      <c r="MAE42" s="1865"/>
      <c r="MAF42" s="1865"/>
      <c r="MAG42" s="1865"/>
      <c r="MAH42" s="1865"/>
      <c r="MAI42" s="1865"/>
      <c r="MAJ42" s="1865"/>
      <c r="MAK42" s="1865"/>
      <c r="MAL42" s="1865"/>
      <c r="MAM42" s="1865"/>
      <c r="MAN42" s="1865"/>
      <c r="MAO42" s="1865"/>
      <c r="MAP42" s="1865"/>
      <c r="MAQ42" s="1865"/>
      <c r="MAR42" s="1865"/>
      <c r="MAS42" s="1865"/>
      <c r="MAT42" s="1865"/>
      <c r="MAU42" s="1865"/>
      <c r="MAV42" s="1865"/>
      <c r="MAW42" s="1865"/>
      <c r="MAX42" s="1865"/>
      <c r="MAY42" s="1865"/>
      <c r="MAZ42" s="1865"/>
      <c r="MBA42" s="1865"/>
      <c r="MBB42" s="1865"/>
      <c r="MBC42" s="1865"/>
      <c r="MBD42" s="1865"/>
      <c r="MBE42" s="1865"/>
      <c r="MBF42" s="1865"/>
      <c r="MBG42" s="1865"/>
      <c r="MBH42" s="1865"/>
      <c r="MBI42" s="1865"/>
      <c r="MBJ42" s="1865"/>
      <c r="MBK42" s="1865"/>
      <c r="MBL42" s="1865"/>
      <c r="MBM42" s="1865"/>
      <c r="MBN42" s="1865"/>
      <c r="MBO42" s="1865"/>
      <c r="MBP42" s="1865"/>
      <c r="MBQ42" s="1865"/>
      <c r="MBR42" s="1865"/>
      <c r="MBS42" s="1865"/>
      <c r="MBT42" s="1865"/>
      <c r="MBU42" s="1865"/>
      <c r="MBV42" s="1865"/>
      <c r="MBW42" s="1865"/>
      <c r="MBX42" s="1865"/>
      <c r="MBY42" s="1865"/>
      <c r="MBZ42" s="1865"/>
      <c r="MCA42" s="1865"/>
      <c r="MCB42" s="1865"/>
      <c r="MCC42" s="1865"/>
      <c r="MCD42" s="1865"/>
      <c r="MCE42" s="1865"/>
      <c r="MCF42" s="1865"/>
      <c r="MCG42" s="1865"/>
      <c r="MCH42" s="1865"/>
      <c r="MCI42" s="1865"/>
      <c r="MCJ42" s="1865"/>
      <c r="MCK42" s="1865"/>
      <c r="MCL42" s="1865"/>
      <c r="MCM42" s="1865"/>
      <c r="MCN42" s="1865"/>
      <c r="MCO42" s="1865"/>
      <c r="MCP42" s="1865"/>
      <c r="MCQ42" s="1865"/>
      <c r="MCR42" s="1865"/>
      <c r="MCS42" s="1865"/>
      <c r="MCT42" s="1865"/>
      <c r="MCU42" s="1865"/>
      <c r="MCV42" s="1865"/>
      <c r="MCW42" s="1865"/>
      <c r="MCX42" s="1865"/>
      <c r="MCY42" s="1865"/>
      <c r="MCZ42" s="1865"/>
      <c r="MDA42" s="1865"/>
      <c r="MDB42" s="1865"/>
      <c r="MDC42" s="1865"/>
      <c r="MDD42" s="1865"/>
      <c r="MDE42" s="1865"/>
      <c r="MDF42" s="1865"/>
      <c r="MDG42" s="1865"/>
      <c r="MDH42" s="1865"/>
      <c r="MDI42" s="1865"/>
      <c r="MDJ42" s="1865"/>
      <c r="MDK42" s="1865"/>
      <c r="MDL42" s="1865"/>
      <c r="MDM42" s="1865"/>
      <c r="MDN42" s="1865"/>
      <c r="MDO42" s="1865"/>
      <c r="MDP42" s="1865"/>
      <c r="MDQ42" s="1865"/>
      <c r="MDR42" s="1865"/>
      <c r="MDS42" s="1865"/>
      <c r="MDT42" s="1865"/>
      <c r="MDU42" s="1865"/>
      <c r="MDV42" s="1865"/>
      <c r="MDW42" s="1865"/>
      <c r="MDX42" s="1865"/>
      <c r="MDY42" s="1865"/>
      <c r="MDZ42" s="1865"/>
      <c r="MEA42" s="1865"/>
      <c r="MEB42" s="1865"/>
      <c r="MEC42" s="1865"/>
      <c r="MED42" s="1865"/>
      <c r="MEE42" s="1865"/>
      <c r="MEF42" s="1865"/>
      <c r="MEG42" s="1865"/>
      <c r="MEH42" s="1865"/>
      <c r="MEI42" s="1865"/>
      <c r="MEJ42" s="1865"/>
      <c r="MEK42" s="1865"/>
      <c r="MEL42" s="1865"/>
      <c r="MEM42" s="1865"/>
      <c r="MEN42" s="1865"/>
      <c r="MEO42" s="1865"/>
      <c r="MEP42" s="1865"/>
      <c r="MEQ42" s="1865"/>
      <c r="MER42" s="1865"/>
      <c r="MES42" s="1865"/>
      <c r="MET42" s="1865"/>
      <c r="MEU42" s="1865"/>
      <c r="MEV42" s="1865"/>
      <c r="MEW42" s="1865"/>
      <c r="MEX42" s="1865"/>
      <c r="MEY42" s="1865"/>
      <c r="MEZ42" s="1865"/>
      <c r="MFA42" s="1865"/>
      <c r="MFB42" s="1865"/>
      <c r="MFC42" s="1865"/>
      <c r="MFD42" s="1865"/>
      <c r="MFE42" s="1865"/>
      <c r="MFF42" s="1865"/>
      <c r="MFG42" s="1865"/>
      <c r="MFH42" s="1865"/>
      <c r="MFI42" s="1865"/>
      <c r="MFJ42" s="1865"/>
      <c r="MFK42" s="1865"/>
      <c r="MFL42" s="1865"/>
      <c r="MFM42" s="1865"/>
      <c r="MFN42" s="1865"/>
      <c r="MFO42" s="1865"/>
      <c r="MFP42" s="1865"/>
      <c r="MFQ42" s="1865"/>
      <c r="MFR42" s="1865"/>
      <c r="MFS42" s="1865"/>
      <c r="MFT42" s="1865"/>
      <c r="MFU42" s="1865"/>
      <c r="MFV42" s="1865"/>
      <c r="MFW42" s="1865"/>
      <c r="MFX42" s="1865"/>
      <c r="MFY42" s="1865"/>
      <c r="MFZ42" s="1865"/>
      <c r="MGA42" s="1865"/>
      <c r="MGB42" s="1865"/>
      <c r="MGC42" s="1865"/>
      <c r="MGD42" s="1865"/>
      <c r="MGE42" s="1865"/>
      <c r="MGF42" s="1865"/>
      <c r="MGG42" s="1865"/>
      <c r="MGH42" s="1865"/>
      <c r="MGI42" s="1865"/>
      <c r="MGJ42" s="1865"/>
      <c r="MGK42" s="1865"/>
      <c r="MGL42" s="1865"/>
      <c r="MGM42" s="1865"/>
      <c r="MGN42" s="1865"/>
      <c r="MGO42" s="1865"/>
      <c r="MGP42" s="1865"/>
      <c r="MGQ42" s="1865"/>
      <c r="MGR42" s="1865"/>
      <c r="MGS42" s="1865"/>
      <c r="MGT42" s="1865"/>
      <c r="MGU42" s="1865"/>
      <c r="MGV42" s="1865"/>
      <c r="MGW42" s="1865"/>
      <c r="MGX42" s="1865"/>
      <c r="MGY42" s="1865"/>
      <c r="MGZ42" s="1865"/>
      <c r="MHA42" s="1865"/>
      <c r="MHB42" s="1865"/>
      <c r="MHC42" s="1865"/>
      <c r="MHD42" s="1865"/>
      <c r="MHE42" s="1865"/>
      <c r="MHF42" s="1865"/>
      <c r="MHG42" s="1865"/>
      <c r="MHH42" s="1865"/>
      <c r="MHI42" s="1865"/>
      <c r="MHJ42" s="1865"/>
      <c r="MHK42" s="1865"/>
      <c r="MHL42" s="1865"/>
      <c r="MHM42" s="1865"/>
      <c r="MHN42" s="1865"/>
      <c r="MHO42" s="1865"/>
      <c r="MHP42" s="1865"/>
      <c r="MHQ42" s="1865"/>
      <c r="MHR42" s="1865"/>
      <c r="MHS42" s="1865"/>
      <c r="MHT42" s="1865"/>
      <c r="MHU42" s="1865"/>
      <c r="MHV42" s="1865"/>
      <c r="MHW42" s="1865"/>
      <c r="MHX42" s="1865"/>
      <c r="MHY42" s="1865"/>
      <c r="MHZ42" s="1865"/>
      <c r="MIA42" s="1865"/>
      <c r="MIB42" s="1865"/>
      <c r="MIC42" s="1865"/>
      <c r="MID42" s="1865"/>
      <c r="MIE42" s="1865"/>
      <c r="MIF42" s="1865"/>
      <c r="MIG42" s="1865"/>
      <c r="MIH42" s="1865"/>
      <c r="MII42" s="1865"/>
      <c r="MIJ42" s="1865"/>
      <c r="MIK42" s="1865"/>
      <c r="MIL42" s="1865"/>
      <c r="MIM42" s="1865"/>
      <c r="MIN42" s="1865"/>
      <c r="MIO42" s="1865"/>
      <c r="MIP42" s="1865"/>
      <c r="MIQ42" s="1865"/>
      <c r="MIR42" s="1865"/>
      <c r="MIS42" s="1865"/>
      <c r="MIT42" s="1865"/>
      <c r="MIU42" s="1865"/>
      <c r="MIV42" s="1865"/>
      <c r="MIW42" s="1865"/>
      <c r="MIX42" s="1865"/>
      <c r="MIY42" s="1865"/>
      <c r="MIZ42" s="1865"/>
      <c r="MJA42" s="1865"/>
      <c r="MJB42" s="1865"/>
      <c r="MJC42" s="1865"/>
      <c r="MJD42" s="1865"/>
      <c r="MJE42" s="1865"/>
      <c r="MJF42" s="1865"/>
      <c r="MJG42" s="1865"/>
      <c r="MJH42" s="1865"/>
      <c r="MJI42" s="1865"/>
      <c r="MJJ42" s="1865"/>
      <c r="MJK42" s="1865"/>
      <c r="MJL42" s="1865"/>
      <c r="MJM42" s="1865"/>
      <c r="MJN42" s="1865"/>
      <c r="MJO42" s="1865"/>
      <c r="MJP42" s="1865"/>
      <c r="MJQ42" s="1865"/>
      <c r="MJR42" s="1865"/>
      <c r="MJS42" s="1865"/>
      <c r="MJT42" s="1865"/>
      <c r="MJU42" s="1865"/>
      <c r="MJV42" s="1865"/>
      <c r="MJW42" s="1865"/>
      <c r="MJX42" s="1865"/>
      <c r="MJY42" s="1865"/>
      <c r="MJZ42" s="1865"/>
      <c r="MKA42" s="1865"/>
      <c r="MKB42" s="1865"/>
      <c r="MKC42" s="1865"/>
      <c r="MKD42" s="1865"/>
      <c r="MKE42" s="1865"/>
      <c r="MKF42" s="1865"/>
      <c r="MKG42" s="1865"/>
      <c r="MKH42" s="1865"/>
      <c r="MKI42" s="1865"/>
      <c r="MKJ42" s="1865"/>
      <c r="MKK42" s="1865"/>
      <c r="MKL42" s="1865"/>
      <c r="MKM42" s="1865"/>
      <c r="MKN42" s="1865"/>
      <c r="MKO42" s="1865"/>
      <c r="MKP42" s="1865"/>
      <c r="MKQ42" s="1865"/>
      <c r="MKR42" s="1865"/>
      <c r="MKS42" s="1865"/>
      <c r="MKT42" s="1865"/>
      <c r="MKU42" s="1865"/>
      <c r="MKV42" s="1865"/>
      <c r="MKW42" s="1865"/>
      <c r="MKX42" s="1865"/>
      <c r="MKY42" s="1865"/>
      <c r="MKZ42" s="1865"/>
      <c r="MLA42" s="1865"/>
      <c r="MLB42" s="1865"/>
      <c r="MLC42" s="1865"/>
      <c r="MLD42" s="1865"/>
      <c r="MLE42" s="1865"/>
      <c r="MLF42" s="1865"/>
      <c r="MLG42" s="1865"/>
      <c r="MLH42" s="1865"/>
      <c r="MLI42" s="1865"/>
      <c r="MLJ42" s="1865"/>
      <c r="MLK42" s="1865"/>
      <c r="MLL42" s="1865"/>
      <c r="MLM42" s="1865"/>
      <c r="MLN42" s="1865"/>
      <c r="MLO42" s="1865"/>
      <c r="MLP42" s="1865"/>
      <c r="MLQ42" s="1865"/>
      <c r="MLR42" s="1865"/>
      <c r="MLS42" s="1865"/>
      <c r="MLT42" s="1865"/>
      <c r="MLU42" s="1865"/>
      <c r="MLV42" s="1865"/>
      <c r="MLW42" s="1865"/>
      <c r="MLX42" s="1865"/>
      <c r="MLY42" s="1865"/>
      <c r="MLZ42" s="1865"/>
      <c r="MMA42" s="1865"/>
      <c r="MMB42" s="1865"/>
      <c r="MMC42" s="1865"/>
      <c r="MMD42" s="1865"/>
      <c r="MME42" s="1865"/>
      <c r="MMF42" s="1865"/>
      <c r="MMG42" s="1865"/>
      <c r="MMH42" s="1865"/>
      <c r="MMI42" s="1865"/>
      <c r="MMJ42" s="1865"/>
      <c r="MMK42" s="1865"/>
      <c r="MML42" s="1865"/>
      <c r="MMM42" s="1865"/>
      <c r="MMN42" s="1865"/>
      <c r="MMO42" s="1865"/>
      <c r="MMP42" s="1865"/>
      <c r="MMQ42" s="1865"/>
      <c r="MMR42" s="1865"/>
      <c r="MMS42" s="1865"/>
      <c r="MMT42" s="1865"/>
      <c r="MMU42" s="1865"/>
      <c r="MMV42" s="1865"/>
      <c r="MMW42" s="1865"/>
      <c r="MMX42" s="1865"/>
      <c r="MMY42" s="1865"/>
      <c r="MMZ42" s="1865"/>
      <c r="MNA42" s="1865"/>
      <c r="MNB42" s="1865"/>
      <c r="MNC42" s="1865"/>
      <c r="MND42" s="1865"/>
      <c r="MNE42" s="1865"/>
      <c r="MNF42" s="1865"/>
      <c r="MNG42" s="1865"/>
      <c r="MNH42" s="1865"/>
      <c r="MNI42" s="1865"/>
      <c r="MNJ42" s="1865"/>
      <c r="MNK42" s="1865"/>
      <c r="MNL42" s="1865"/>
      <c r="MNM42" s="1865"/>
      <c r="MNN42" s="1865"/>
      <c r="MNO42" s="1865"/>
      <c r="MNP42" s="1865"/>
      <c r="MNQ42" s="1865"/>
      <c r="MNR42" s="1865"/>
      <c r="MNS42" s="1865"/>
      <c r="MNT42" s="1865"/>
      <c r="MNU42" s="1865"/>
      <c r="MNV42" s="1865"/>
      <c r="MNW42" s="1865"/>
      <c r="MNX42" s="1865"/>
      <c r="MNY42" s="1865"/>
      <c r="MNZ42" s="1865"/>
      <c r="MOA42" s="1865"/>
      <c r="MOB42" s="1865"/>
      <c r="MOC42" s="1865"/>
      <c r="MOD42" s="1865"/>
      <c r="MOE42" s="1865"/>
      <c r="MOF42" s="1865"/>
      <c r="MOG42" s="1865"/>
      <c r="MOH42" s="1865"/>
      <c r="MOI42" s="1865"/>
      <c r="MOJ42" s="1865"/>
      <c r="MOK42" s="1865"/>
      <c r="MOL42" s="1865"/>
      <c r="MOM42" s="1865"/>
      <c r="MON42" s="1865"/>
      <c r="MOO42" s="1865"/>
      <c r="MOP42" s="1865"/>
      <c r="MOQ42" s="1865"/>
      <c r="MOR42" s="1865"/>
      <c r="MOS42" s="1865"/>
      <c r="MOT42" s="1865"/>
      <c r="MOU42" s="1865"/>
      <c r="MOV42" s="1865"/>
      <c r="MOW42" s="1865"/>
      <c r="MOX42" s="1865"/>
      <c r="MOY42" s="1865"/>
      <c r="MOZ42" s="1865"/>
      <c r="MPA42" s="1865"/>
      <c r="MPB42" s="1865"/>
      <c r="MPC42" s="1865"/>
      <c r="MPD42" s="1865"/>
      <c r="MPE42" s="1865"/>
      <c r="MPF42" s="1865"/>
      <c r="MPG42" s="1865"/>
      <c r="MPH42" s="1865"/>
      <c r="MPI42" s="1865"/>
      <c r="MPJ42" s="1865"/>
      <c r="MPK42" s="1865"/>
      <c r="MPL42" s="1865"/>
      <c r="MPM42" s="1865"/>
      <c r="MPN42" s="1865"/>
      <c r="MPO42" s="1865"/>
      <c r="MPP42" s="1865"/>
      <c r="MPQ42" s="1865"/>
      <c r="MPR42" s="1865"/>
      <c r="MPS42" s="1865"/>
      <c r="MPT42" s="1865"/>
      <c r="MPU42" s="1865"/>
      <c r="MPV42" s="1865"/>
      <c r="MPW42" s="1865"/>
      <c r="MPX42" s="1865"/>
      <c r="MPY42" s="1865"/>
      <c r="MPZ42" s="1865"/>
      <c r="MQA42" s="1865"/>
      <c r="MQB42" s="1865"/>
      <c r="MQC42" s="1865"/>
      <c r="MQD42" s="1865"/>
      <c r="MQE42" s="1865"/>
      <c r="MQF42" s="1865"/>
      <c r="MQG42" s="1865"/>
      <c r="MQH42" s="1865"/>
      <c r="MQI42" s="1865"/>
      <c r="MQJ42" s="1865"/>
      <c r="MQK42" s="1865"/>
      <c r="MQL42" s="1865"/>
      <c r="MQM42" s="1865"/>
      <c r="MQN42" s="1865"/>
      <c r="MQO42" s="1865"/>
      <c r="MQP42" s="1865"/>
      <c r="MQQ42" s="1865"/>
      <c r="MQR42" s="1865"/>
      <c r="MQS42" s="1865"/>
      <c r="MQT42" s="1865"/>
      <c r="MQU42" s="1865"/>
      <c r="MQV42" s="1865"/>
      <c r="MQW42" s="1865"/>
      <c r="MQX42" s="1865"/>
      <c r="MQY42" s="1865"/>
      <c r="MQZ42" s="1865"/>
      <c r="MRA42" s="1865"/>
      <c r="MRB42" s="1865"/>
      <c r="MRC42" s="1865"/>
      <c r="MRD42" s="1865"/>
      <c r="MRE42" s="1865"/>
      <c r="MRF42" s="1865"/>
      <c r="MRG42" s="1865"/>
      <c r="MRH42" s="1865"/>
      <c r="MRI42" s="1865"/>
      <c r="MRJ42" s="1865"/>
      <c r="MRK42" s="1865"/>
      <c r="MRL42" s="1865"/>
      <c r="MRM42" s="1865"/>
      <c r="MRN42" s="1865"/>
      <c r="MRO42" s="1865"/>
      <c r="MRP42" s="1865"/>
      <c r="MRQ42" s="1865"/>
      <c r="MRR42" s="1865"/>
      <c r="MRS42" s="1865"/>
      <c r="MRT42" s="1865"/>
      <c r="MRU42" s="1865"/>
      <c r="MRV42" s="1865"/>
      <c r="MRW42" s="1865"/>
      <c r="MRX42" s="1865"/>
      <c r="MRY42" s="1865"/>
      <c r="MRZ42" s="1865"/>
      <c r="MSA42" s="1865"/>
      <c r="MSB42" s="1865"/>
      <c r="MSC42" s="1865"/>
      <c r="MSD42" s="1865"/>
      <c r="MSE42" s="1865"/>
      <c r="MSF42" s="1865"/>
      <c r="MSG42" s="1865"/>
      <c r="MSH42" s="1865"/>
      <c r="MSI42" s="1865"/>
      <c r="MSJ42" s="1865"/>
      <c r="MSK42" s="1865"/>
      <c r="MSL42" s="1865"/>
      <c r="MSM42" s="1865"/>
      <c r="MSN42" s="1865"/>
      <c r="MSO42" s="1865"/>
      <c r="MSP42" s="1865"/>
      <c r="MSQ42" s="1865"/>
      <c r="MSR42" s="1865"/>
      <c r="MSS42" s="1865"/>
      <c r="MST42" s="1865"/>
      <c r="MSU42" s="1865"/>
      <c r="MSV42" s="1865"/>
      <c r="MSW42" s="1865"/>
      <c r="MSX42" s="1865"/>
      <c r="MSY42" s="1865"/>
      <c r="MSZ42" s="1865"/>
      <c r="MTA42" s="1865"/>
      <c r="MTB42" s="1865"/>
      <c r="MTC42" s="1865"/>
      <c r="MTD42" s="1865"/>
      <c r="MTE42" s="1865"/>
      <c r="MTF42" s="1865"/>
      <c r="MTG42" s="1865"/>
      <c r="MTH42" s="1865"/>
      <c r="MTI42" s="1865"/>
      <c r="MTJ42" s="1865"/>
      <c r="MTK42" s="1865"/>
      <c r="MTL42" s="1865"/>
      <c r="MTM42" s="1865"/>
      <c r="MTN42" s="1865"/>
      <c r="MTO42" s="1865"/>
      <c r="MTP42" s="1865"/>
      <c r="MTQ42" s="1865"/>
      <c r="MTR42" s="1865"/>
      <c r="MTS42" s="1865"/>
      <c r="MTT42" s="1865"/>
      <c r="MTU42" s="1865"/>
      <c r="MTV42" s="1865"/>
      <c r="MTW42" s="1865"/>
      <c r="MTX42" s="1865"/>
      <c r="MTY42" s="1865"/>
      <c r="MTZ42" s="1865"/>
      <c r="MUA42" s="1865"/>
      <c r="MUB42" s="1865"/>
      <c r="MUC42" s="1865"/>
      <c r="MUD42" s="1865"/>
      <c r="MUE42" s="1865"/>
      <c r="MUF42" s="1865"/>
      <c r="MUG42" s="1865"/>
      <c r="MUH42" s="1865"/>
      <c r="MUI42" s="1865"/>
      <c r="MUJ42" s="1865"/>
      <c r="MUK42" s="1865"/>
      <c r="MUL42" s="1865"/>
      <c r="MUM42" s="1865"/>
      <c r="MUN42" s="1865"/>
      <c r="MUO42" s="1865"/>
      <c r="MUP42" s="1865"/>
      <c r="MUQ42" s="1865"/>
      <c r="MUR42" s="1865"/>
      <c r="MUS42" s="1865"/>
      <c r="MUT42" s="1865"/>
      <c r="MUU42" s="1865"/>
      <c r="MUV42" s="1865"/>
      <c r="MUW42" s="1865"/>
      <c r="MUX42" s="1865"/>
      <c r="MUY42" s="1865"/>
      <c r="MUZ42" s="1865"/>
      <c r="MVA42" s="1865"/>
      <c r="MVB42" s="1865"/>
      <c r="MVC42" s="1865"/>
      <c r="MVD42" s="1865"/>
      <c r="MVE42" s="1865"/>
      <c r="MVF42" s="1865"/>
      <c r="MVG42" s="1865"/>
      <c r="MVH42" s="1865"/>
      <c r="MVI42" s="1865"/>
      <c r="MVJ42" s="1865"/>
      <c r="MVK42" s="1865"/>
      <c r="MVL42" s="1865"/>
      <c r="MVM42" s="1865"/>
      <c r="MVN42" s="1865"/>
      <c r="MVO42" s="1865"/>
      <c r="MVP42" s="1865"/>
      <c r="MVQ42" s="1865"/>
      <c r="MVR42" s="1865"/>
      <c r="MVS42" s="1865"/>
      <c r="MVT42" s="1865"/>
      <c r="MVU42" s="1865"/>
      <c r="MVV42" s="1865"/>
      <c r="MVW42" s="1865"/>
      <c r="MVX42" s="1865"/>
      <c r="MVY42" s="1865"/>
      <c r="MVZ42" s="1865"/>
      <c r="MWA42" s="1865"/>
      <c r="MWB42" s="1865"/>
      <c r="MWC42" s="1865"/>
      <c r="MWD42" s="1865"/>
      <c r="MWE42" s="1865"/>
      <c r="MWF42" s="1865"/>
      <c r="MWG42" s="1865"/>
      <c r="MWH42" s="1865"/>
      <c r="MWI42" s="1865"/>
      <c r="MWJ42" s="1865"/>
      <c r="MWK42" s="1865"/>
      <c r="MWL42" s="1865"/>
      <c r="MWM42" s="1865"/>
      <c r="MWN42" s="1865"/>
      <c r="MWO42" s="1865"/>
      <c r="MWP42" s="1865"/>
      <c r="MWQ42" s="1865"/>
      <c r="MWR42" s="1865"/>
      <c r="MWS42" s="1865"/>
      <c r="MWT42" s="1865"/>
      <c r="MWU42" s="1865"/>
      <c r="MWV42" s="1865"/>
      <c r="MWW42" s="1865"/>
      <c r="MWX42" s="1865"/>
      <c r="MWY42" s="1865"/>
      <c r="MWZ42" s="1865"/>
      <c r="MXA42" s="1865"/>
      <c r="MXB42" s="1865"/>
      <c r="MXC42" s="1865"/>
      <c r="MXD42" s="1865"/>
      <c r="MXE42" s="1865"/>
      <c r="MXF42" s="1865"/>
      <c r="MXG42" s="1865"/>
      <c r="MXH42" s="1865"/>
      <c r="MXI42" s="1865"/>
      <c r="MXJ42" s="1865"/>
      <c r="MXK42" s="1865"/>
      <c r="MXL42" s="1865"/>
      <c r="MXM42" s="1865"/>
      <c r="MXN42" s="1865"/>
      <c r="MXO42" s="1865"/>
      <c r="MXP42" s="1865"/>
      <c r="MXQ42" s="1865"/>
      <c r="MXR42" s="1865"/>
      <c r="MXS42" s="1865"/>
      <c r="MXT42" s="1865"/>
      <c r="MXU42" s="1865"/>
      <c r="MXV42" s="1865"/>
      <c r="MXW42" s="1865"/>
      <c r="MXX42" s="1865"/>
      <c r="MXY42" s="1865"/>
      <c r="MXZ42" s="1865"/>
      <c r="MYA42" s="1865"/>
      <c r="MYB42" s="1865"/>
      <c r="MYC42" s="1865"/>
      <c r="MYD42" s="1865"/>
      <c r="MYE42" s="1865"/>
      <c r="MYF42" s="1865"/>
      <c r="MYG42" s="1865"/>
      <c r="MYH42" s="1865"/>
      <c r="MYI42" s="1865"/>
      <c r="MYJ42" s="1865"/>
      <c r="MYK42" s="1865"/>
      <c r="MYL42" s="1865"/>
      <c r="MYM42" s="1865"/>
      <c r="MYN42" s="1865"/>
      <c r="MYO42" s="1865"/>
      <c r="MYP42" s="1865"/>
      <c r="MYQ42" s="1865"/>
      <c r="MYR42" s="1865"/>
      <c r="MYS42" s="1865"/>
      <c r="MYT42" s="1865"/>
      <c r="MYU42" s="1865"/>
      <c r="MYV42" s="1865"/>
      <c r="MYW42" s="1865"/>
      <c r="MYX42" s="1865"/>
      <c r="MYY42" s="1865"/>
      <c r="MYZ42" s="1865"/>
      <c r="MZA42" s="1865"/>
      <c r="MZB42" s="1865"/>
      <c r="MZC42" s="1865"/>
      <c r="MZD42" s="1865"/>
      <c r="MZE42" s="1865"/>
      <c r="MZF42" s="1865"/>
      <c r="MZG42" s="1865"/>
      <c r="MZH42" s="1865"/>
      <c r="MZI42" s="1865"/>
      <c r="MZJ42" s="1865"/>
      <c r="MZK42" s="1865"/>
      <c r="MZL42" s="1865"/>
      <c r="MZM42" s="1865"/>
      <c r="MZN42" s="1865"/>
      <c r="MZO42" s="1865"/>
      <c r="MZP42" s="1865"/>
      <c r="MZQ42" s="1865"/>
      <c r="MZR42" s="1865"/>
      <c r="MZS42" s="1865"/>
      <c r="MZT42" s="1865"/>
      <c r="MZU42" s="1865"/>
      <c r="MZV42" s="1865"/>
      <c r="MZW42" s="1865"/>
      <c r="MZX42" s="1865"/>
      <c r="MZY42" s="1865"/>
      <c r="MZZ42" s="1865"/>
      <c r="NAA42" s="1865"/>
      <c r="NAB42" s="1865"/>
      <c r="NAC42" s="1865"/>
      <c r="NAD42" s="1865"/>
      <c r="NAE42" s="1865"/>
      <c r="NAF42" s="1865"/>
      <c r="NAG42" s="1865"/>
      <c r="NAH42" s="1865"/>
      <c r="NAI42" s="1865"/>
      <c r="NAJ42" s="1865"/>
      <c r="NAK42" s="1865"/>
      <c r="NAL42" s="1865"/>
      <c r="NAM42" s="1865"/>
      <c r="NAN42" s="1865"/>
      <c r="NAO42" s="1865"/>
      <c r="NAP42" s="1865"/>
      <c r="NAQ42" s="1865"/>
      <c r="NAR42" s="1865"/>
      <c r="NAS42" s="1865"/>
      <c r="NAT42" s="1865"/>
      <c r="NAU42" s="1865"/>
      <c r="NAV42" s="1865"/>
      <c r="NAW42" s="1865"/>
      <c r="NAX42" s="1865"/>
      <c r="NAY42" s="1865"/>
      <c r="NAZ42" s="1865"/>
      <c r="NBA42" s="1865"/>
      <c r="NBB42" s="1865"/>
      <c r="NBC42" s="1865"/>
      <c r="NBD42" s="1865"/>
      <c r="NBE42" s="1865"/>
      <c r="NBF42" s="1865"/>
      <c r="NBG42" s="1865"/>
      <c r="NBH42" s="1865"/>
      <c r="NBI42" s="1865"/>
      <c r="NBJ42" s="1865"/>
      <c r="NBK42" s="1865"/>
      <c r="NBL42" s="1865"/>
      <c r="NBM42" s="1865"/>
      <c r="NBN42" s="1865"/>
      <c r="NBO42" s="1865"/>
      <c r="NBP42" s="1865"/>
      <c r="NBQ42" s="1865"/>
      <c r="NBR42" s="1865"/>
      <c r="NBS42" s="1865"/>
      <c r="NBT42" s="1865"/>
      <c r="NBU42" s="1865"/>
      <c r="NBV42" s="1865"/>
      <c r="NBW42" s="1865"/>
      <c r="NBX42" s="1865"/>
      <c r="NBY42" s="1865"/>
      <c r="NBZ42" s="1865"/>
      <c r="NCA42" s="1865"/>
      <c r="NCB42" s="1865"/>
      <c r="NCC42" s="1865"/>
      <c r="NCD42" s="1865"/>
      <c r="NCE42" s="1865"/>
      <c r="NCF42" s="1865"/>
      <c r="NCG42" s="1865"/>
      <c r="NCH42" s="1865"/>
      <c r="NCI42" s="1865"/>
      <c r="NCJ42" s="1865"/>
      <c r="NCK42" s="1865"/>
      <c r="NCL42" s="1865"/>
      <c r="NCM42" s="1865"/>
      <c r="NCN42" s="1865"/>
      <c r="NCO42" s="1865"/>
      <c r="NCP42" s="1865"/>
      <c r="NCQ42" s="1865"/>
      <c r="NCR42" s="1865"/>
      <c r="NCS42" s="1865"/>
      <c r="NCT42" s="1865"/>
      <c r="NCU42" s="1865"/>
      <c r="NCV42" s="1865"/>
      <c r="NCW42" s="1865"/>
      <c r="NCX42" s="1865"/>
      <c r="NCY42" s="1865"/>
      <c r="NCZ42" s="1865"/>
      <c r="NDA42" s="1865"/>
      <c r="NDB42" s="1865"/>
      <c r="NDC42" s="1865"/>
      <c r="NDD42" s="1865"/>
      <c r="NDE42" s="1865"/>
      <c r="NDF42" s="1865"/>
      <c r="NDG42" s="1865"/>
      <c r="NDH42" s="1865"/>
      <c r="NDI42" s="1865"/>
      <c r="NDJ42" s="1865"/>
      <c r="NDK42" s="1865"/>
      <c r="NDL42" s="1865"/>
      <c r="NDM42" s="1865"/>
      <c r="NDN42" s="1865"/>
      <c r="NDO42" s="1865"/>
      <c r="NDP42" s="1865"/>
      <c r="NDQ42" s="1865"/>
      <c r="NDR42" s="1865"/>
      <c r="NDS42" s="1865"/>
      <c r="NDT42" s="1865"/>
      <c r="NDU42" s="1865"/>
      <c r="NDV42" s="1865"/>
      <c r="NDW42" s="1865"/>
      <c r="NDX42" s="1865"/>
      <c r="NDY42" s="1865"/>
      <c r="NDZ42" s="1865"/>
      <c r="NEA42" s="1865"/>
      <c r="NEB42" s="1865"/>
      <c r="NEC42" s="1865"/>
      <c r="NED42" s="1865"/>
      <c r="NEE42" s="1865"/>
      <c r="NEF42" s="1865"/>
      <c r="NEG42" s="1865"/>
      <c r="NEH42" s="1865"/>
      <c r="NEI42" s="1865"/>
      <c r="NEJ42" s="1865"/>
      <c r="NEK42" s="1865"/>
      <c r="NEL42" s="1865"/>
      <c r="NEM42" s="1865"/>
      <c r="NEN42" s="1865"/>
      <c r="NEO42" s="1865"/>
      <c r="NEP42" s="1865"/>
      <c r="NEQ42" s="1865"/>
      <c r="NER42" s="1865"/>
      <c r="NES42" s="1865"/>
      <c r="NET42" s="1865"/>
      <c r="NEU42" s="1865"/>
      <c r="NEV42" s="1865"/>
      <c r="NEW42" s="1865"/>
      <c r="NEX42" s="1865"/>
      <c r="NEY42" s="1865"/>
      <c r="NEZ42" s="1865"/>
      <c r="NFA42" s="1865"/>
      <c r="NFB42" s="1865"/>
      <c r="NFC42" s="1865"/>
      <c r="NFD42" s="1865"/>
      <c r="NFE42" s="1865"/>
      <c r="NFF42" s="1865"/>
      <c r="NFG42" s="1865"/>
      <c r="NFH42" s="1865"/>
      <c r="NFI42" s="1865"/>
      <c r="NFJ42" s="1865"/>
      <c r="NFK42" s="1865"/>
      <c r="NFL42" s="1865"/>
      <c r="NFM42" s="1865"/>
      <c r="NFN42" s="1865"/>
      <c r="NFO42" s="1865"/>
      <c r="NFP42" s="1865"/>
      <c r="NFQ42" s="1865"/>
      <c r="NFR42" s="1865"/>
      <c r="NFS42" s="1865"/>
      <c r="NFT42" s="1865"/>
      <c r="NFU42" s="1865"/>
      <c r="NFV42" s="1865"/>
      <c r="NFW42" s="1865"/>
      <c r="NFX42" s="1865"/>
      <c r="NFY42" s="1865"/>
      <c r="NFZ42" s="1865"/>
      <c r="NGA42" s="1865"/>
      <c r="NGB42" s="1865"/>
      <c r="NGC42" s="1865"/>
      <c r="NGD42" s="1865"/>
      <c r="NGE42" s="1865"/>
      <c r="NGF42" s="1865"/>
      <c r="NGG42" s="1865"/>
      <c r="NGH42" s="1865"/>
      <c r="NGI42" s="1865"/>
      <c r="NGJ42" s="1865"/>
      <c r="NGK42" s="1865"/>
      <c r="NGL42" s="1865"/>
      <c r="NGM42" s="1865"/>
      <c r="NGN42" s="1865"/>
      <c r="NGO42" s="1865"/>
      <c r="NGP42" s="1865"/>
      <c r="NGQ42" s="1865"/>
      <c r="NGR42" s="1865"/>
      <c r="NGS42" s="1865"/>
      <c r="NGT42" s="1865"/>
      <c r="NGU42" s="1865"/>
      <c r="NGV42" s="1865"/>
      <c r="NGW42" s="1865"/>
      <c r="NGX42" s="1865"/>
      <c r="NGY42" s="1865"/>
      <c r="NGZ42" s="1865"/>
      <c r="NHA42" s="1865"/>
      <c r="NHB42" s="1865"/>
      <c r="NHC42" s="1865"/>
      <c r="NHD42" s="1865"/>
      <c r="NHE42" s="1865"/>
      <c r="NHF42" s="1865"/>
      <c r="NHG42" s="1865"/>
      <c r="NHH42" s="1865"/>
      <c r="NHI42" s="1865"/>
      <c r="NHJ42" s="1865"/>
      <c r="NHK42" s="1865"/>
      <c r="NHL42" s="1865"/>
      <c r="NHM42" s="1865"/>
      <c r="NHN42" s="1865"/>
      <c r="NHO42" s="1865"/>
      <c r="NHP42" s="1865"/>
      <c r="NHQ42" s="1865"/>
      <c r="NHR42" s="1865"/>
      <c r="NHS42" s="1865"/>
      <c r="NHT42" s="1865"/>
      <c r="NHU42" s="1865"/>
      <c r="NHV42" s="1865"/>
      <c r="NHW42" s="1865"/>
      <c r="NHX42" s="1865"/>
      <c r="NHY42" s="1865"/>
      <c r="NHZ42" s="1865"/>
      <c r="NIA42" s="1865"/>
      <c r="NIB42" s="1865"/>
      <c r="NIC42" s="1865"/>
      <c r="NID42" s="1865"/>
      <c r="NIE42" s="1865"/>
      <c r="NIF42" s="1865"/>
      <c r="NIG42" s="1865"/>
      <c r="NIH42" s="1865"/>
      <c r="NII42" s="1865"/>
      <c r="NIJ42" s="1865"/>
      <c r="NIK42" s="1865"/>
      <c r="NIL42" s="1865"/>
      <c r="NIM42" s="1865"/>
      <c r="NIN42" s="1865"/>
      <c r="NIO42" s="1865"/>
      <c r="NIP42" s="1865"/>
      <c r="NIQ42" s="1865"/>
      <c r="NIR42" s="1865"/>
      <c r="NIS42" s="1865"/>
      <c r="NIT42" s="1865"/>
      <c r="NIU42" s="1865"/>
      <c r="NIV42" s="1865"/>
      <c r="NIW42" s="1865"/>
      <c r="NIX42" s="1865"/>
      <c r="NIY42" s="1865"/>
      <c r="NIZ42" s="1865"/>
      <c r="NJA42" s="1865"/>
      <c r="NJB42" s="1865"/>
      <c r="NJC42" s="1865"/>
      <c r="NJD42" s="1865"/>
      <c r="NJE42" s="1865"/>
      <c r="NJF42" s="1865"/>
      <c r="NJG42" s="1865"/>
      <c r="NJH42" s="1865"/>
      <c r="NJI42" s="1865"/>
      <c r="NJJ42" s="1865"/>
      <c r="NJK42" s="1865"/>
      <c r="NJL42" s="1865"/>
      <c r="NJM42" s="1865"/>
      <c r="NJN42" s="1865"/>
      <c r="NJO42" s="1865"/>
      <c r="NJP42" s="1865"/>
      <c r="NJQ42" s="1865"/>
      <c r="NJR42" s="1865"/>
      <c r="NJS42" s="1865"/>
      <c r="NJT42" s="1865"/>
      <c r="NJU42" s="1865"/>
      <c r="NJV42" s="1865"/>
      <c r="NJW42" s="1865"/>
      <c r="NJX42" s="1865"/>
      <c r="NJY42" s="1865"/>
      <c r="NJZ42" s="1865"/>
      <c r="NKA42" s="1865"/>
      <c r="NKB42" s="1865"/>
      <c r="NKC42" s="1865"/>
      <c r="NKD42" s="1865"/>
      <c r="NKE42" s="1865"/>
      <c r="NKF42" s="1865"/>
      <c r="NKG42" s="1865"/>
      <c r="NKH42" s="1865"/>
      <c r="NKI42" s="1865"/>
      <c r="NKJ42" s="1865"/>
      <c r="NKK42" s="1865"/>
      <c r="NKL42" s="1865"/>
      <c r="NKM42" s="1865"/>
      <c r="NKN42" s="1865"/>
      <c r="NKO42" s="1865"/>
      <c r="NKP42" s="1865"/>
      <c r="NKQ42" s="1865"/>
      <c r="NKR42" s="1865"/>
      <c r="NKS42" s="1865"/>
      <c r="NKT42" s="1865"/>
      <c r="NKU42" s="1865"/>
      <c r="NKV42" s="1865"/>
      <c r="NKW42" s="1865"/>
      <c r="NKX42" s="1865"/>
      <c r="NKY42" s="1865"/>
      <c r="NKZ42" s="1865"/>
      <c r="NLA42" s="1865"/>
      <c r="NLB42" s="1865"/>
      <c r="NLC42" s="1865"/>
      <c r="NLD42" s="1865"/>
      <c r="NLE42" s="1865"/>
      <c r="NLF42" s="1865"/>
      <c r="NLG42" s="1865"/>
      <c r="NLH42" s="1865"/>
      <c r="NLI42" s="1865"/>
      <c r="NLJ42" s="1865"/>
      <c r="NLK42" s="1865"/>
      <c r="NLL42" s="1865"/>
      <c r="NLM42" s="1865"/>
      <c r="NLN42" s="1865"/>
      <c r="NLO42" s="1865"/>
      <c r="NLP42" s="1865"/>
      <c r="NLQ42" s="1865"/>
      <c r="NLR42" s="1865"/>
      <c r="NLS42" s="1865"/>
      <c r="NLT42" s="1865"/>
      <c r="NLU42" s="1865"/>
      <c r="NLV42" s="1865"/>
      <c r="NLW42" s="1865"/>
      <c r="NLX42" s="1865"/>
      <c r="NLY42" s="1865"/>
      <c r="NLZ42" s="1865"/>
      <c r="NMA42" s="1865"/>
      <c r="NMB42" s="1865"/>
      <c r="NMC42" s="1865"/>
      <c r="NMD42" s="1865"/>
      <c r="NME42" s="1865"/>
      <c r="NMF42" s="1865"/>
      <c r="NMG42" s="1865"/>
      <c r="NMH42" s="1865"/>
      <c r="NMI42" s="1865"/>
      <c r="NMJ42" s="1865"/>
      <c r="NMK42" s="1865"/>
      <c r="NML42" s="1865"/>
      <c r="NMM42" s="1865"/>
      <c r="NMN42" s="1865"/>
      <c r="NMO42" s="1865"/>
      <c r="NMP42" s="1865"/>
      <c r="NMQ42" s="1865"/>
      <c r="NMR42" s="1865"/>
      <c r="NMS42" s="1865"/>
      <c r="NMT42" s="1865"/>
      <c r="NMU42" s="1865"/>
      <c r="NMV42" s="1865"/>
      <c r="NMW42" s="1865"/>
      <c r="NMX42" s="1865"/>
      <c r="NMY42" s="1865"/>
      <c r="NMZ42" s="1865"/>
      <c r="NNA42" s="1865"/>
      <c r="NNB42" s="1865"/>
      <c r="NNC42" s="1865"/>
      <c r="NND42" s="1865"/>
      <c r="NNE42" s="1865"/>
      <c r="NNF42" s="1865"/>
      <c r="NNG42" s="1865"/>
      <c r="NNH42" s="1865"/>
      <c r="NNI42" s="1865"/>
      <c r="NNJ42" s="1865"/>
      <c r="NNK42" s="1865"/>
      <c r="NNL42" s="1865"/>
      <c r="NNM42" s="1865"/>
      <c r="NNN42" s="1865"/>
      <c r="NNO42" s="1865"/>
      <c r="NNP42" s="1865"/>
      <c r="NNQ42" s="1865"/>
      <c r="NNR42" s="1865"/>
      <c r="NNS42" s="1865"/>
      <c r="NNT42" s="1865"/>
      <c r="NNU42" s="1865"/>
      <c r="NNV42" s="1865"/>
      <c r="NNW42" s="1865"/>
      <c r="NNX42" s="1865"/>
      <c r="NNY42" s="1865"/>
      <c r="NNZ42" s="1865"/>
      <c r="NOA42" s="1865"/>
      <c r="NOB42" s="1865"/>
      <c r="NOC42" s="1865"/>
      <c r="NOD42" s="1865"/>
      <c r="NOE42" s="1865"/>
      <c r="NOF42" s="1865"/>
      <c r="NOG42" s="1865"/>
      <c r="NOH42" s="1865"/>
      <c r="NOI42" s="1865"/>
      <c r="NOJ42" s="1865"/>
      <c r="NOK42" s="1865"/>
      <c r="NOL42" s="1865"/>
      <c r="NOM42" s="1865"/>
      <c r="NON42" s="1865"/>
      <c r="NOO42" s="1865"/>
      <c r="NOP42" s="1865"/>
      <c r="NOQ42" s="1865"/>
      <c r="NOR42" s="1865"/>
      <c r="NOS42" s="1865"/>
      <c r="NOT42" s="1865"/>
      <c r="NOU42" s="1865"/>
      <c r="NOV42" s="1865"/>
      <c r="NOW42" s="1865"/>
      <c r="NOX42" s="1865"/>
      <c r="NOY42" s="1865"/>
      <c r="NOZ42" s="1865"/>
      <c r="NPA42" s="1865"/>
      <c r="NPB42" s="1865"/>
      <c r="NPC42" s="1865"/>
      <c r="NPD42" s="1865"/>
      <c r="NPE42" s="1865"/>
      <c r="NPF42" s="1865"/>
      <c r="NPG42" s="1865"/>
      <c r="NPH42" s="1865"/>
      <c r="NPI42" s="1865"/>
      <c r="NPJ42" s="1865"/>
      <c r="NPK42" s="1865"/>
      <c r="NPL42" s="1865"/>
      <c r="NPM42" s="1865"/>
      <c r="NPN42" s="1865"/>
      <c r="NPO42" s="1865"/>
      <c r="NPP42" s="1865"/>
      <c r="NPQ42" s="1865"/>
      <c r="NPR42" s="1865"/>
      <c r="NPS42" s="1865"/>
      <c r="NPT42" s="1865"/>
      <c r="NPU42" s="1865"/>
      <c r="NPV42" s="1865"/>
      <c r="NPW42" s="1865"/>
      <c r="NPX42" s="1865"/>
      <c r="NPY42" s="1865"/>
      <c r="NPZ42" s="1865"/>
      <c r="NQA42" s="1865"/>
      <c r="NQB42" s="1865"/>
      <c r="NQC42" s="1865"/>
      <c r="NQD42" s="1865"/>
      <c r="NQE42" s="1865"/>
      <c r="NQF42" s="1865"/>
      <c r="NQG42" s="1865"/>
      <c r="NQH42" s="1865"/>
      <c r="NQI42" s="1865"/>
      <c r="NQJ42" s="1865"/>
      <c r="NQK42" s="1865"/>
      <c r="NQL42" s="1865"/>
      <c r="NQM42" s="1865"/>
      <c r="NQN42" s="1865"/>
      <c r="NQO42" s="1865"/>
      <c r="NQP42" s="1865"/>
      <c r="NQQ42" s="1865"/>
      <c r="NQR42" s="1865"/>
      <c r="NQS42" s="1865"/>
      <c r="NQT42" s="1865"/>
      <c r="NQU42" s="1865"/>
      <c r="NQV42" s="1865"/>
      <c r="NQW42" s="1865"/>
      <c r="NQX42" s="1865"/>
      <c r="NQY42" s="1865"/>
      <c r="NQZ42" s="1865"/>
      <c r="NRA42" s="1865"/>
      <c r="NRB42" s="1865"/>
      <c r="NRC42" s="1865"/>
      <c r="NRD42" s="1865"/>
      <c r="NRE42" s="1865"/>
      <c r="NRF42" s="1865"/>
      <c r="NRG42" s="1865"/>
      <c r="NRH42" s="1865"/>
      <c r="NRI42" s="1865"/>
      <c r="NRJ42" s="1865"/>
      <c r="NRK42" s="1865"/>
      <c r="NRL42" s="1865"/>
      <c r="NRM42" s="1865"/>
      <c r="NRN42" s="1865"/>
      <c r="NRO42" s="1865"/>
      <c r="NRP42" s="1865"/>
      <c r="NRQ42" s="1865"/>
      <c r="NRR42" s="1865"/>
      <c r="NRS42" s="1865"/>
      <c r="NRT42" s="1865"/>
      <c r="NRU42" s="1865"/>
      <c r="NRV42" s="1865"/>
      <c r="NRW42" s="1865"/>
      <c r="NRX42" s="1865"/>
      <c r="NRY42" s="1865"/>
      <c r="NRZ42" s="1865"/>
      <c r="NSA42" s="1865"/>
      <c r="NSB42" s="1865"/>
      <c r="NSC42" s="1865"/>
      <c r="NSD42" s="1865"/>
      <c r="NSE42" s="1865"/>
      <c r="NSF42" s="1865"/>
      <c r="NSG42" s="1865"/>
      <c r="NSH42" s="1865"/>
      <c r="NSI42" s="1865"/>
      <c r="NSJ42" s="1865"/>
      <c r="NSK42" s="1865"/>
      <c r="NSL42" s="1865"/>
      <c r="NSM42" s="1865"/>
      <c r="NSN42" s="1865"/>
      <c r="NSO42" s="1865"/>
      <c r="NSP42" s="1865"/>
      <c r="NSQ42" s="1865"/>
      <c r="NSR42" s="1865"/>
      <c r="NSS42" s="1865"/>
      <c r="NST42" s="1865"/>
      <c r="NSU42" s="1865"/>
      <c r="NSV42" s="1865"/>
      <c r="NSW42" s="1865"/>
      <c r="NSX42" s="1865"/>
      <c r="NSY42" s="1865"/>
      <c r="NSZ42" s="1865"/>
      <c r="NTA42" s="1865"/>
      <c r="NTB42" s="1865"/>
      <c r="NTC42" s="1865"/>
      <c r="NTD42" s="1865"/>
      <c r="NTE42" s="1865"/>
      <c r="NTF42" s="1865"/>
      <c r="NTG42" s="1865"/>
      <c r="NTH42" s="1865"/>
      <c r="NTI42" s="1865"/>
      <c r="NTJ42" s="1865"/>
      <c r="NTK42" s="1865"/>
      <c r="NTL42" s="1865"/>
      <c r="NTM42" s="1865"/>
      <c r="NTN42" s="1865"/>
      <c r="NTO42" s="1865"/>
      <c r="NTP42" s="1865"/>
      <c r="NTQ42" s="1865"/>
      <c r="NTR42" s="1865"/>
      <c r="NTS42" s="1865"/>
      <c r="NTT42" s="1865"/>
      <c r="NTU42" s="1865"/>
      <c r="NTV42" s="1865"/>
      <c r="NTW42" s="1865"/>
      <c r="NTX42" s="1865"/>
      <c r="NTY42" s="1865"/>
      <c r="NTZ42" s="1865"/>
      <c r="NUA42" s="1865"/>
      <c r="NUB42" s="1865"/>
      <c r="NUC42" s="1865"/>
      <c r="NUD42" s="1865"/>
      <c r="NUE42" s="1865"/>
      <c r="NUF42" s="1865"/>
      <c r="NUG42" s="1865"/>
      <c r="NUH42" s="1865"/>
      <c r="NUI42" s="1865"/>
      <c r="NUJ42" s="1865"/>
      <c r="NUK42" s="1865"/>
      <c r="NUL42" s="1865"/>
      <c r="NUM42" s="1865"/>
      <c r="NUN42" s="1865"/>
      <c r="NUO42" s="1865"/>
      <c r="NUP42" s="1865"/>
      <c r="NUQ42" s="1865"/>
      <c r="NUR42" s="1865"/>
      <c r="NUS42" s="1865"/>
      <c r="NUT42" s="1865"/>
      <c r="NUU42" s="1865"/>
      <c r="NUV42" s="1865"/>
      <c r="NUW42" s="1865"/>
      <c r="NUX42" s="1865"/>
      <c r="NUY42" s="1865"/>
      <c r="NUZ42" s="1865"/>
      <c r="NVA42" s="1865"/>
      <c r="NVB42" s="1865"/>
      <c r="NVC42" s="1865"/>
      <c r="NVD42" s="1865"/>
      <c r="NVE42" s="1865"/>
      <c r="NVF42" s="1865"/>
      <c r="NVG42" s="1865"/>
      <c r="NVH42" s="1865"/>
      <c r="NVI42" s="1865"/>
      <c r="NVJ42" s="1865"/>
      <c r="NVK42" s="1865"/>
      <c r="NVL42" s="1865"/>
      <c r="NVM42" s="1865"/>
      <c r="NVN42" s="1865"/>
      <c r="NVO42" s="1865"/>
      <c r="NVP42" s="1865"/>
      <c r="NVQ42" s="1865"/>
      <c r="NVR42" s="1865"/>
      <c r="NVS42" s="1865"/>
      <c r="NVT42" s="1865"/>
      <c r="NVU42" s="1865"/>
      <c r="NVV42" s="1865"/>
      <c r="NVW42" s="1865"/>
      <c r="NVX42" s="1865"/>
      <c r="NVY42" s="1865"/>
      <c r="NVZ42" s="1865"/>
      <c r="NWA42" s="1865"/>
      <c r="NWB42" s="1865"/>
      <c r="NWC42" s="1865"/>
      <c r="NWD42" s="1865"/>
      <c r="NWE42" s="1865"/>
      <c r="NWF42" s="1865"/>
      <c r="NWG42" s="1865"/>
      <c r="NWH42" s="1865"/>
      <c r="NWI42" s="1865"/>
      <c r="NWJ42" s="1865"/>
      <c r="NWK42" s="1865"/>
      <c r="NWL42" s="1865"/>
      <c r="NWM42" s="1865"/>
      <c r="NWN42" s="1865"/>
      <c r="NWO42" s="1865"/>
      <c r="NWP42" s="1865"/>
      <c r="NWQ42" s="1865"/>
      <c r="NWR42" s="1865"/>
      <c r="NWS42" s="1865"/>
      <c r="NWT42" s="1865"/>
      <c r="NWU42" s="1865"/>
      <c r="NWV42" s="1865"/>
      <c r="NWW42" s="1865"/>
      <c r="NWX42" s="1865"/>
      <c r="NWY42" s="1865"/>
      <c r="NWZ42" s="1865"/>
      <c r="NXA42" s="1865"/>
      <c r="NXB42" s="1865"/>
      <c r="NXC42" s="1865"/>
      <c r="NXD42" s="1865"/>
      <c r="NXE42" s="1865"/>
      <c r="NXF42" s="1865"/>
      <c r="NXG42" s="1865"/>
      <c r="NXH42" s="1865"/>
      <c r="NXI42" s="1865"/>
      <c r="NXJ42" s="1865"/>
      <c r="NXK42" s="1865"/>
      <c r="NXL42" s="1865"/>
      <c r="NXM42" s="1865"/>
      <c r="NXN42" s="1865"/>
      <c r="NXO42" s="1865"/>
      <c r="NXP42" s="1865"/>
      <c r="NXQ42" s="1865"/>
      <c r="NXR42" s="1865"/>
      <c r="NXS42" s="1865"/>
      <c r="NXT42" s="1865"/>
      <c r="NXU42" s="1865"/>
      <c r="NXV42" s="1865"/>
      <c r="NXW42" s="1865"/>
      <c r="NXX42" s="1865"/>
      <c r="NXY42" s="1865"/>
      <c r="NXZ42" s="1865"/>
      <c r="NYA42" s="1865"/>
      <c r="NYB42" s="1865"/>
      <c r="NYC42" s="1865"/>
      <c r="NYD42" s="1865"/>
      <c r="NYE42" s="1865"/>
      <c r="NYF42" s="1865"/>
      <c r="NYG42" s="1865"/>
      <c r="NYH42" s="1865"/>
      <c r="NYI42" s="1865"/>
      <c r="NYJ42" s="1865"/>
      <c r="NYK42" s="1865"/>
      <c r="NYL42" s="1865"/>
      <c r="NYM42" s="1865"/>
      <c r="NYN42" s="1865"/>
      <c r="NYO42" s="1865"/>
      <c r="NYP42" s="1865"/>
      <c r="NYQ42" s="1865"/>
      <c r="NYR42" s="1865"/>
      <c r="NYS42" s="1865"/>
      <c r="NYT42" s="1865"/>
      <c r="NYU42" s="1865"/>
      <c r="NYV42" s="1865"/>
      <c r="NYW42" s="1865"/>
      <c r="NYX42" s="1865"/>
      <c r="NYY42" s="1865"/>
      <c r="NYZ42" s="1865"/>
      <c r="NZA42" s="1865"/>
      <c r="NZB42" s="1865"/>
      <c r="NZC42" s="1865"/>
      <c r="NZD42" s="1865"/>
      <c r="NZE42" s="1865"/>
      <c r="NZF42" s="1865"/>
      <c r="NZG42" s="1865"/>
      <c r="NZH42" s="1865"/>
      <c r="NZI42" s="1865"/>
      <c r="NZJ42" s="1865"/>
      <c r="NZK42" s="1865"/>
      <c r="NZL42" s="1865"/>
      <c r="NZM42" s="1865"/>
      <c r="NZN42" s="1865"/>
      <c r="NZO42" s="1865"/>
      <c r="NZP42" s="1865"/>
      <c r="NZQ42" s="1865"/>
      <c r="NZR42" s="1865"/>
      <c r="NZS42" s="1865"/>
      <c r="NZT42" s="1865"/>
      <c r="NZU42" s="1865"/>
      <c r="NZV42" s="1865"/>
      <c r="NZW42" s="1865"/>
      <c r="NZX42" s="1865"/>
      <c r="NZY42" s="1865"/>
      <c r="NZZ42" s="1865"/>
      <c r="OAA42" s="1865"/>
      <c r="OAB42" s="1865"/>
      <c r="OAC42" s="1865"/>
      <c r="OAD42" s="1865"/>
      <c r="OAE42" s="1865"/>
      <c r="OAF42" s="1865"/>
      <c r="OAG42" s="1865"/>
      <c r="OAH42" s="1865"/>
      <c r="OAI42" s="1865"/>
      <c r="OAJ42" s="1865"/>
      <c r="OAK42" s="1865"/>
      <c r="OAL42" s="1865"/>
      <c r="OAM42" s="1865"/>
      <c r="OAN42" s="1865"/>
      <c r="OAO42" s="1865"/>
      <c r="OAP42" s="1865"/>
      <c r="OAQ42" s="1865"/>
      <c r="OAR42" s="1865"/>
      <c r="OAS42" s="1865"/>
      <c r="OAT42" s="1865"/>
      <c r="OAU42" s="1865"/>
      <c r="OAV42" s="1865"/>
      <c r="OAW42" s="1865"/>
      <c r="OAX42" s="1865"/>
      <c r="OAY42" s="1865"/>
      <c r="OAZ42" s="1865"/>
      <c r="OBA42" s="1865"/>
      <c r="OBB42" s="1865"/>
      <c r="OBC42" s="1865"/>
      <c r="OBD42" s="1865"/>
      <c r="OBE42" s="1865"/>
      <c r="OBF42" s="1865"/>
      <c r="OBG42" s="1865"/>
      <c r="OBH42" s="1865"/>
      <c r="OBI42" s="1865"/>
      <c r="OBJ42" s="1865"/>
      <c r="OBK42" s="1865"/>
      <c r="OBL42" s="1865"/>
      <c r="OBM42" s="1865"/>
      <c r="OBN42" s="1865"/>
      <c r="OBO42" s="1865"/>
      <c r="OBP42" s="1865"/>
      <c r="OBQ42" s="1865"/>
      <c r="OBR42" s="1865"/>
      <c r="OBS42" s="1865"/>
      <c r="OBT42" s="1865"/>
      <c r="OBU42" s="1865"/>
      <c r="OBV42" s="1865"/>
      <c r="OBW42" s="1865"/>
      <c r="OBX42" s="1865"/>
      <c r="OBY42" s="1865"/>
      <c r="OBZ42" s="1865"/>
      <c r="OCA42" s="1865"/>
      <c r="OCB42" s="1865"/>
      <c r="OCC42" s="1865"/>
      <c r="OCD42" s="1865"/>
      <c r="OCE42" s="1865"/>
      <c r="OCF42" s="1865"/>
      <c r="OCG42" s="1865"/>
      <c r="OCH42" s="1865"/>
      <c r="OCI42" s="1865"/>
      <c r="OCJ42" s="1865"/>
      <c r="OCK42" s="1865"/>
      <c r="OCL42" s="1865"/>
      <c r="OCM42" s="1865"/>
      <c r="OCN42" s="1865"/>
      <c r="OCO42" s="1865"/>
      <c r="OCP42" s="1865"/>
      <c r="OCQ42" s="1865"/>
      <c r="OCR42" s="1865"/>
      <c r="OCS42" s="1865"/>
      <c r="OCT42" s="1865"/>
      <c r="OCU42" s="1865"/>
      <c r="OCV42" s="1865"/>
      <c r="OCW42" s="1865"/>
      <c r="OCX42" s="1865"/>
      <c r="OCY42" s="1865"/>
      <c r="OCZ42" s="1865"/>
      <c r="ODA42" s="1865"/>
      <c r="ODB42" s="1865"/>
      <c r="ODC42" s="1865"/>
      <c r="ODD42" s="1865"/>
      <c r="ODE42" s="1865"/>
      <c r="ODF42" s="1865"/>
      <c r="ODG42" s="1865"/>
      <c r="ODH42" s="1865"/>
      <c r="ODI42" s="1865"/>
      <c r="ODJ42" s="1865"/>
      <c r="ODK42" s="1865"/>
      <c r="ODL42" s="1865"/>
      <c r="ODM42" s="1865"/>
      <c r="ODN42" s="1865"/>
      <c r="ODO42" s="1865"/>
      <c r="ODP42" s="1865"/>
      <c r="ODQ42" s="1865"/>
      <c r="ODR42" s="1865"/>
      <c r="ODS42" s="1865"/>
      <c r="ODT42" s="1865"/>
      <c r="ODU42" s="1865"/>
      <c r="ODV42" s="1865"/>
      <c r="ODW42" s="1865"/>
      <c r="ODX42" s="1865"/>
      <c r="ODY42" s="1865"/>
      <c r="ODZ42" s="1865"/>
      <c r="OEA42" s="1865"/>
      <c r="OEB42" s="1865"/>
      <c r="OEC42" s="1865"/>
      <c r="OED42" s="1865"/>
      <c r="OEE42" s="1865"/>
      <c r="OEF42" s="1865"/>
      <c r="OEG42" s="1865"/>
      <c r="OEH42" s="1865"/>
      <c r="OEI42" s="1865"/>
      <c r="OEJ42" s="1865"/>
      <c r="OEK42" s="1865"/>
      <c r="OEL42" s="1865"/>
      <c r="OEM42" s="1865"/>
      <c r="OEN42" s="1865"/>
      <c r="OEO42" s="1865"/>
      <c r="OEP42" s="1865"/>
      <c r="OEQ42" s="1865"/>
      <c r="OER42" s="1865"/>
      <c r="OES42" s="1865"/>
      <c r="OET42" s="1865"/>
      <c r="OEU42" s="1865"/>
      <c r="OEV42" s="1865"/>
      <c r="OEW42" s="1865"/>
      <c r="OEX42" s="1865"/>
      <c r="OEY42" s="1865"/>
      <c r="OEZ42" s="1865"/>
      <c r="OFA42" s="1865"/>
      <c r="OFB42" s="1865"/>
      <c r="OFC42" s="1865"/>
      <c r="OFD42" s="1865"/>
      <c r="OFE42" s="1865"/>
      <c r="OFF42" s="1865"/>
      <c r="OFG42" s="1865"/>
      <c r="OFH42" s="1865"/>
      <c r="OFI42" s="1865"/>
      <c r="OFJ42" s="1865"/>
      <c r="OFK42" s="1865"/>
      <c r="OFL42" s="1865"/>
      <c r="OFM42" s="1865"/>
      <c r="OFN42" s="1865"/>
      <c r="OFO42" s="1865"/>
      <c r="OFP42" s="1865"/>
      <c r="OFQ42" s="1865"/>
      <c r="OFR42" s="1865"/>
      <c r="OFS42" s="1865"/>
      <c r="OFT42" s="1865"/>
      <c r="OFU42" s="1865"/>
      <c r="OFV42" s="1865"/>
      <c r="OFW42" s="1865"/>
      <c r="OFX42" s="1865"/>
      <c r="OFY42" s="1865"/>
      <c r="OFZ42" s="1865"/>
      <c r="OGA42" s="1865"/>
      <c r="OGB42" s="1865"/>
      <c r="OGC42" s="1865"/>
      <c r="OGD42" s="1865"/>
      <c r="OGE42" s="1865"/>
      <c r="OGF42" s="1865"/>
      <c r="OGG42" s="1865"/>
      <c r="OGH42" s="1865"/>
      <c r="OGI42" s="1865"/>
      <c r="OGJ42" s="1865"/>
      <c r="OGK42" s="1865"/>
      <c r="OGL42" s="1865"/>
      <c r="OGM42" s="1865"/>
      <c r="OGN42" s="1865"/>
      <c r="OGO42" s="1865"/>
      <c r="OGP42" s="1865"/>
      <c r="OGQ42" s="1865"/>
      <c r="OGR42" s="1865"/>
      <c r="OGS42" s="1865"/>
      <c r="OGT42" s="1865"/>
      <c r="OGU42" s="1865"/>
      <c r="OGV42" s="1865"/>
      <c r="OGW42" s="1865"/>
      <c r="OGX42" s="1865"/>
      <c r="OGY42" s="1865"/>
      <c r="OGZ42" s="1865"/>
      <c r="OHA42" s="1865"/>
      <c r="OHB42" s="1865"/>
      <c r="OHC42" s="1865"/>
      <c r="OHD42" s="1865"/>
      <c r="OHE42" s="1865"/>
      <c r="OHF42" s="1865"/>
      <c r="OHG42" s="1865"/>
      <c r="OHH42" s="1865"/>
      <c r="OHI42" s="1865"/>
      <c r="OHJ42" s="1865"/>
      <c r="OHK42" s="1865"/>
      <c r="OHL42" s="1865"/>
      <c r="OHM42" s="1865"/>
      <c r="OHN42" s="1865"/>
      <c r="OHO42" s="1865"/>
      <c r="OHP42" s="1865"/>
      <c r="OHQ42" s="1865"/>
      <c r="OHR42" s="1865"/>
      <c r="OHS42" s="1865"/>
      <c r="OHT42" s="1865"/>
      <c r="OHU42" s="1865"/>
      <c r="OHV42" s="1865"/>
      <c r="OHW42" s="1865"/>
      <c r="OHX42" s="1865"/>
      <c r="OHY42" s="1865"/>
      <c r="OHZ42" s="1865"/>
      <c r="OIA42" s="1865"/>
      <c r="OIB42" s="1865"/>
      <c r="OIC42" s="1865"/>
      <c r="OID42" s="1865"/>
      <c r="OIE42" s="1865"/>
      <c r="OIF42" s="1865"/>
      <c r="OIG42" s="1865"/>
      <c r="OIH42" s="1865"/>
      <c r="OII42" s="1865"/>
      <c r="OIJ42" s="1865"/>
      <c r="OIK42" s="1865"/>
      <c r="OIL42" s="1865"/>
      <c r="OIM42" s="1865"/>
      <c r="OIN42" s="1865"/>
      <c r="OIO42" s="1865"/>
      <c r="OIP42" s="1865"/>
      <c r="OIQ42" s="1865"/>
      <c r="OIR42" s="1865"/>
      <c r="OIS42" s="1865"/>
      <c r="OIT42" s="1865"/>
      <c r="OIU42" s="1865"/>
      <c r="OIV42" s="1865"/>
      <c r="OIW42" s="1865"/>
      <c r="OIX42" s="1865"/>
      <c r="OIY42" s="1865"/>
      <c r="OIZ42" s="1865"/>
      <c r="OJA42" s="1865"/>
      <c r="OJB42" s="1865"/>
      <c r="OJC42" s="1865"/>
      <c r="OJD42" s="1865"/>
      <c r="OJE42" s="1865"/>
      <c r="OJF42" s="1865"/>
      <c r="OJG42" s="1865"/>
      <c r="OJH42" s="1865"/>
      <c r="OJI42" s="1865"/>
      <c r="OJJ42" s="1865"/>
      <c r="OJK42" s="1865"/>
      <c r="OJL42" s="1865"/>
      <c r="OJM42" s="1865"/>
      <c r="OJN42" s="1865"/>
      <c r="OJO42" s="1865"/>
      <c r="OJP42" s="1865"/>
      <c r="OJQ42" s="1865"/>
      <c r="OJR42" s="1865"/>
      <c r="OJS42" s="1865"/>
      <c r="OJT42" s="1865"/>
      <c r="OJU42" s="1865"/>
      <c r="OJV42" s="1865"/>
      <c r="OJW42" s="1865"/>
      <c r="OJX42" s="1865"/>
      <c r="OJY42" s="1865"/>
      <c r="OJZ42" s="1865"/>
      <c r="OKA42" s="1865"/>
      <c r="OKB42" s="1865"/>
      <c r="OKC42" s="1865"/>
      <c r="OKD42" s="1865"/>
      <c r="OKE42" s="1865"/>
      <c r="OKF42" s="1865"/>
      <c r="OKG42" s="1865"/>
      <c r="OKH42" s="1865"/>
      <c r="OKI42" s="1865"/>
      <c r="OKJ42" s="1865"/>
      <c r="OKK42" s="1865"/>
      <c r="OKL42" s="1865"/>
      <c r="OKM42" s="1865"/>
      <c r="OKN42" s="1865"/>
      <c r="OKO42" s="1865"/>
      <c r="OKP42" s="1865"/>
      <c r="OKQ42" s="1865"/>
      <c r="OKR42" s="1865"/>
      <c r="OKS42" s="1865"/>
      <c r="OKT42" s="1865"/>
      <c r="OKU42" s="1865"/>
      <c r="OKV42" s="1865"/>
      <c r="OKW42" s="1865"/>
      <c r="OKX42" s="1865"/>
      <c r="OKY42" s="1865"/>
      <c r="OKZ42" s="1865"/>
      <c r="OLA42" s="1865"/>
      <c r="OLB42" s="1865"/>
      <c r="OLC42" s="1865"/>
      <c r="OLD42" s="1865"/>
      <c r="OLE42" s="1865"/>
      <c r="OLF42" s="1865"/>
      <c r="OLG42" s="1865"/>
      <c r="OLH42" s="1865"/>
      <c r="OLI42" s="1865"/>
      <c r="OLJ42" s="1865"/>
      <c r="OLK42" s="1865"/>
      <c r="OLL42" s="1865"/>
      <c r="OLM42" s="1865"/>
      <c r="OLN42" s="1865"/>
      <c r="OLO42" s="1865"/>
      <c r="OLP42" s="1865"/>
      <c r="OLQ42" s="1865"/>
      <c r="OLR42" s="1865"/>
      <c r="OLS42" s="1865"/>
      <c r="OLT42" s="1865"/>
      <c r="OLU42" s="1865"/>
      <c r="OLV42" s="1865"/>
      <c r="OLW42" s="1865"/>
      <c r="OLX42" s="1865"/>
      <c r="OLY42" s="1865"/>
      <c r="OLZ42" s="1865"/>
      <c r="OMA42" s="1865"/>
      <c r="OMB42" s="1865"/>
      <c r="OMC42" s="1865"/>
      <c r="OMD42" s="1865"/>
      <c r="OME42" s="1865"/>
      <c r="OMF42" s="1865"/>
      <c r="OMG42" s="1865"/>
      <c r="OMH42" s="1865"/>
      <c r="OMI42" s="1865"/>
      <c r="OMJ42" s="1865"/>
      <c r="OMK42" s="1865"/>
      <c r="OML42" s="1865"/>
      <c r="OMM42" s="1865"/>
      <c r="OMN42" s="1865"/>
      <c r="OMO42" s="1865"/>
      <c r="OMP42" s="1865"/>
      <c r="OMQ42" s="1865"/>
      <c r="OMR42" s="1865"/>
      <c r="OMS42" s="1865"/>
      <c r="OMT42" s="1865"/>
      <c r="OMU42" s="1865"/>
      <c r="OMV42" s="1865"/>
      <c r="OMW42" s="1865"/>
      <c r="OMX42" s="1865"/>
      <c r="OMY42" s="1865"/>
      <c r="OMZ42" s="1865"/>
      <c r="ONA42" s="1865"/>
      <c r="ONB42" s="1865"/>
      <c r="ONC42" s="1865"/>
      <c r="OND42" s="1865"/>
      <c r="ONE42" s="1865"/>
      <c r="ONF42" s="1865"/>
      <c r="ONG42" s="1865"/>
      <c r="ONH42" s="1865"/>
      <c r="ONI42" s="1865"/>
      <c r="ONJ42" s="1865"/>
      <c r="ONK42" s="1865"/>
      <c r="ONL42" s="1865"/>
      <c r="ONM42" s="1865"/>
      <c r="ONN42" s="1865"/>
      <c r="ONO42" s="1865"/>
      <c r="ONP42" s="1865"/>
      <c r="ONQ42" s="1865"/>
      <c r="ONR42" s="1865"/>
      <c r="ONS42" s="1865"/>
      <c r="ONT42" s="1865"/>
      <c r="ONU42" s="1865"/>
      <c r="ONV42" s="1865"/>
      <c r="ONW42" s="1865"/>
      <c r="ONX42" s="1865"/>
      <c r="ONY42" s="1865"/>
      <c r="ONZ42" s="1865"/>
      <c r="OOA42" s="1865"/>
      <c r="OOB42" s="1865"/>
      <c r="OOC42" s="1865"/>
      <c r="OOD42" s="1865"/>
      <c r="OOE42" s="1865"/>
      <c r="OOF42" s="1865"/>
      <c r="OOG42" s="1865"/>
      <c r="OOH42" s="1865"/>
      <c r="OOI42" s="1865"/>
      <c r="OOJ42" s="1865"/>
      <c r="OOK42" s="1865"/>
      <c r="OOL42" s="1865"/>
      <c r="OOM42" s="1865"/>
      <c r="OON42" s="1865"/>
      <c r="OOO42" s="1865"/>
      <c r="OOP42" s="1865"/>
      <c r="OOQ42" s="1865"/>
      <c r="OOR42" s="1865"/>
      <c r="OOS42" s="1865"/>
      <c r="OOT42" s="1865"/>
      <c r="OOU42" s="1865"/>
      <c r="OOV42" s="1865"/>
      <c r="OOW42" s="1865"/>
      <c r="OOX42" s="1865"/>
      <c r="OOY42" s="1865"/>
      <c r="OOZ42" s="1865"/>
      <c r="OPA42" s="1865"/>
      <c r="OPB42" s="1865"/>
      <c r="OPC42" s="1865"/>
      <c r="OPD42" s="1865"/>
      <c r="OPE42" s="1865"/>
      <c r="OPF42" s="1865"/>
      <c r="OPG42" s="1865"/>
      <c r="OPH42" s="1865"/>
      <c r="OPI42" s="1865"/>
      <c r="OPJ42" s="1865"/>
      <c r="OPK42" s="1865"/>
      <c r="OPL42" s="1865"/>
      <c r="OPM42" s="1865"/>
      <c r="OPN42" s="1865"/>
      <c r="OPO42" s="1865"/>
      <c r="OPP42" s="1865"/>
      <c r="OPQ42" s="1865"/>
      <c r="OPR42" s="1865"/>
      <c r="OPS42" s="1865"/>
      <c r="OPT42" s="1865"/>
      <c r="OPU42" s="1865"/>
      <c r="OPV42" s="1865"/>
      <c r="OPW42" s="1865"/>
      <c r="OPX42" s="1865"/>
      <c r="OPY42" s="1865"/>
      <c r="OPZ42" s="1865"/>
      <c r="OQA42" s="1865"/>
      <c r="OQB42" s="1865"/>
      <c r="OQC42" s="1865"/>
      <c r="OQD42" s="1865"/>
      <c r="OQE42" s="1865"/>
      <c r="OQF42" s="1865"/>
      <c r="OQG42" s="1865"/>
      <c r="OQH42" s="1865"/>
      <c r="OQI42" s="1865"/>
      <c r="OQJ42" s="1865"/>
      <c r="OQK42" s="1865"/>
      <c r="OQL42" s="1865"/>
      <c r="OQM42" s="1865"/>
      <c r="OQN42" s="1865"/>
      <c r="OQO42" s="1865"/>
      <c r="OQP42" s="1865"/>
      <c r="OQQ42" s="1865"/>
      <c r="OQR42" s="1865"/>
      <c r="OQS42" s="1865"/>
      <c r="OQT42" s="1865"/>
      <c r="OQU42" s="1865"/>
      <c r="OQV42" s="1865"/>
      <c r="OQW42" s="1865"/>
      <c r="OQX42" s="1865"/>
      <c r="OQY42" s="1865"/>
      <c r="OQZ42" s="1865"/>
      <c r="ORA42" s="1865"/>
      <c r="ORB42" s="1865"/>
      <c r="ORC42" s="1865"/>
      <c r="ORD42" s="1865"/>
      <c r="ORE42" s="1865"/>
      <c r="ORF42" s="1865"/>
      <c r="ORG42" s="1865"/>
      <c r="ORH42" s="1865"/>
      <c r="ORI42" s="1865"/>
      <c r="ORJ42" s="1865"/>
      <c r="ORK42" s="1865"/>
      <c r="ORL42" s="1865"/>
      <c r="ORM42" s="1865"/>
      <c r="ORN42" s="1865"/>
      <c r="ORO42" s="1865"/>
      <c r="ORP42" s="1865"/>
      <c r="ORQ42" s="1865"/>
      <c r="ORR42" s="1865"/>
      <c r="ORS42" s="1865"/>
      <c r="ORT42" s="1865"/>
      <c r="ORU42" s="1865"/>
      <c r="ORV42" s="1865"/>
      <c r="ORW42" s="1865"/>
      <c r="ORX42" s="1865"/>
      <c r="ORY42" s="1865"/>
      <c r="ORZ42" s="1865"/>
      <c r="OSA42" s="1865"/>
      <c r="OSB42" s="1865"/>
      <c r="OSC42" s="1865"/>
      <c r="OSD42" s="1865"/>
      <c r="OSE42" s="1865"/>
      <c r="OSF42" s="1865"/>
      <c r="OSG42" s="1865"/>
      <c r="OSH42" s="1865"/>
      <c r="OSI42" s="1865"/>
      <c r="OSJ42" s="1865"/>
      <c r="OSK42" s="1865"/>
      <c r="OSL42" s="1865"/>
      <c r="OSM42" s="1865"/>
      <c r="OSN42" s="1865"/>
      <c r="OSO42" s="1865"/>
      <c r="OSP42" s="1865"/>
      <c r="OSQ42" s="1865"/>
      <c r="OSR42" s="1865"/>
      <c r="OSS42" s="1865"/>
      <c r="OST42" s="1865"/>
      <c r="OSU42" s="1865"/>
      <c r="OSV42" s="1865"/>
      <c r="OSW42" s="1865"/>
      <c r="OSX42" s="1865"/>
      <c r="OSY42" s="1865"/>
      <c r="OSZ42" s="1865"/>
      <c r="OTA42" s="1865"/>
      <c r="OTB42" s="1865"/>
      <c r="OTC42" s="1865"/>
      <c r="OTD42" s="1865"/>
      <c r="OTE42" s="1865"/>
      <c r="OTF42" s="1865"/>
      <c r="OTG42" s="1865"/>
      <c r="OTH42" s="1865"/>
      <c r="OTI42" s="1865"/>
      <c r="OTJ42" s="1865"/>
      <c r="OTK42" s="1865"/>
      <c r="OTL42" s="1865"/>
      <c r="OTM42" s="1865"/>
      <c r="OTN42" s="1865"/>
      <c r="OTO42" s="1865"/>
      <c r="OTP42" s="1865"/>
      <c r="OTQ42" s="1865"/>
      <c r="OTR42" s="1865"/>
      <c r="OTS42" s="1865"/>
      <c r="OTT42" s="1865"/>
      <c r="OTU42" s="1865"/>
      <c r="OTV42" s="1865"/>
      <c r="OTW42" s="1865"/>
      <c r="OTX42" s="1865"/>
      <c r="OTY42" s="1865"/>
      <c r="OTZ42" s="1865"/>
      <c r="OUA42" s="1865"/>
      <c r="OUB42" s="1865"/>
      <c r="OUC42" s="1865"/>
      <c r="OUD42" s="1865"/>
      <c r="OUE42" s="1865"/>
      <c r="OUF42" s="1865"/>
      <c r="OUG42" s="1865"/>
      <c r="OUH42" s="1865"/>
      <c r="OUI42" s="1865"/>
      <c r="OUJ42" s="1865"/>
      <c r="OUK42" s="1865"/>
      <c r="OUL42" s="1865"/>
      <c r="OUM42" s="1865"/>
      <c r="OUN42" s="1865"/>
      <c r="OUO42" s="1865"/>
      <c r="OUP42" s="1865"/>
      <c r="OUQ42" s="1865"/>
      <c r="OUR42" s="1865"/>
      <c r="OUS42" s="1865"/>
      <c r="OUT42" s="1865"/>
      <c r="OUU42" s="1865"/>
      <c r="OUV42" s="1865"/>
      <c r="OUW42" s="1865"/>
      <c r="OUX42" s="1865"/>
      <c r="OUY42" s="1865"/>
      <c r="OUZ42" s="1865"/>
      <c r="OVA42" s="1865"/>
      <c r="OVB42" s="1865"/>
      <c r="OVC42" s="1865"/>
      <c r="OVD42" s="1865"/>
      <c r="OVE42" s="1865"/>
      <c r="OVF42" s="1865"/>
      <c r="OVG42" s="1865"/>
      <c r="OVH42" s="1865"/>
      <c r="OVI42" s="1865"/>
      <c r="OVJ42" s="1865"/>
      <c r="OVK42" s="1865"/>
      <c r="OVL42" s="1865"/>
      <c r="OVM42" s="1865"/>
      <c r="OVN42" s="1865"/>
      <c r="OVO42" s="1865"/>
      <c r="OVP42" s="1865"/>
      <c r="OVQ42" s="1865"/>
      <c r="OVR42" s="1865"/>
      <c r="OVS42" s="1865"/>
      <c r="OVT42" s="1865"/>
      <c r="OVU42" s="1865"/>
      <c r="OVV42" s="1865"/>
      <c r="OVW42" s="1865"/>
      <c r="OVX42" s="1865"/>
      <c r="OVY42" s="1865"/>
      <c r="OVZ42" s="1865"/>
      <c r="OWA42" s="1865"/>
      <c r="OWB42" s="1865"/>
      <c r="OWC42" s="1865"/>
      <c r="OWD42" s="1865"/>
      <c r="OWE42" s="1865"/>
      <c r="OWF42" s="1865"/>
      <c r="OWG42" s="1865"/>
      <c r="OWH42" s="1865"/>
      <c r="OWI42" s="1865"/>
      <c r="OWJ42" s="1865"/>
      <c r="OWK42" s="1865"/>
      <c r="OWL42" s="1865"/>
      <c r="OWM42" s="1865"/>
      <c r="OWN42" s="1865"/>
      <c r="OWO42" s="1865"/>
      <c r="OWP42" s="1865"/>
      <c r="OWQ42" s="1865"/>
      <c r="OWR42" s="1865"/>
      <c r="OWS42" s="1865"/>
      <c r="OWT42" s="1865"/>
      <c r="OWU42" s="1865"/>
      <c r="OWV42" s="1865"/>
      <c r="OWW42" s="1865"/>
      <c r="OWX42" s="1865"/>
      <c r="OWY42" s="1865"/>
      <c r="OWZ42" s="1865"/>
      <c r="OXA42" s="1865"/>
      <c r="OXB42" s="1865"/>
      <c r="OXC42" s="1865"/>
      <c r="OXD42" s="1865"/>
      <c r="OXE42" s="1865"/>
      <c r="OXF42" s="1865"/>
      <c r="OXG42" s="1865"/>
      <c r="OXH42" s="1865"/>
      <c r="OXI42" s="1865"/>
      <c r="OXJ42" s="1865"/>
      <c r="OXK42" s="1865"/>
      <c r="OXL42" s="1865"/>
      <c r="OXM42" s="1865"/>
      <c r="OXN42" s="1865"/>
      <c r="OXO42" s="1865"/>
      <c r="OXP42" s="1865"/>
      <c r="OXQ42" s="1865"/>
      <c r="OXR42" s="1865"/>
      <c r="OXS42" s="1865"/>
      <c r="OXT42" s="1865"/>
      <c r="OXU42" s="1865"/>
      <c r="OXV42" s="1865"/>
      <c r="OXW42" s="1865"/>
      <c r="OXX42" s="1865"/>
      <c r="OXY42" s="1865"/>
      <c r="OXZ42" s="1865"/>
      <c r="OYA42" s="1865"/>
      <c r="OYB42" s="1865"/>
      <c r="OYC42" s="1865"/>
      <c r="OYD42" s="1865"/>
      <c r="OYE42" s="1865"/>
      <c r="OYF42" s="1865"/>
      <c r="OYG42" s="1865"/>
      <c r="OYH42" s="1865"/>
      <c r="OYI42" s="1865"/>
      <c r="OYJ42" s="1865"/>
      <c r="OYK42" s="1865"/>
      <c r="OYL42" s="1865"/>
      <c r="OYM42" s="1865"/>
      <c r="OYN42" s="1865"/>
      <c r="OYO42" s="1865"/>
      <c r="OYP42" s="1865"/>
      <c r="OYQ42" s="1865"/>
      <c r="OYR42" s="1865"/>
      <c r="OYS42" s="1865"/>
      <c r="OYT42" s="1865"/>
      <c r="OYU42" s="1865"/>
      <c r="OYV42" s="1865"/>
      <c r="OYW42" s="1865"/>
      <c r="OYX42" s="1865"/>
      <c r="OYY42" s="1865"/>
      <c r="OYZ42" s="1865"/>
      <c r="OZA42" s="1865"/>
      <c r="OZB42" s="1865"/>
      <c r="OZC42" s="1865"/>
      <c r="OZD42" s="1865"/>
      <c r="OZE42" s="1865"/>
      <c r="OZF42" s="1865"/>
      <c r="OZG42" s="1865"/>
      <c r="OZH42" s="1865"/>
      <c r="OZI42" s="1865"/>
      <c r="OZJ42" s="1865"/>
      <c r="OZK42" s="1865"/>
      <c r="OZL42" s="1865"/>
      <c r="OZM42" s="1865"/>
      <c r="OZN42" s="1865"/>
      <c r="OZO42" s="1865"/>
      <c r="OZP42" s="1865"/>
      <c r="OZQ42" s="1865"/>
      <c r="OZR42" s="1865"/>
      <c r="OZS42" s="1865"/>
      <c r="OZT42" s="1865"/>
      <c r="OZU42" s="1865"/>
      <c r="OZV42" s="1865"/>
      <c r="OZW42" s="1865"/>
      <c r="OZX42" s="1865"/>
      <c r="OZY42" s="1865"/>
      <c r="OZZ42" s="1865"/>
      <c r="PAA42" s="1865"/>
      <c r="PAB42" s="1865"/>
      <c r="PAC42" s="1865"/>
      <c r="PAD42" s="1865"/>
      <c r="PAE42" s="1865"/>
      <c r="PAF42" s="1865"/>
      <c r="PAG42" s="1865"/>
      <c r="PAH42" s="1865"/>
      <c r="PAI42" s="1865"/>
      <c r="PAJ42" s="1865"/>
      <c r="PAK42" s="1865"/>
      <c r="PAL42" s="1865"/>
      <c r="PAM42" s="1865"/>
      <c r="PAN42" s="1865"/>
      <c r="PAO42" s="1865"/>
      <c r="PAP42" s="1865"/>
      <c r="PAQ42" s="1865"/>
      <c r="PAR42" s="1865"/>
      <c r="PAS42" s="1865"/>
      <c r="PAT42" s="1865"/>
      <c r="PAU42" s="1865"/>
      <c r="PAV42" s="1865"/>
      <c r="PAW42" s="1865"/>
      <c r="PAX42" s="1865"/>
      <c r="PAY42" s="1865"/>
      <c r="PAZ42" s="1865"/>
      <c r="PBA42" s="1865"/>
      <c r="PBB42" s="1865"/>
      <c r="PBC42" s="1865"/>
      <c r="PBD42" s="1865"/>
      <c r="PBE42" s="1865"/>
      <c r="PBF42" s="1865"/>
      <c r="PBG42" s="1865"/>
      <c r="PBH42" s="1865"/>
      <c r="PBI42" s="1865"/>
      <c r="PBJ42" s="1865"/>
      <c r="PBK42" s="1865"/>
      <c r="PBL42" s="1865"/>
      <c r="PBM42" s="1865"/>
      <c r="PBN42" s="1865"/>
      <c r="PBO42" s="1865"/>
      <c r="PBP42" s="1865"/>
      <c r="PBQ42" s="1865"/>
      <c r="PBR42" s="1865"/>
      <c r="PBS42" s="1865"/>
      <c r="PBT42" s="1865"/>
      <c r="PBU42" s="1865"/>
      <c r="PBV42" s="1865"/>
      <c r="PBW42" s="1865"/>
      <c r="PBX42" s="1865"/>
      <c r="PBY42" s="1865"/>
      <c r="PBZ42" s="1865"/>
      <c r="PCA42" s="1865"/>
      <c r="PCB42" s="1865"/>
      <c r="PCC42" s="1865"/>
      <c r="PCD42" s="1865"/>
      <c r="PCE42" s="1865"/>
      <c r="PCF42" s="1865"/>
      <c r="PCG42" s="1865"/>
      <c r="PCH42" s="1865"/>
      <c r="PCI42" s="1865"/>
      <c r="PCJ42" s="1865"/>
      <c r="PCK42" s="1865"/>
      <c r="PCL42" s="1865"/>
      <c r="PCM42" s="1865"/>
      <c r="PCN42" s="1865"/>
      <c r="PCO42" s="1865"/>
      <c r="PCP42" s="1865"/>
      <c r="PCQ42" s="1865"/>
      <c r="PCR42" s="1865"/>
      <c r="PCS42" s="1865"/>
      <c r="PCT42" s="1865"/>
      <c r="PCU42" s="1865"/>
      <c r="PCV42" s="1865"/>
      <c r="PCW42" s="1865"/>
      <c r="PCX42" s="1865"/>
      <c r="PCY42" s="1865"/>
      <c r="PCZ42" s="1865"/>
      <c r="PDA42" s="1865"/>
      <c r="PDB42" s="1865"/>
      <c r="PDC42" s="1865"/>
      <c r="PDD42" s="1865"/>
      <c r="PDE42" s="1865"/>
      <c r="PDF42" s="1865"/>
      <c r="PDG42" s="1865"/>
      <c r="PDH42" s="1865"/>
      <c r="PDI42" s="1865"/>
      <c r="PDJ42" s="1865"/>
      <c r="PDK42" s="1865"/>
      <c r="PDL42" s="1865"/>
      <c r="PDM42" s="1865"/>
      <c r="PDN42" s="1865"/>
      <c r="PDO42" s="1865"/>
      <c r="PDP42" s="1865"/>
      <c r="PDQ42" s="1865"/>
      <c r="PDR42" s="1865"/>
      <c r="PDS42" s="1865"/>
      <c r="PDT42" s="1865"/>
      <c r="PDU42" s="1865"/>
      <c r="PDV42" s="1865"/>
      <c r="PDW42" s="1865"/>
      <c r="PDX42" s="1865"/>
      <c r="PDY42" s="1865"/>
      <c r="PDZ42" s="1865"/>
      <c r="PEA42" s="1865"/>
      <c r="PEB42" s="1865"/>
      <c r="PEC42" s="1865"/>
      <c r="PED42" s="1865"/>
      <c r="PEE42" s="1865"/>
      <c r="PEF42" s="1865"/>
      <c r="PEG42" s="1865"/>
      <c r="PEH42" s="1865"/>
      <c r="PEI42" s="1865"/>
      <c r="PEJ42" s="1865"/>
      <c r="PEK42" s="1865"/>
      <c r="PEL42" s="1865"/>
      <c r="PEM42" s="1865"/>
      <c r="PEN42" s="1865"/>
      <c r="PEO42" s="1865"/>
      <c r="PEP42" s="1865"/>
      <c r="PEQ42" s="1865"/>
      <c r="PER42" s="1865"/>
      <c r="PES42" s="1865"/>
      <c r="PET42" s="1865"/>
      <c r="PEU42" s="1865"/>
      <c r="PEV42" s="1865"/>
      <c r="PEW42" s="1865"/>
      <c r="PEX42" s="1865"/>
      <c r="PEY42" s="1865"/>
      <c r="PEZ42" s="1865"/>
      <c r="PFA42" s="1865"/>
      <c r="PFB42" s="1865"/>
      <c r="PFC42" s="1865"/>
      <c r="PFD42" s="1865"/>
      <c r="PFE42" s="1865"/>
      <c r="PFF42" s="1865"/>
      <c r="PFG42" s="1865"/>
      <c r="PFH42" s="1865"/>
      <c r="PFI42" s="1865"/>
      <c r="PFJ42" s="1865"/>
      <c r="PFK42" s="1865"/>
      <c r="PFL42" s="1865"/>
      <c r="PFM42" s="1865"/>
      <c r="PFN42" s="1865"/>
      <c r="PFO42" s="1865"/>
      <c r="PFP42" s="1865"/>
      <c r="PFQ42" s="1865"/>
      <c r="PFR42" s="1865"/>
      <c r="PFS42" s="1865"/>
      <c r="PFT42" s="1865"/>
      <c r="PFU42" s="1865"/>
      <c r="PFV42" s="1865"/>
      <c r="PFW42" s="1865"/>
      <c r="PFX42" s="1865"/>
      <c r="PFY42" s="1865"/>
      <c r="PFZ42" s="1865"/>
      <c r="PGA42" s="1865"/>
      <c r="PGB42" s="1865"/>
      <c r="PGC42" s="1865"/>
      <c r="PGD42" s="1865"/>
      <c r="PGE42" s="1865"/>
      <c r="PGF42" s="1865"/>
      <c r="PGG42" s="1865"/>
      <c r="PGH42" s="1865"/>
      <c r="PGI42" s="1865"/>
      <c r="PGJ42" s="1865"/>
      <c r="PGK42" s="1865"/>
      <c r="PGL42" s="1865"/>
      <c r="PGM42" s="1865"/>
      <c r="PGN42" s="1865"/>
      <c r="PGO42" s="1865"/>
      <c r="PGP42" s="1865"/>
      <c r="PGQ42" s="1865"/>
      <c r="PGR42" s="1865"/>
      <c r="PGS42" s="1865"/>
      <c r="PGT42" s="1865"/>
      <c r="PGU42" s="1865"/>
      <c r="PGV42" s="1865"/>
      <c r="PGW42" s="1865"/>
      <c r="PGX42" s="1865"/>
      <c r="PGY42" s="1865"/>
      <c r="PGZ42" s="1865"/>
      <c r="PHA42" s="1865"/>
      <c r="PHB42" s="1865"/>
      <c r="PHC42" s="1865"/>
      <c r="PHD42" s="1865"/>
      <c r="PHE42" s="1865"/>
      <c r="PHF42" s="1865"/>
      <c r="PHG42" s="1865"/>
      <c r="PHH42" s="1865"/>
      <c r="PHI42" s="1865"/>
      <c r="PHJ42" s="1865"/>
      <c r="PHK42" s="1865"/>
      <c r="PHL42" s="1865"/>
      <c r="PHM42" s="1865"/>
      <c r="PHN42" s="1865"/>
      <c r="PHO42" s="1865"/>
      <c r="PHP42" s="1865"/>
      <c r="PHQ42" s="1865"/>
      <c r="PHR42" s="1865"/>
      <c r="PHS42" s="1865"/>
      <c r="PHT42" s="1865"/>
      <c r="PHU42" s="1865"/>
      <c r="PHV42" s="1865"/>
      <c r="PHW42" s="1865"/>
      <c r="PHX42" s="1865"/>
      <c r="PHY42" s="1865"/>
      <c r="PHZ42" s="1865"/>
      <c r="PIA42" s="1865"/>
      <c r="PIB42" s="1865"/>
      <c r="PIC42" s="1865"/>
      <c r="PID42" s="1865"/>
      <c r="PIE42" s="1865"/>
      <c r="PIF42" s="1865"/>
      <c r="PIG42" s="1865"/>
      <c r="PIH42" s="1865"/>
      <c r="PII42" s="1865"/>
      <c r="PIJ42" s="1865"/>
      <c r="PIK42" s="1865"/>
      <c r="PIL42" s="1865"/>
      <c r="PIM42" s="1865"/>
      <c r="PIN42" s="1865"/>
      <c r="PIO42" s="1865"/>
      <c r="PIP42" s="1865"/>
      <c r="PIQ42" s="1865"/>
      <c r="PIR42" s="1865"/>
      <c r="PIS42" s="1865"/>
      <c r="PIT42" s="1865"/>
      <c r="PIU42" s="1865"/>
      <c r="PIV42" s="1865"/>
      <c r="PIW42" s="1865"/>
      <c r="PIX42" s="1865"/>
      <c r="PIY42" s="1865"/>
      <c r="PIZ42" s="1865"/>
      <c r="PJA42" s="1865"/>
      <c r="PJB42" s="1865"/>
      <c r="PJC42" s="1865"/>
      <c r="PJD42" s="1865"/>
      <c r="PJE42" s="1865"/>
      <c r="PJF42" s="1865"/>
      <c r="PJG42" s="1865"/>
      <c r="PJH42" s="1865"/>
      <c r="PJI42" s="1865"/>
      <c r="PJJ42" s="1865"/>
      <c r="PJK42" s="1865"/>
      <c r="PJL42" s="1865"/>
      <c r="PJM42" s="1865"/>
      <c r="PJN42" s="1865"/>
      <c r="PJO42" s="1865"/>
      <c r="PJP42" s="1865"/>
      <c r="PJQ42" s="1865"/>
      <c r="PJR42" s="1865"/>
      <c r="PJS42" s="1865"/>
      <c r="PJT42" s="1865"/>
      <c r="PJU42" s="1865"/>
      <c r="PJV42" s="1865"/>
      <c r="PJW42" s="1865"/>
      <c r="PJX42" s="1865"/>
      <c r="PJY42" s="1865"/>
      <c r="PJZ42" s="1865"/>
      <c r="PKA42" s="1865"/>
      <c r="PKB42" s="1865"/>
      <c r="PKC42" s="1865"/>
      <c r="PKD42" s="1865"/>
      <c r="PKE42" s="1865"/>
      <c r="PKF42" s="1865"/>
      <c r="PKG42" s="1865"/>
      <c r="PKH42" s="1865"/>
      <c r="PKI42" s="1865"/>
      <c r="PKJ42" s="1865"/>
      <c r="PKK42" s="1865"/>
      <c r="PKL42" s="1865"/>
      <c r="PKM42" s="1865"/>
      <c r="PKN42" s="1865"/>
      <c r="PKO42" s="1865"/>
      <c r="PKP42" s="1865"/>
      <c r="PKQ42" s="1865"/>
      <c r="PKR42" s="1865"/>
      <c r="PKS42" s="1865"/>
      <c r="PKT42" s="1865"/>
      <c r="PKU42" s="1865"/>
      <c r="PKV42" s="1865"/>
      <c r="PKW42" s="1865"/>
      <c r="PKX42" s="1865"/>
      <c r="PKY42" s="1865"/>
      <c r="PKZ42" s="1865"/>
      <c r="PLA42" s="1865"/>
      <c r="PLB42" s="1865"/>
      <c r="PLC42" s="1865"/>
      <c r="PLD42" s="1865"/>
      <c r="PLE42" s="1865"/>
      <c r="PLF42" s="1865"/>
      <c r="PLG42" s="1865"/>
      <c r="PLH42" s="1865"/>
      <c r="PLI42" s="1865"/>
      <c r="PLJ42" s="1865"/>
      <c r="PLK42" s="1865"/>
      <c r="PLL42" s="1865"/>
      <c r="PLM42" s="1865"/>
      <c r="PLN42" s="1865"/>
      <c r="PLO42" s="1865"/>
      <c r="PLP42" s="1865"/>
      <c r="PLQ42" s="1865"/>
      <c r="PLR42" s="1865"/>
      <c r="PLS42" s="1865"/>
      <c r="PLT42" s="1865"/>
      <c r="PLU42" s="1865"/>
      <c r="PLV42" s="1865"/>
      <c r="PLW42" s="1865"/>
      <c r="PLX42" s="1865"/>
      <c r="PLY42" s="1865"/>
      <c r="PLZ42" s="1865"/>
      <c r="PMA42" s="1865"/>
      <c r="PMB42" s="1865"/>
      <c r="PMC42" s="1865"/>
      <c r="PMD42" s="1865"/>
      <c r="PME42" s="1865"/>
      <c r="PMF42" s="1865"/>
      <c r="PMG42" s="1865"/>
      <c r="PMH42" s="1865"/>
      <c r="PMI42" s="1865"/>
      <c r="PMJ42" s="1865"/>
      <c r="PMK42" s="1865"/>
      <c r="PML42" s="1865"/>
      <c r="PMM42" s="1865"/>
      <c r="PMN42" s="1865"/>
      <c r="PMO42" s="1865"/>
      <c r="PMP42" s="1865"/>
      <c r="PMQ42" s="1865"/>
      <c r="PMR42" s="1865"/>
      <c r="PMS42" s="1865"/>
      <c r="PMT42" s="1865"/>
      <c r="PMU42" s="1865"/>
      <c r="PMV42" s="1865"/>
      <c r="PMW42" s="1865"/>
      <c r="PMX42" s="1865"/>
      <c r="PMY42" s="1865"/>
      <c r="PMZ42" s="1865"/>
      <c r="PNA42" s="1865"/>
      <c r="PNB42" s="1865"/>
      <c r="PNC42" s="1865"/>
      <c r="PND42" s="1865"/>
      <c r="PNE42" s="1865"/>
      <c r="PNF42" s="1865"/>
      <c r="PNG42" s="1865"/>
      <c r="PNH42" s="1865"/>
      <c r="PNI42" s="1865"/>
      <c r="PNJ42" s="1865"/>
      <c r="PNK42" s="1865"/>
      <c r="PNL42" s="1865"/>
      <c r="PNM42" s="1865"/>
      <c r="PNN42" s="1865"/>
      <c r="PNO42" s="1865"/>
      <c r="PNP42" s="1865"/>
      <c r="PNQ42" s="1865"/>
      <c r="PNR42" s="1865"/>
      <c r="PNS42" s="1865"/>
      <c r="PNT42" s="1865"/>
      <c r="PNU42" s="1865"/>
      <c r="PNV42" s="1865"/>
      <c r="PNW42" s="1865"/>
      <c r="PNX42" s="1865"/>
      <c r="PNY42" s="1865"/>
      <c r="PNZ42" s="1865"/>
      <c r="POA42" s="1865"/>
      <c r="POB42" s="1865"/>
      <c r="POC42" s="1865"/>
      <c r="POD42" s="1865"/>
      <c r="POE42" s="1865"/>
      <c r="POF42" s="1865"/>
      <c r="POG42" s="1865"/>
      <c r="POH42" s="1865"/>
      <c r="POI42" s="1865"/>
      <c r="POJ42" s="1865"/>
      <c r="POK42" s="1865"/>
      <c r="POL42" s="1865"/>
      <c r="POM42" s="1865"/>
      <c r="PON42" s="1865"/>
      <c r="POO42" s="1865"/>
      <c r="POP42" s="1865"/>
      <c r="POQ42" s="1865"/>
      <c r="POR42" s="1865"/>
      <c r="POS42" s="1865"/>
      <c r="POT42" s="1865"/>
      <c r="POU42" s="1865"/>
      <c r="POV42" s="1865"/>
      <c r="POW42" s="1865"/>
      <c r="POX42" s="1865"/>
      <c r="POY42" s="1865"/>
      <c r="POZ42" s="1865"/>
      <c r="PPA42" s="1865"/>
      <c r="PPB42" s="1865"/>
      <c r="PPC42" s="1865"/>
      <c r="PPD42" s="1865"/>
      <c r="PPE42" s="1865"/>
      <c r="PPF42" s="1865"/>
      <c r="PPG42" s="1865"/>
      <c r="PPH42" s="1865"/>
      <c r="PPI42" s="1865"/>
      <c r="PPJ42" s="1865"/>
      <c r="PPK42" s="1865"/>
      <c r="PPL42" s="1865"/>
      <c r="PPM42" s="1865"/>
      <c r="PPN42" s="1865"/>
      <c r="PPO42" s="1865"/>
      <c r="PPP42" s="1865"/>
      <c r="PPQ42" s="1865"/>
      <c r="PPR42" s="1865"/>
      <c r="PPS42" s="1865"/>
      <c r="PPT42" s="1865"/>
      <c r="PPU42" s="1865"/>
      <c r="PPV42" s="1865"/>
      <c r="PPW42" s="1865"/>
      <c r="PPX42" s="1865"/>
      <c r="PPY42" s="1865"/>
      <c r="PPZ42" s="1865"/>
      <c r="PQA42" s="1865"/>
      <c r="PQB42" s="1865"/>
      <c r="PQC42" s="1865"/>
      <c r="PQD42" s="1865"/>
      <c r="PQE42" s="1865"/>
      <c r="PQF42" s="1865"/>
      <c r="PQG42" s="1865"/>
      <c r="PQH42" s="1865"/>
      <c r="PQI42" s="1865"/>
      <c r="PQJ42" s="1865"/>
      <c r="PQK42" s="1865"/>
      <c r="PQL42" s="1865"/>
      <c r="PQM42" s="1865"/>
      <c r="PQN42" s="1865"/>
      <c r="PQO42" s="1865"/>
      <c r="PQP42" s="1865"/>
      <c r="PQQ42" s="1865"/>
      <c r="PQR42" s="1865"/>
      <c r="PQS42" s="1865"/>
      <c r="PQT42" s="1865"/>
      <c r="PQU42" s="1865"/>
      <c r="PQV42" s="1865"/>
      <c r="PQW42" s="1865"/>
      <c r="PQX42" s="1865"/>
      <c r="PQY42" s="1865"/>
      <c r="PQZ42" s="1865"/>
      <c r="PRA42" s="1865"/>
      <c r="PRB42" s="1865"/>
      <c r="PRC42" s="1865"/>
      <c r="PRD42" s="1865"/>
      <c r="PRE42" s="1865"/>
      <c r="PRF42" s="1865"/>
      <c r="PRG42" s="1865"/>
      <c r="PRH42" s="1865"/>
      <c r="PRI42" s="1865"/>
      <c r="PRJ42" s="1865"/>
      <c r="PRK42" s="1865"/>
      <c r="PRL42" s="1865"/>
      <c r="PRM42" s="1865"/>
      <c r="PRN42" s="1865"/>
      <c r="PRO42" s="1865"/>
      <c r="PRP42" s="1865"/>
      <c r="PRQ42" s="1865"/>
      <c r="PRR42" s="1865"/>
      <c r="PRS42" s="1865"/>
      <c r="PRT42" s="1865"/>
      <c r="PRU42" s="1865"/>
      <c r="PRV42" s="1865"/>
      <c r="PRW42" s="1865"/>
      <c r="PRX42" s="1865"/>
      <c r="PRY42" s="1865"/>
      <c r="PRZ42" s="1865"/>
      <c r="PSA42" s="1865"/>
      <c r="PSB42" s="1865"/>
      <c r="PSC42" s="1865"/>
      <c r="PSD42" s="1865"/>
      <c r="PSE42" s="1865"/>
      <c r="PSF42" s="1865"/>
      <c r="PSG42" s="1865"/>
      <c r="PSH42" s="1865"/>
      <c r="PSI42" s="1865"/>
      <c r="PSJ42" s="1865"/>
      <c r="PSK42" s="1865"/>
      <c r="PSL42" s="1865"/>
      <c r="PSM42" s="1865"/>
      <c r="PSN42" s="1865"/>
      <c r="PSO42" s="1865"/>
      <c r="PSP42" s="1865"/>
      <c r="PSQ42" s="1865"/>
      <c r="PSR42" s="1865"/>
      <c r="PSS42" s="1865"/>
      <c r="PST42" s="1865"/>
      <c r="PSU42" s="1865"/>
      <c r="PSV42" s="1865"/>
      <c r="PSW42" s="1865"/>
      <c r="PSX42" s="1865"/>
      <c r="PSY42" s="1865"/>
      <c r="PSZ42" s="1865"/>
      <c r="PTA42" s="1865"/>
      <c r="PTB42" s="1865"/>
      <c r="PTC42" s="1865"/>
      <c r="PTD42" s="1865"/>
      <c r="PTE42" s="1865"/>
      <c r="PTF42" s="1865"/>
      <c r="PTG42" s="1865"/>
      <c r="PTH42" s="1865"/>
      <c r="PTI42" s="1865"/>
      <c r="PTJ42" s="1865"/>
      <c r="PTK42" s="1865"/>
      <c r="PTL42" s="1865"/>
      <c r="PTM42" s="1865"/>
      <c r="PTN42" s="1865"/>
      <c r="PTO42" s="1865"/>
      <c r="PTP42" s="1865"/>
      <c r="PTQ42" s="1865"/>
      <c r="PTR42" s="1865"/>
      <c r="PTS42" s="1865"/>
      <c r="PTT42" s="1865"/>
      <c r="PTU42" s="1865"/>
      <c r="PTV42" s="1865"/>
      <c r="PTW42" s="1865"/>
      <c r="PTX42" s="1865"/>
      <c r="PTY42" s="1865"/>
      <c r="PTZ42" s="1865"/>
      <c r="PUA42" s="1865"/>
      <c r="PUB42" s="1865"/>
      <c r="PUC42" s="1865"/>
      <c r="PUD42" s="1865"/>
      <c r="PUE42" s="1865"/>
      <c r="PUF42" s="1865"/>
      <c r="PUG42" s="1865"/>
      <c r="PUH42" s="1865"/>
      <c r="PUI42" s="1865"/>
      <c r="PUJ42" s="1865"/>
      <c r="PUK42" s="1865"/>
      <c r="PUL42" s="1865"/>
      <c r="PUM42" s="1865"/>
      <c r="PUN42" s="1865"/>
      <c r="PUO42" s="1865"/>
      <c r="PUP42" s="1865"/>
      <c r="PUQ42" s="1865"/>
      <c r="PUR42" s="1865"/>
      <c r="PUS42" s="1865"/>
      <c r="PUT42" s="1865"/>
      <c r="PUU42" s="1865"/>
      <c r="PUV42" s="1865"/>
      <c r="PUW42" s="1865"/>
      <c r="PUX42" s="1865"/>
      <c r="PUY42" s="1865"/>
      <c r="PUZ42" s="1865"/>
      <c r="PVA42" s="1865"/>
      <c r="PVB42" s="1865"/>
      <c r="PVC42" s="1865"/>
      <c r="PVD42" s="1865"/>
      <c r="PVE42" s="1865"/>
      <c r="PVF42" s="1865"/>
      <c r="PVG42" s="1865"/>
      <c r="PVH42" s="1865"/>
      <c r="PVI42" s="1865"/>
      <c r="PVJ42" s="1865"/>
      <c r="PVK42" s="1865"/>
      <c r="PVL42" s="1865"/>
      <c r="PVM42" s="1865"/>
      <c r="PVN42" s="1865"/>
      <c r="PVO42" s="1865"/>
      <c r="PVP42" s="1865"/>
      <c r="PVQ42" s="1865"/>
      <c r="PVR42" s="1865"/>
      <c r="PVS42" s="1865"/>
      <c r="PVT42" s="1865"/>
      <c r="PVU42" s="1865"/>
      <c r="PVV42" s="1865"/>
      <c r="PVW42" s="1865"/>
      <c r="PVX42" s="1865"/>
      <c r="PVY42" s="1865"/>
      <c r="PVZ42" s="1865"/>
      <c r="PWA42" s="1865"/>
      <c r="PWB42" s="1865"/>
      <c r="PWC42" s="1865"/>
      <c r="PWD42" s="1865"/>
      <c r="PWE42" s="1865"/>
      <c r="PWF42" s="1865"/>
      <c r="PWG42" s="1865"/>
      <c r="PWH42" s="1865"/>
      <c r="PWI42" s="1865"/>
      <c r="PWJ42" s="1865"/>
      <c r="PWK42" s="1865"/>
      <c r="PWL42" s="1865"/>
      <c r="PWM42" s="1865"/>
      <c r="PWN42" s="1865"/>
      <c r="PWO42" s="1865"/>
      <c r="PWP42" s="1865"/>
      <c r="PWQ42" s="1865"/>
      <c r="PWR42" s="1865"/>
      <c r="PWS42" s="1865"/>
      <c r="PWT42" s="1865"/>
      <c r="PWU42" s="1865"/>
      <c r="PWV42" s="1865"/>
      <c r="PWW42" s="1865"/>
      <c r="PWX42" s="1865"/>
      <c r="PWY42" s="1865"/>
      <c r="PWZ42" s="1865"/>
      <c r="PXA42" s="1865"/>
      <c r="PXB42" s="1865"/>
      <c r="PXC42" s="1865"/>
      <c r="PXD42" s="1865"/>
      <c r="PXE42" s="1865"/>
      <c r="PXF42" s="1865"/>
      <c r="PXG42" s="1865"/>
      <c r="PXH42" s="1865"/>
      <c r="PXI42" s="1865"/>
      <c r="PXJ42" s="1865"/>
      <c r="PXK42" s="1865"/>
      <c r="PXL42" s="1865"/>
      <c r="PXM42" s="1865"/>
      <c r="PXN42" s="1865"/>
      <c r="PXO42" s="1865"/>
      <c r="PXP42" s="1865"/>
      <c r="PXQ42" s="1865"/>
      <c r="PXR42" s="1865"/>
      <c r="PXS42" s="1865"/>
      <c r="PXT42" s="1865"/>
      <c r="PXU42" s="1865"/>
      <c r="PXV42" s="1865"/>
      <c r="PXW42" s="1865"/>
      <c r="PXX42" s="1865"/>
      <c r="PXY42" s="1865"/>
      <c r="PXZ42" s="1865"/>
      <c r="PYA42" s="1865"/>
      <c r="PYB42" s="1865"/>
      <c r="PYC42" s="1865"/>
      <c r="PYD42" s="1865"/>
      <c r="PYE42" s="1865"/>
      <c r="PYF42" s="1865"/>
      <c r="PYG42" s="1865"/>
      <c r="PYH42" s="1865"/>
      <c r="PYI42" s="1865"/>
      <c r="PYJ42" s="1865"/>
      <c r="PYK42" s="1865"/>
      <c r="PYL42" s="1865"/>
      <c r="PYM42" s="1865"/>
      <c r="PYN42" s="1865"/>
      <c r="PYO42" s="1865"/>
      <c r="PYP42" s="1865"/>
      <c r="PYQ42" s="1865"/>
      <c r="PYR42" s="1865"/>
      <c r="PYS42" s="1865"/>
      <c r="PYT42" s="1865"/>
      <c r="PYU42" s="1865"/>
      <c r="PYV42" s="1865"/>
      <c r="PYW42" s="1865"/>
      <c r="PYX42" s="1865"/>
      <c r="PYY42" s="1865"/>
      <c r="PYZ42" s="1865"/>
      <c r="PZA42" s="1865"/>
      <c r="PZB42" s="1865"/>
      <c r="PZC42" s="1865"/>
      <c r="PZD42" s="1865"/>
      <c r="PZE42" s="1865"/>
      <c r="PZF42" s="1865"/>
      <c r="PZG42" s="1865"/>
      <c r="PZH42" s="1865"/>
      <c r="PZI42" s="1865"/>
      <c r="PZJ42" s="1865"/>
      <c r="PZK42" s="1865"/>
      <c r="PZL42" s="1865"/>
      <c r="PZM42" s="1865"/>
      <c r="PZN42" s="1865"/>
      <c r="PZO42" s="1865"/>
      <c r="PZP42" s="1865"/>
      <c r="PZQ42" s="1865"/>
      <c r="PZR42" s="1865"/>
      <c r="PZS42" s="1865"/>
      <c r="PZT42" s="1865"/>
      <c r="PZU42" s="1865"/>
      <c r="PZV42" s="1865"/>
      <c r="PZW42" s="1865"/>
      <c r="PZX42" s="1865"/>
      <c r="PZY42" s="1865"/>
      <c r="PZZ42" s="1865"/>
      <c r="QAA42" s="1865"/>
      <c r="QAB42" s="1865"/>
      <c r="QAC42" s="1865"/>
      <c r="QAD42" s="1865"/>
      <c r="QAE42" s="1865"/>
      <c r="QAF42" s="1865"/>
      <c r="QAG42" s="1865"/>
      <c r="QAH42" s="1865"/>
      <c r="QAI42" s="1865"/>
      <c r="QAJ42" s="1865"/>
      <c r="QAK42" s="1865"/>
      <c r="QAL42" s="1865"/>
      <c r="QAM42" s="1865"/>
      <c r="QAN42" s="1865"/>
      <c r="QAO42" s="1865"/>
      <c r="QAP42" s="1865"/>
      <c r="QAQ42" s="1865"/>
      <c r="QAR42" s="1865"/>
      <c r="QAS42" s="1865"/>
      <c r="QAT42" s="1865"/>
      <c r="QAU42" s="1865"/>
      <c r="QAV42" s="1865"/>
      <c r="QAW42" s="1865"/>
      <c r="QAX42" s="1865"/>
      <c r="QAY42" s="1865"/>
      <c r="QAZ42" s="1865"/>
      <c r="QBA42" s="1865"/>
      <c r="QBB42" s="1865"/>
      <c r="QBC42" s="1865"/>
      <c r="QBD42" s="1865"/>
      <c r="QBE42" s="1865"/>
      <c r="QBF42" s="1865"/>
      <c r="QBG42" s="1865"/>
      <c r="QBH42" s="1865"/>
      <c r="QBI42" s="1865"/>
      <c r="QBJ42" s="1865"/>
      <c r="QBK42" s="1865"/>
      <c r="QBL42" s="1865"/>
      <c r="QBM42" s="1865"/>
      <c r="QBN42" s="1865"/>
      <c r="QBO42" s="1865"/>
      <c r="QBP42" s="1865"/>
      <c r="QBQ42" s="1865"/>
      <c r="QBR42" s="1865"/>
      <c r="QBS42" s="1865"/>
      <c r="QBT42" s="1865"/>
      <c r="QBU42" s="1865"/>
      <c r="QBV42" s="1865"/>
      <c r="QBW42" s="1865"/>
      <c r="QBX42" s="1865"/>
      <c r="QBY42" s="1865"/>
      <c r="QBZ42" s="1865"/>
      <c r="QCA42" s="1865"/>
      <c r="QCB42" s="1865"/>
      <c r="QCC42" s="1865"/>
      <c r="QCD42" s="1865"/>
      <c r="QCE42" s="1865"/>
      <c r="QCF42" s="1865"/>
      <c r="QCG42" s="1865"/>
      <c r="QCH42" s="1865"/>
      <c r="QCI42" s="1865"/>
      <c r="QCJ42" s="1865"/>
      <c r="QCK42" s="1865"/>
      <c r="QCL42" s="1865"/>
      <c r="QCM42" s="1865"/>
      <c r="QCN42" s="1865"/>
      <c r="QCO42" s="1865"/>
      <c r="QCP42" s="1865"/>
      <c r="QCQ42" s="1865"/>
      <c r="QCR42" s="1865"/>
      <c r="QCS42" s="1865"/>
      <c r="QCT42" s="1865"/>
      <c r="QCU42" s="1865"/>
      <c r="QCV42" s="1865"/>
      <c r="QCW42" s="1865"/>
      <c r="QCX42" s="1865"/>
      <c r="QCY42" s="1865"/>
      <c r="QCZ42" s="1865"/>
      <c r="QDA42" s="1865"/>
      <c r="QDB42" s="1865"/>
      <c r="QDC42" s="1865"/>
      <c r="QDD42" s="1865"/>
      <c r="QDE42" s="1865"/>
      <c r="QDF42" s="1865"/>
      <c r="QDG42" s="1865"/>
      <c r="QDH42" s="1865"/>
      <c r="QDI42" s="1865"/>
      <c r="QDJ42" s="1865"/>
      <c r="QDK42" s="1865"/>
      <c r="QDL42" s="1865"/>
      <c r="QDM42" s="1865"/>
      <c r="QDN42" s="1865"/>
      <c r="QDO42" s="1865"/>
      <c r="QDP42" s="1865"/>
      <c r="QDQ42" s="1865"/>
      <c r="QDR42" s="1865"/>
      <c r="QDS42" s="1865"/>
      <c r="QDT42" s="1865"/>
      <c r="QDU42" s="1865"/>
      <c r="QDV42" s="1865"/>
      <c r="QDW42" s="1865"/>
      <c r="QDX42" s="1865"/>
      <c r="QDY42" s="1865"/>
      <c r="QDZ42" s="1865"/>
      <c r="QEA42" s="1865"/>
      <c r="QEB42" s="1865"/>
      <c r="QEC42" s="1865"/>
      <c r="QED42" s="1865"/>
      <c r="QEE42" s="1865"/>
      <c r="QEF42" s="1865"/>
      <c r="QEG42" s="1865"/>
      <c r="QEH42" s="1865"/>
      <c r="QEI42" s="1865"/>
      <c r="QEJ42" s="1865"/>
      <c r="QEK42" s="1865"/>
      <c r="QEL42" s="1865"/>
      <c r="QEM42" s="1865"/>
      <c r="QEN42" s="1865"/>
      <c r="QEO42" s="1865"/>
      <c r="QEP42" s="1865"/>
      <c r="QEQ42" s="1865"/>
      <c r="QER42" s="1865"/>
      <c r="QES42" s="1865"/>
      <c r="QET42" s="1865"/>
      <c r="QEU42" s="1865"/>
      <c r="QEV42" s="1865"/>
      <c r="QEW42" s="1865"/>
      <c r="QEX42" s="1865"/>
      <c r="QEY42" s="1865"/>
      <c r="QEZ42" s="1865"/>
      <c r="QFA42" s="1865"/>
      <c r="QFB42" s="1865"/>
      <c r="QFC42" s="1865"/>
      <c r="QFD42" s="1865"/>
      <c r="QFE42" s="1865"/>
      <c r="QFF42" s="1865"/>
      <c r="QFG42" s="1865"/>
      <c r="QFH42" s="1865"/>
      <c r="QFI42" s="1865"/>
      <c r="QFJ42" s="1865"/>
      <c r="QFK42" s="1865"/>
      <c r="QFL42" s="1865"/>
      <c r="QFM42" s="1865"/>
      <c r="QFN42" s="1865"/>
      <c r="QFO42" s="1865"/>
      <c r="QFP42" s="1865"/>
      <c r="QFQ42" s="1865"/>
      <c r="QFR42" s="1865"/>
      <c r="QFS42" s="1865"/>
      <c r="QFT42" s="1865"/>
      <c r="QFU42" s="1865"/>
      <c r="QFV42" s="1865"/>
      <c r="QFW42" s="1865"/>
      <c r="QFX42" s="1865"/>
      <c r="QFY42" s="1865"/>
      <c r="QFZ42" s="1865"/>
      <c r="QGA42" s="1865"/>
      <c r="QGB42" s="1865"/>
      <c r="QGC42" s="1865"/>
      <c r="QGD42" s="1865"/>
      <c r="QGE42" s="1865"/>
      <c r="QGF42" s="1865"/>
      <c r="QGG42" s="1865"/>
      <c r="QGH42" s="1865"/>
      <c r="QGI42" s="1865"/>
      <c r="QGJ42" s="1865"/>
      <c r="QGK42" s="1865"/>
      <c r="QGL42" s="1865"/>
      <c r="QGM42" s="1865"/>
      <c r="QGN42" s="1865"/>
      <c r="QGO42" s="1865"/>
      <c r="QGP42" s="1865"/>
      <c r="QGQ42" s="1865"/>
      <c r="QGR42" s="1865"/>
      <c r="QGS42" s="1865"/>
      <c r="QGT42" s="1865"/>
      <c r="QGU42" s="1865"/>
      <c r="QGV42" s="1865"/>
      <c r="QGW42" s="1865"/>
      <c r="QGX42" s="1865"/>
      <c r="QGY42" s="1865"/>
      <c r="QGZ42" s="1865"/>
      <c r="QHA42" s="1865"/>
      <c r="QHB42" s="1865"/>
      <c r="QHC42" s="1865"/>
      <c r="QHD42" s="1865"/>
      <c r="QHE42" s="1865"/>
      <c r="QHF42" s="1865"/>
      <c r="QHG42" s="1865"/>
      <c r="QHH42" s="1865"/>
      <c r="QHI42" s="1865"/>
      <c r="QHJ42" s="1865"/>
      <c r="QHK42" s="1865"/>
      <c r="QHL42" s="1865"/>
      <c r="QHM42" s="1865"/>
      <c r="QHN42" s="1865"/>
      <c r="QHO42" s="1865"/>
      <c r="QHP42" s="1865"/>
      <c r="QHQ42" s="1865"/>
      <c r="QHR42" s="1865"/>
      <c r="QHS42" s="1865"/>
      <c r="QHT42" s="1865"/>
      <c r="QHU42" s="1865"/>
      <c r="QHV42" s="1865"/>
      <c r="QHW42" s="1865"/>
      <c r="QHX42" s="1865"/>
      <c r="QHY42" s="1865"/>
      <c r="QHZ42" s="1865"/>
      <c r="QIA42" s="1865"/>
      <c r="QIB42" s="1865"/>
      <c r="QIC42" s="1865"/>
      <c r="QID42" s="1865"/>
      <c r="QIE42" s="1865"/>
      <c r="QIF42" s="1865"/>
      <c r="QIG42" s="1865"/>
      <c r="QIH42" s="1865"/>
      <c r="QII42" s="1865"/>
      <c r="QIJ42" s="1865"/>
      <c r="QIK42" s="1865"/>
      <c r="QIL42" s="1865"/>
      <c r="QIM42" s="1865"/>
      <c r="QIN42" s="1865"/>
      <c r="QIO42" s="1865"/>
      <c r="QIP42" s="1865"/>
      <c r="QIQ42" s="1865"/>
      <c r="QIR42" s="1865"/>
      <c r="QIS42" s="1865"/>
      <c r="QIT42" s="1865"/>
      <c r="QIU42" s="1865"/>
      <c r="QIV42" s="1865"/>
      <c r="QIW42" s="1865"/>
      <c r="QIX42" s="1865"/>
      <c r="QIY42" s="1865"/>
      <c r="QIZ42" s="1865"/>
      <c r="QJA42" s="1865"/>
      <c r="QJB42" s="1865"/>
      <c r="QJC42" s="1865"/>
      <c r="QJD42" s="1865"/>
      <c r="QJE42" s="1865"/>
      <c r="QJF42" s="1865"/>
      <c r="QJG42" s="1865"/>
      <c r="QJH42" s="1865"/>
      <c r="QJI42" s="1865"/>
      <c r="QJJ42" s="1865"/>
      <c r="QJK42" s="1865"/>
      <c r="QJL42" s="1865"/>
      <c r="QJM42" s="1865"/>
      <c r="QJN42" s="1865"/>
      <c r="QJO42" s="1865"/>
      <c r="QJP42" s="1865"/>
      <c r="QJQ42" s="1865"/>
      <c r="QJR42" s="1865"/>
      <c r="QJS42" s="1865"/>
      <c r="QJT42" s="1865"/>
      <c r="QJU42" s="1865"/>
      <c r="QJV42" s="1865"/>
      <c r="QJW42" s="1865"/>
      <c r="QJX42" s="1865"/>
      <c r="QJY42" s="1865"/>
      <c r="QJZ42" s="1865"/>
      <c r="QKA42" s="1865"/>
      <c r="QKB42" s="1865"/>
      <c r="QKC42" s="1865"/>
      <c r="QKD42" s="1865"/>
      <c r="QKE42" s="1865"/>
      <c r="QKF42" s="1865"/>
      <c r="QKG42" s="1865"/>
      <c r="QKH42" s="1865"/>
      <c r="QKI42" s="1865"/>
      <c r="QKJ42" s="1865"/>
      <c r="QKK42" s="1865"/>
      <c r="QKL42" s="1865"/>
      <c r="QKM42" s="1865"/>
      <c r="QKN42" s="1865"/>
      <c r="QKO42" s="1865"/>
      <c r="QKP42" s="1865"/>
      <c r="QKQ42" s="1865"/>
      <c r="QKR42" s="1865"/>
      <c r="QKS42" s="1865"/>
      <c r="QKT42" s="1865"/>
      <c r="QKU42" s="1865"/>
      <c r="QKV42" s="1865"/>
      <c r="QKW42" s="1865"/>
      <c r="QKX42" s="1865"/>
      <c r="QKY42" s="1865"/>
      <c r="QKZ42" s="1865"/>
      <c r="QLA42" s="1865"/>
      <c r="QLB42" s="1865"/>
      <c r="QLC42" s="1865"/>
      <c r="QLD42" s="1865"/>
      <c r="QLE42" s="1865"/>
      <c r="QLF42" s="1865"/>
      <c r="QLG42" s="1865"/>
      <c r="QLH42" s="1865"/>
      <c r="QLI42" s="1865"/>
      <c r="QLJ42" s="1865"/>
      <c r="QLK42" s="1865"/>
      <c r="QLL42" s="1865"/>
      <c r="QLM42" s="1865"/>
      <c r="QLN42" s="1865"/>
      <c r="QLO42" s="1865"/>
      <c r="QLP42" s="1865"/>
      <c r="QLQ42" s="1865"/>
      <c r="QLR42" s="1865"/>
      <c r="QLS42" s="1865"/>
      <c r="QLT42" s="1865"/>
      <c r="QLU42" s="1865"/>
      <c r="QLV42" s="1865"/>
      <c r="QLW42" s="1865"/>
      <c r="QLX42" s="1865"/>
      <c r="QLY42" s="1865"/>
      <c r="QLZ42" s="1865"/>
      <c r="QMA42" s="1865"/>
      <c r="QMB42" s="1865"/>
      <c r="QMC42" s="1865"/>
      <c r="QMD42" s="1865"/>
      <c r="QME42" s="1865"/>
      <c r="QMF42" s="1865"/>
      <c r="QMG42" s="1865"/>
      <c r="QMH42" s="1865"/>
      <c r="QMI42" s="1865"/>
      <c r="QMJ42" s="1865"/>
      <c r="QMK42" s="1865"/>
      <c r="QML42" s="1865"/>
      <c r="QMM42" s="1865"/>
      <c r="QMN42" s="1865"/>
      <c r="QMO42" s="1865"/>
      <c r="QMP42" s="1865"/>
      <c r="QMQ42" s="1865"/>
      <c r="QMR42" s="1865"/>
      <c r="QMS42" s="1865"/>
      <c r="QMT42" s="1865"/>
      <c r="QMU42" s="1865"/>
      <c r="QMV42" s="1865"/>
      <c r="QMW42" s="1865"/>
      <c r="QMX42" s="1865"/>
      <c r="QMY42" s="1865"/>
      <c r="QMZ42" s="1865"/>
      <c r="QNA42" s="1865"/>
      <c r="QNB42" s="1865"/>
      <c r="QNC42" s="1865"/>
      <c r="QND42" s="1865"/>
      <c r="QNE42" s="1865"/>
      <c r="QNF42" s="1865"/>
      <c r="QNG42" s="1865"/>
      <c r="QNH42" s="1865"/>
      <c r="QNI42" s="1865"/>
      <c r="QNJ42" s="1865"/>
      <c r="QNK42" s="1865"/>
      <c r="QNL42" s="1865"/>
      <c r="QNM42" s="1865"/>
      <c r="QNN42" s="1865"/>
      <c r="QNO42" s="1865"/>
      <c r="QNP42" s="1865"/>
      <c r="QNQ42" s="1865"/>
      <c r="QNR42" s="1865"/>
      <c r="QNS42" s="1865"/>
      <c r="QNT42" s="1865"/>
      <c r="QNU42" s="1865"/>
      <c r="QNV42" s="1865"/>
      <c r="QNW42" s="1865"/>
      <c r="QNX42" s="1865"/>
      <c r="QNY42" s="1865"/>
      <c r="QNZ42" s="1865"/>
      <c r="QOA42" s="1865"/>
      <c r="QOB42" s="1865"/>
      <c r="QOC42" s="1865"/>
      <c r="QOD42" s="1865"/>
      <c r="QOE42" s="1865"/>
      <c r="QOF42" s="1865"/>
      <c r="QOG42" s="1865"/>
      <c r="QOH42" s="1865"/>
      <c r="QOI42" s="1865"/>
      <c r="QOJ42" s="1865"/>
      <c r="QOK42" s="1865"/>
      <c r="QOL42" s="1865"/>
      <c r="QOM42" s="1865"/>
      <c r="QON42" s="1865"/>
      <c r="QOO42" s="1865"/>
      <c r="QOP42" s="1865"/>
      <c r="QOQ42" s="1865"/>
      <c r="QOR42" s="1865"/>
      <c r="QOS42" s="1865"/>
      <c r="QOT42" s="1865"/>
      <c r="QOU42" s="1865"/>
      <c r="QOV42" s="1865"/>
      <c r="QOW42" s="1865"/>
      <c r="QOX42" s="1865"/>
      <c r="QOY42" s="1865"/>
      <c r="QOZ42" s="1865"/>
      <c r="QPA42" s="1865"/>
      <c r="QPB42" s="1865"/>
      <c r="QPC42" s="1865"/>
      <c r="QPD42" s="1865"/>
      <c r="QPE42" s="1865"/>
      <c r="QPF42" s="1865"/>
      <c r="QPG42" s="1865"/>
      <c r="QPH42" s="1865"/>
      <c r="QPI42" s="1865"/>
      <c r="QPJ42" s="1865"/>
      <c r="QPK42" s="1865"/>
      <c r="QPL42" s="1865"/>
      <c r="QPM42" s="1865"/>
      <c r="QPN42" s="1865"/>
      <c r="QPO42" s="1865"/>
      <c r="QPP42" s="1865"/>
      <c r="QPQ42" s="1865"/>
      <c r="QPR42" s="1865"/>
      <c r="QPS42" s="1865"/>
      <c r="QPT42" s="1865"/>
      <c r="QPU42" s="1865"/>
      <c r="QPV42" s="1865"/>
      <c r="QPW42" s="1865"/>
      <c r="QPX42" s="1865"/>
      <c r="QPY42" s="1865"/>
      <c r="QPZ42" s="1865"/>
      <c r="QQA42" s="1865"/>
      <c r="QQB42" s="1865"/>
      <c r="QQC42" s="1865"/>
      <c r="QQD42" s="1865"/>
      <c r="QQE42" s="1865"/>
      <c r="QQF42" s="1865"/>
      <c r="QQG42" s="1865"/>
      <c r="QQH42" s="1865"/>
      <c r="QQI42" s="1865"/>
      <c r="QQJ42" s="1865"/>
      <c r="QQK42" s="1865"/>
      <c r="QQL42" s="1865"/>
      <c r="QQM42" s="1865"/>
      <c r="QQN42" s="1865"/>
      <c r="QQO42" s="1865"/>
      <c r="QQP42" s="1865"/>
      <c r="QQQ42" s="1865"/>
      <c r="QQR42" s="1865"/>
      <c r="QQS42" s="1865"/>
      <c r="QQT42" s="1865"/>
      <c r="QQU42" s="1865"/>
      <c r="QQV42" s="1865"/>
      <c r="QQW42" s="1865"/>
      <c r="QQX42" s="1865"/>
      <c r="QQY42" s="1865"/>
      <c r="QQZ42" s="1865"/>
      <c r="QRA42" s="1865"/>
      <c r="QRB42" s="1865"/>
      <c r="QRC42" s="1865"/>
      <c r="QRD42" s="1865"/>
      <c r="QRE42" s="1865"/>
      <c r="QRF42" s="1865"/>
      <c r="QRG42" s="1865"/>
      <c r="QRH42" s="1865"/>
      <c r="QRI42" s="1865"/>
      <c r="QRJ42" s="1865"/>
      <c r="QRK42" s="1865"/>
      <c r="QRL42" s="1865"/>
      <c r="QRM42" s="1865"/>
      <c r="QRN42" s="1865"/>
      <c r="QRO42" s="1865"/>
      <c r="QRP42" s="1865"/>
      <c r="QRQ42" s="1865"/>
      <c r="QRR42" s="1865"/>
      <c r="QRS42" s="1865"/>
      <c r="QRT42" s="1865"/>
      <c r="QRU42" s="1865"/>
      <c r="QRV42" s="1865"/>
      <c r="QRW42" s="1865"/>
      <c r="QRX42" s="1865"/>
      <c r="QRY42" s="1865"/>
      <c r="QRZ42" s="1865"/>
      <c r="QSA42" s="1865"/>
      <c r="QSB42" s="1865"/>
      <c r="QSC42" s="1865"/>
      <c r="QSD42" s="1865"/>
      <c r="QSE42" s="1865"/>
      <c r="QSF42" s="1865"/>
      <c r="QSG42" s="1865"/>
      <c r="QSH42" s="1865"/>
      <c r="QSI42" s="1865"/>
      <c r="QSJ42" s="1865"/>
      <c r="QSK42" s="1865"/>
      <c r="QSL42" s="1865"/>
      <c r="QSM42" s="1865"/>
      <c r="QSN42" s="1865"/>
      <c r="QSO42" s="1865"/>
      <c r="QSP42" s="1865"/>
      <c r="QSQ42" s="1865"/>
      <c r="QSR42" s="1865"/>
      <c r="QSS42" s="1865"/>
      <c r="QST42" s="1865"/>
      <c r="QSU42" s="1865"/>
      <c r="QSV42" s="1865"/>
      <c r="QSW42" s="1865"/>
      <c r="QSX42" s="1865"/>
      <c r="QSY42" s="1865"/>
      <c r="QSZ42" s="1865"/>
      <c r="QTA42" s="1865"/>
      <c r="QTB42" s="1865"/>
      <c r="QTC42" s="1865"/>
      <c r="QTD42" s="1865"/>
      <c r="QTE42" s="1865"/>
      <c r="QTF42" s="1865"/>
      <c r="QTG42" s="1865"/>
      <c r="QTH42" s="1865"/>
      <c r="QTI42" s="1865"/>
      <c r="QTJ42" s="1865"/>
      <c r="QTK42" s="1865"/>
      <c r="QTL42" s="1865"/>
      <c r="QTM42" s="1865"/>
      <c r="QTN42" s="1865"/>
      <c r="QTO42" s="1865"/>
      <c r="QTP42" s="1865"/>
      <c r="QTQ42" s="1865"/>
      <c r="QTR42" s="1865"/>
      <c r="QTS42" s="1865"/>
      <c r="QTT42" s="1865"/>
      <c r="QTU42" s="1865"/>
      <c r="QTV42" s="1865"/>
      <c r="QTW42" s="1865"/>
      <c r="QTX42" s="1865"/>
      <c r="QTY42" s="1865"/>
      <c r="QTZ42" s="1865"/>
      <c r="QUA42" s="1865"/>
      <c r="QUB42" s="1865"/>
      <c r="QUC42" s="1865"/>
      <c r="QUD42" s="1865"/>
      <c r="QUE42" s="1865"/>
      <c r="QUF42" s="1865"/>
      <c r="QUG42" s="1865"/>
      <c r="QUH42" s="1865"/>
      <c r="QUI42" s="1865"/>
      <c r="QUJ42" s="1865"/>
      <c r="QUK42" s="1865"/>
      <c r="QUL42" s="1865"/>
      <c r="QUM42" s="1865"/>
      <c r="QUN42" s="1865"/>
      <c r="QUO42" s="1865"/>
      <c r="QUP42" s="1865"/>
      <c r="QUQ42" s="1865"/>
      <c r="QUR42" s="1865"/>
      <c r="QUS42" s="1865"/>
      <c r="QUT42" s="1865"/>
      <c r="QUU42" s="1865"/>
      <c r="QUV42" s="1865"/>
      <c r="QUW42" s="1865"/>
      <c r="QUX42" s="1865"/>
      <c r="QUY42" s="1865"/>
      <c r="QUZ42" s="1865"/>
      <c r="QVA42" s="1865"/>
      <c r="QVB42" s="1865"/>
      <c r="QVC42" s="1865"/>
      <c r="QVD42" s="1865"/>
      <c r="QVE42" s="1865"/>
      <c r="QVF42" s="1865"/>
      <c r="QVG42" s="1865"/>
      <c r="QVH42" s="1865"/>
      <c r="QVI42" s="1865"/>
      <c r="QVJ42" s="1865"/>
      <c r="QVK42" s="1865"/>
      <c r="QVL42" s="1865"/>
      <c r="QVM42" s="1865"/>
      <c r="QVN42" s="1865"/>
      <c r="QVO42" s="1865"/>
      <c r="QVP42" s="1865"/>
      <c r="QVQ42" s="1865"/>
      <c r="QVR42" s="1865"/>
      <c r="QVS42" s="1865"/>
      <c r="QVT42" s="1865"/>
      <c r="QVU42" s="1865"/>
      <c r="QVV42" s="1865"/>
      <c r="QVW42" s="1865"/>
      <c r="QVX42" s="1865"/>
      <c r="QVY42" s="1865"/>
      <c r="QVZ42" s="1865"/>
      <c r="QWA42" s="1865"/>
      <c r="QWB42" s="1865"/>
      <c r="QWC42" s="1865"/>
      <c r="QWD42" s="1865"/>
      <c r="QWE42" s="1865"/>
      <c r="QWF42" s="1865"/>
      <c r="QWG42" s="1865"/>
      <c r="QWH42" s="1865"/>
      <c r="QWI42" s="1865"/>
      <c r="QWJ42" s="1865"/>
      <c r="QWK42" s="1865"/>
      <c r="QWL42" s="1865"/>
      <c r="QWM42" s="1865"/>
      <c r="QWN42" s="1865"/>
      <c r="QWO42" s="1865"/>
      <c r="QWP42" s="1865"/>
      <c r="QWQ42" s="1865"/>
      <c r="QWR42" s="1865"/>
      <c r="QWS42" s="1865"/>
      <c r="QWT42" s="1865"/>
      <c r="QWU42" s="1865"/>
      <c r="QWV42" s="1865"/>
      <c r="QWW42" s="1865"/>
      <c r="QWX42" s="1865"/>
      <c r="QWY42" s="1865"/>
      <c r="QWZ42" s="1865"/>
      <c r="QXA42" s="1865"/>
      <c r="QXB42" s="1865"/>
      <c r="QXC42" s="1865"/>
      <c r="QXD42" s="1865"/>
      <c r="QXE42" s="1865"/>
      <c r="QXF42" s="1865"/>
      <c r="QXG42" s="1865"/>
      <c r="QXH42" s="1865"/>
      <c r="QXI42" s="1865"/>
      <c r="QXJ42" s="1865"/>
      <c r="QXK42" s="1865"/>
      <c r="QXL42" s="1865"/>
      <c r="QXM42" s="1865"/>
      <c r="QXN42" s="1865"/>
      <c r="QXO42" s="1865"/>
      <c r="QXP42" s="1865"/>
      <c r="QXQ42" s="1865"/>
      <c r="QXR42" s="1865"/>
      <c r="QXS42" s="1865"/>
      <c r="QXT42" s="1865"/>
      <c r="QXU42" s="1865"/>
      <c r="QXV42" s="1865"/>
      <c r="QXW42" s="1865"/>
      <c r="QXX42" s="1865"/>
      <c r="QXY42" s="1865"/>
      <c r="QXZ42" s="1865"/>
      <c r="QYA42" s="1865"/>
      <c r="QYB42" s="1865"/>
      <c r="QYC42" s="1865"/>
      <c r="QYD42" s="1865"/>
      <c r="QYE42" s="1865"/>
      <c r="QYF42" s="1865"/>
      <c r="QYG42" s="1865"/>
      <c r="QYH42" s="1865"/>
      <c r="QYI42" s="1865"/>
      <c r="QYJ42" s="1865"/>
      <c r="QYK42" s="1865"/>
      <c r="QYL42" s="1865"/>
      <c r="QYM42" s="1865"/>
      <c r="QYN42" s="1865"/>
      <c r="QYO42" s="1865"/>
      <c r="QYP42" s="1865"/>
      <c r="QYQ42" s="1865"/>
      <c r="QYR42" s="1865"/>
      <c r="QYS42" s="1865"/>
      <c r="QYT42" s="1865"/>
      <c r="QYU42" s="1865"/>
      <c r="QYV42" s="1865"/>
      <c r="QYW42" s="1865"/>
      <c r="QYX42" s="1865"/>
      <c r="QYY42" s="1865"/>
      <c r="QYZ42" s="1865"/>
      <c r="QZA42" s="1865"/>
      <c r="QZB42" s="1865"/>
      <c r="QZC42" s="1865"/>
      <c r="QZD42" s="1865"/>
      <c r="QZE42" s="1865"/>
      <c r="QZF42" s="1865"/>
      <c r="QZG42" s="1865"/>
      <c r="QZH42" s="1865"/>
      <c r="QZI42" s="1865"/>
      <c r="QZJ42" s="1865"/>
      <c r="QZK42" s="1865"/>
      <c r="QZL42" s="1865"/>
      <c r="QZM42" s="1865"/>
      <c r="QZN42" s="1865"/>
      <c r="QZO42" s="1865"/>
      <c r="QZP42" s="1865"/>
      <c r="QZQ42" s="1865"/>
      <c r="QZR42" s="1865"/>
      <c r="QZS42" s="1865"/>
      <c r="QZT42" s="1865"/>
      <c r="QZU42" s="1865"/>
      <c r="QZV42" s="1865"/>
      <c r="QZW42" s="1865"/>
      <c r="QZX42" s="1865"/>
      <c r="QZY42" s="1865"/>
      <c r="QZZ42" s="1865"/>
      <c r="RAA42" s="1865"/>
      <c r="RAB42" s="1865"/>
      <c r="RAC42" s="1865"/>
      <c r="RAD42" s="1865"/>
      <c r="RAE42" s="1865"/>
      <c r="RAF42" s="1865"/>
      <c r="RAG42" s="1865"/>
      <c r="RAH42" s="1865"/>
      <c r="RAI42" s="1865"/>
      <c r="RAJ42" s="1865"/>
      <c r="RAK42" s="1865"/>
      <c r="RAL42" s="1865"/>
      <c r="RAM42" s="1865"/>
      <c r="RAN42" s="1865"/>
      <c r="RAO42" s="1865"/>
      <c r="RAP42" s="1865"/>
      <c r="RAQ42" s="1865"/>
      <c r="RAR42" s="1865"/>
      <c r="RAS42" s="1865"/>
      <c r="RAT42" s="1865"/>
      <c r="RAU42" s="1865"/>
      <c r="RAV42" s="1865"/>
      <c r="RAW42" s="1865"/>
      <c r="RAX42" s="1865"/>
      <c r="RAY42" s="1865"/>
      <c r="RAZ42" s="1865"/>
      <c r="RBA42" s="1865"/>
      <c r="RBB42" s="1865"/>
      <c r="RBC42" s="1865"/>
      <c r="RBD42" s="1865"/>
      <c r="RBE42" s="1865"/>
      <c r="RBF42" s="1865"/>
      <c r="RBG42" s="1865"/>
      <c r="RBH42" s="1865"/>
      <c r="RBI42" s="1865"/>
      <c r="RBJ42" s="1865"/>
      <c r="RBK42" s="1865"/>
      <c r="RBL42" s="1865"/>
      <c r="RBM42" s="1865"/>
      <c r="RBN42" s="1865"/>
      <c r="RBO42" s="1865"/>
      <c r="RBP42" s="1865"/>
      <c r="RBQ42" s="1865"/>
      <c r="RBR42" s="1865"/>
      <c r="RBS42" s="1865"/>
      <c r="RBT42" s="1865"/>
      <c r="RBU42" s="1865"/>
      <c r="RBV42" s="1865"/>
      <c r="RBW42" s="1865"/>
      <c r="RBX42" s="1865"/>
      <c r="RBY42" s="1865"/>
      <c r="RBZ42" s="1865"/>
      <c r="RCA42" s="1865"/>
      <c r="RCB42" s="1865"/>
      <c r="RCC42" s="1865"/>
      <c r="RCD42" s="1865"/>
      <c r="RCE42" s="1865"/>
      <c r="RCF42" s="1865"/>
      <c r="RCG42" s="1865"/>
      <c r="RCH42" s="1865"/>
      <c r="RCI42" s="1865"/>
      <c r="RCJ42" s="1865"/>
      <c r="RCK42" s="1865"/>
      <c r="RCL42" s="1865"/>
      <c r="RCM42" s="1865"/>
      <c r="RCN42" s="1865"/>
      <c r="RCO42" s="1865"/>
      <c r="RCP42" s="1865"/>
      <c r="RCQ42" s="1865"/>
      <c r="RCR42" s="1865"/>
      <c r="RCS42" s="1865"/>
      <c r="RCT42" s="1865"/>
      <c r="RCU42" s="1865"/>
      <c r="RCV42" s="1865"/>
      <c r="RCW42" s="1865"/>
      <c r="RCX42" s="1865"/>
      <c r="RCY42" s="1865"/>
      <c r="RCZ42" s="1865"/>
      <c r="RDA42" s="1865"/>
      <c r="RDB42" s="1865"/>
      <c r="RDC42" s="1865"/>
      <c r="RDD42" s="1865"/>
      <c r="RDE42" s="1865"/>
      <c r="RDF42" s="1865"/>
      <c r="RDG42" s="1865"/>
      <c r="RDH42" s="1865"/>
      <c r="RDI42" s="1865"/>
      <c r="RDJ42" s="1865"/>
      <c r="RDK42" s="1865"/>
      <c r="RDL42" s="1865"/>
      <c r="RDM42" s="1865"/>
      <c r="RDN42" s="1865"/>
      <c r="RDO42" s="1865"/>
      <c r="RDP42" s="1865"/>
      <c r="RDQ42" s="1865"/>
      <c r="RDR42" s="1865"/>
      <c r="RDS42" s="1865"/>
      <c r="RDT42" s="1865"/>
      <c r="RDU42" s="1865"/>
      <c r="RDV42" s="1865"/>
      <c r="RDW42" s="1865"/>
      <c r="RDX42" s="1865"/>
      <c r="RDY42" s="1865"/>
      <c r="RDZ42" s="1865"/>
      <c r="REA42" s="1865"/>
      <c r="REB42" s="1865"/>
      <c r="REC42" s="1865"/>
      <c r="RED42" s="1865"/>
      <c r="REE42" s="1865"/>
      <c r="REF42" s="1865"/>
      <c r="REG42" s="1865"/>
      <c r="REH42" s="1865"/>
      <c r="REI42" s="1865"/>
      <c r="REJ42" s="1865"/>
      <c r="REK42" s="1865"/>
      <c r="REL42" s="1865"/>
      <c r="REM42" s="1865"/>
      <c r="REN42" s="1865"/>
      <c r="REO42" s="1865"/>
      <c r="REP42" s="1865"/>
      <c r="REQ42" s="1865"/>
      <c r="RER42" s="1865"/>
      <c r="RES42" s="1865"/>
      <c r="RET42" s="1865"/>
      <c r="REU42" s="1865"/>
      <c r="REV42" s="1865"/>
      <c r="REW42" s="1865"/>
      <c r="REX42" s="1865"/>
      <c r="REY42" s="1865"/>
      <c r="REZ42" s="1865"/>
      <c r="RFA42" s="1865"/>
      <c r="RFB42" s="1865"/>
      <c r="RFC42" s="1865"/>
      <c r="RFD42" s="1865"/>
      <c r="RFE42" s="1865"/>
      <c r="RFF42" s="1865"/>
      <c r="RFG42" s="1865"/>
      <c r="RFH42" s="1865"/>
      <c r="RFI42" s="1865"/>
      <c r="RFJ42" s="1865"/>
      <c r="RFK42" s="1865"/>
      <c r="RFL42" s="1865"/>
      <c r="RFM42" s="1865"/>
      <c r="RFN42" s="1865"/>
      <c r="RFO42" s="1865"/>
      <c r="RFP42" s="1865"/>
      <c r="RFQ42" s="1865"/>
      <c r="RFR42" s="1865"/>
      <c r="RFS42" s="1865"/>
      <c r="RFT42" s="1865"/>
      <c r="RFU42" s="1865"/>
      <c r="RFV42" s="1865"/>
      <c r="RFW42" s="1865"/>
      <c r="RFX42" s="1865"/>
      <c r="RFY42" s="1865"/>
      <c r="RFZ42" s="1865"/>
      <c r="RGA42" s="1865"/>
      <c r="RGB42" s="1865"/>
      <c r="RGC42" s="1865"/>
      <c r="RGD42" s="1865"/>
      <c r="RGE42" s="1865"/>
      <c r="RGF42" s="1865"/>
      <c r="RGG42" s="1865"/>
      <c r="RGH42" s="1865"/>
      <c r="RGI42" s="1865"/>
      <c r="RGJ42" s="1865"/>
      <c r="RGK42" s="1865"/>
      <c r="RGL42" s="1865"/>
      <c r="RGM42" s="1865"/>
      <c r="RGN42" s="1865"/>
      <c r="RGO42" s="1865"/>
      <c r="RGP42" s="1865"/>
      <c r="RGQ42" s="1865"/>
      <c r="RGR42" s="1865"/>
      <c r="RGS42" s="1865"/>
      <c r="RGT42" s="1865"/>
      <c r="RGU42" s="1865"/>
      <c r="RGV42" s="1865"/>
      <c r="RGW42" s="1865"/>
      <c r="RGX42" s="1865"/>
      <c r="RGY42" s="1865"/>
      <c r="RGZ42" s="1865"/>
      <c r="RHA42" s="1865"/>
      <c r="RHB42" s="1865"/>
      <c r="RHC42" s="1865"/>
      <c r="RHD42" s="1865"/>
      <c r="RHE42" s="1865"/>
      <c r="RHF42" s="1865"/>
      <c r="RHG42" s="1865"/>
      <c r="RHH42" s="1865"/>
      <c r="RHI42" s="1865"/>
      <c r="RHJ42" s="1865"/>
      <c r="RHK42" s="1865"/>
      <c r="RHL42" s="1865"/>
      <c r="RHM42" s="1865"/>
      <c r="RHN42" s="1865"/>
      <c r="RHO42" s="1865"/>
      <c r="RHP42" s="1865"/>
      <c r="RHQ42" s="1865"/>
      <c r="RHR42" s="1865"/>
      <c r="RHS42" s="1865"/>
      <c r="RHT42" s="1865"/>
      <c r="RHU42" s="1865"/>
      <c r="RHV42" s="1865"/>
      <c r="RHW42" s="1865"/>
      <c r="RHX42" s="1865"/>
      <c r="RHY42" s="1865"/>
      <c r="RHZ42" s="1865"/>
      <c r="RIA42" s="1865"/>
      <c r="RIB42" s="1865"/>
      <c r="RIC42" s="1865"/>
      <c r="RID42" s="1865"/>
      <c r="RIE42" s="1865"/>
      <c r="RIF42" s="1865"/>
      <c r="RIG42" s="1865"/>
      <c r="RIH42" s="1865"/>
      <c r="RII42" s="1865"/>
      <c r="RIJ42" s="1865"/>
      <c r="RIK42" s="1865"/>
      <c r="RIL42" s="1865"/>
      <c r="RIM42" s="1865"/>
      <c r="RIN42" s="1865"/>
      <c r="RIO42" s="1865"/>
      <c r="RIP42" s="1865"/>
      <c r="RIQ42" s="1865"/>
      <c r="RIR42" s="1865"/>
      <c r="RIS42" s="1865"/>
      <c r="RIT42" s="1865"/>
      <c r="RIU42" s="1865"/>
      <c r="RIV42" s="1865"/>
      <c r="RIW42" s="1865"/>
      <c r="RIX42" s="1865"/>
      <c r="RIY42" s="1865"/>
      <c r="RIZ42" s="1865"/>
      <c r="RJA42" s="1865"/>
      <c r="RJB42" s="1865"/>
      <c r="RJC42" s="1865"/>
      <c r="RJD42" s="1865"/>
      <c r="RJE42" s="1865"/>
      <c r="RJF42" s="1865"/>
      <c r="RJG42" s="1865"/>
      <c r="RJH42" s="1865"/>
      <c r="RJI42" s="1865"/>
      <c r="RJJ42" s="1865"/>
      <c r="RJK42" s="1865"/>
      <c r="RJL42" s="1865"/>
      <c r="RJM42" s="1865"/>
      <c r="RJN42" s="1865"/>
      <c r="RJO42" s="1865"/>
      <c r="RJP42" s="1865"/>
      <c r="RJQ42" s="1865"/>
      <c r="RJR42" s="1865"/>
      <c r="RJS42" s="1865"/>
      <c r="RJT42" s="1865"/>
      <c r="RJU42" s="1865"/>
      <c r="RJV42" s="1865"/>
      <c r="RJW42" s="1865"/>
      <c r="RJX42" s="1865"/>
      <c r="RJY42" s="1865"/>
      <c r="RJZ42" s="1865"/>
      <c r="RKA42" s="1865"/>
      <c r="RKB42" s="1865"/>
      <c r="RKC42" s="1865"/>
      <c r="RKD42" s="1865"/>
      <c r="RKE42" s="1865"/>
      <c r="RKF42" s="1865"/>
      <c r="RKG42" s="1865"/>
      <c r="RKH42" s="1865"/>
      <c r="RKI42" s="1865"/>
      <c r="RKJ42" s="1865"/>
      <c r="RKK42" s="1865"/>
      <c r="RKL42" s="1865"/>
      <c r="RKM42" s="1865"/>
      <c r="RKN42" s="1865"/>
      <c r="RKO42" s="1865"/>
      <c r="RKP42" s="1865"/>
      <c r="RKQ42" s="1865"/>
      <c r="RKR42" s="1865"/>
      <c r="RKS42" s="1865"/>
      <c r="RKT42" s="1865"/>
      <c r="RKU42" s="1865"/>
      <c r="RKV42" s="1865"/>
      <c r="RKW42" s="1865"/>
      <c r="RKX42" s="1865"/>
      <c r="RKY42" s="1865"/>
      <c r="RKZ42" s="1865"/>
      <c r="RLA42" s="1865"/>
      <c r="RLB42" s="1865"/>
      <c r="RLC42" s="1865"/>
      <c r="RLD42" s="1865"/>
      <c r="RLE42" s="1865"/>
      <c r="RLF42" s="1865"/>
      <c r="RLG42" s="1865"/>
      <c r="RLH42" s="1865"/>
      <c r="RLI42" s="1865"/>
      <c r="RLJ42" s="1865"/>
      <c r="RLK42" s="1865"/>
      <c r="RLL42" s="1865"/>
      <c r="RLM42" s="1865"/>
      <c r="RLN42" s="1865"/>
      <c r="RLO42" s="1865"/>
      <c r="RLP42" s="1865"/>
      <c r="RLQ42" s="1865"/>
      <c r="RLR42" s="1865"/>
      <c r="RLS42" s="1865"/>
      <c r="RLT42" s="1865"/>
      <c r="RLU42" s="1865"/>
      <c r="RLV42" s="1865"/>
      <c r="RLW42" s="1865"/>
      <c r="RLX42" s="1865"/>
      <c r="RLY42" s="1865"/>
      <c r="RLZ42" s="1865"/>
      <c r="RMA42" s="1865"/>
      <c r="RMB42" s="1865"/>
      <c r="RMC42" s="1865"/>
      <c r="RMD42" s="1865"/>
      <c r="RME42" s="1865"/>
      <c r="RMF42" s="1865"/>
      <c r="RMG42" s="1865"/>
      <c r="RMH42" s="1865"/>
      <c r="RMI42" s="1865"/>
      <c r="RMJ42" s="1865"/>
      <c r="RMK42" s="1865"/>
      <c r="RML42" s="1865"/>
      <c r="RMM42" s="1865"/>
      <c r="RMN42" s="1865"/>
      <c r="RMO42" s="1865"/>
      <c r="RMP42" s="1865"/>
      <c r="RMQ42" s="1865"/>
      <c r="RMR42" s="1865"/>
      <c r="RMS42" s="1865"/>
      <c r="RMT42" s="1865"/>
      <c r="RMU42" s="1865"/>
      <c r="RMV42" s="1865"/>
      <c r="RMW42" s="1865"/>
      <c r="RMX42" s="1865"/>
      <c r="RMY42" s="1865"/>
      <c r="RMZ42" s="1865"/>
      <c r="RNA42" s="1865"/>
      <c r="RNB42" s="1865"/>
      <c r="RNC42" s="1865"/>
      <c r="RND42" s="1865"/>
      <c r="RNE42" s="1865"/>
      <c r="RNF42" s="1865"/>
      <c r="RNG42" s="1865"/>
      <c r="RNH42" s="1865"/>
      <c r="RNI42" s="1865"/>
      <c r="RNJ42" s="1865"/>
      <c r="RNK42" s="1865"/>
      <c r="RNL42" s="1865"/>
      <c r="RNM42" s="1865"/>
      <c r="RNN42" s="1865"/>
      <c r="RNO42" s="1865"/>
      <c r="RNP42" s="1865"/>
      <c r="RNQ42" s="1865"/>
      <c r="RNR42" s="1865"/>
      <c r="RNS42" s="1865"/>
      <c r="RNT42" s="1865"/>
      <c r="RNU42" s="1865"/>
      <c r="RNV42" s="1865"/>
      <c r="RNW42" s="1865"/>
      <c r="RNX42" s="1865"/>
      <c r="RNY42" s="1865"/>
      <c r="RNZ42" s="1865"/>
      <c r="ROA42" s="1865"/>
      <c r="ROB42" s="1865"/>
      <c r="ROC42" s="1865"/>
      <c r="ROD42" s="1865"/>
      <c r="ROE42" s="1865"/>
      <c r="ROF42" s="1865"/>
      <c r="ROG42" s="1865"/>
      <c r="ROH42" s="1865"/>
      <c r="ROI42" s="1865"/>
      <c r="ROJ42" s="1865"/>
      <c r="ROK42" s="1865"/>
      <c r="ROL42" s="1865"/>
      <c r="ROM42" s="1865"/>
      <c r="RON42" s="1865"/>
      <c r="ROO42" s="1865"/>
      <c r="ROP42" s="1865"/>
      <c r="ROQ42" s="1865"/>
      <c r="ROR42" s="1865"/>
      <c r="ROS42" s="1865"/>
      <c r="ROT42" s="1865"/>
      <c r="ROU42" s="1865"/>
      <c r="ROV42" s="1865"/>
      <c r="ROW42" s="1865"/>
      <c r="ROX42" s="1865"/>
      <c r="ROY42" s="1865"/>
      <c r="ROZ42" s="1865"/>
      <c r="RPA42" s="1865"/>
      <c r="RPB42" s="1865"/>
      <c r="RPC42" s="1865"/>
      <c r="RPD42" s="1865"/>
      <c r="RPE42" s="1865"/>
      <c r="RPF42" s="1865"/>
      <c r="RPG42" s="1865"/>
      <c r="RPH42" s="1865"/>
      <c r="RPI42" s="1865"/>
      <c r="RPJ42" s="1865"/>
      <c r="RPK42" s="1865"/>
      <c r="RPL42" s="1865"/>
      <c r="RPM42" s="1865"/>
      <c r="RPN42" s="1865"/>
      <c r="RPO42" s="1865"/>
      <c r="RPP42" s="1865"/>
      <c r="RPQ42" s="1865"/>
      <c r="RPR42" s="1865"/>
      <c r="RPS42" s="1865"/>
      <c r="RPT42" s="1865"/>
      <c r="RPU42" s="1865"/>
      <c r="RPV42" s="1865"/>
      <c r="RPW42" s="1865"/>
      <c r="RPX42" s="1865"/>
      <c r="RPY42" s="1865"/>
      <c r="RPZ42" s="1865"/>
      <c r="RQA42" s="1865"/>
      <c r="RQB42" s="1865"/>
      <c r="RQC42" s="1865"/>
      <c r="RQD42" s="1865"/>
      <c r="RQE42" s="1865"/>
      <c r="RQF42" s="1865"/>
      <c r="RQG42" s="1865"/>
      <c r="RQH42" s="1865"/>
      <c r="RQI42" s="1865"/>
      <c r="RQJ42" s="1865"/>
      <c r="RQK42" s="1865"/>
      <c r="RQL42" s="1865"/>
      <c r="RQM42" s="1865"/>
      <c r="RQN42" s="1865"/>
      <c r="RQO42" s="1865"/>
      <c r="RQP42" s="1865"/>
      <c r="RQQ42" s="1865"/>
      <c r="RQR42" s="1865"/>
      <c r="RQS42" s="1865"/>
      <c r="RQT42" s="1865"/>
      <c r="RQU42" s="1865"/>
      <c r="RQV42" s="1865"/>
      <c r="RQW42" s="1865"/>
      <c r="RQX42" s="1865"/>
      <c r="RQY42" s="1865"/>
      <c r="RQZ42" s="1865"/>
      <c r="RRA42" s="1865"/>
      <c r="RRB42" s="1865"/>
      <c r="RRC42" s="1865"/>
      <c r="RRD42" s="1865"/>
      <c r="RRE42" s="1865"/>
      <c r="RRF42" s="1865"/>
      <c r="RRG42" s="1865"/>
      <c r="RRH42" s="1865"/>
      <c r="RRI42" s="1865"/>
      <c r="RRJ42" s="1865"/>
      <c r="RRK42" s="1865"/>
      <c r="RRL42" s="1865"/>
      <c r="RRM42" s="1865"/>
      <c r="RRN42" s="1865"/>
      <c r="RRO42" s="1865"/>
      <c r="RRP42" s="1865"/>
      <c r="RRQ42" s="1865"/>
      <c r="RRR42" s="1865"/>
      <c r="RRS42" s="1865"/>
      <c r="RRT42" s="1865"/>
      <c r="RRU42" s="1865"/>
      <c r="RRV42" s="1865"/>
      <c r="RRW42" s="1865"/>
      <c r="RRX42" s="1865"/>
      <c r="RRY42" s="1865"/>
      <c r="RRZ42" s="1865"/>
      <c r="RSA42" s="1865"/>
      <c r="RSB42" s="1865"/>
      <c r="RSC42" s="1865"/>
      <c r="RSD42" s="1865"/>
      <c r="RSE42" s="1865"/>
      <c r="RSF42" s="1865"/>
      <c r="RSG42" s="1865"/>
      <c r="RSH42" s="1865"/>
      <c r="RSI42" s="1865"/>
      <c r="RSJ42" s="1865"/>
      <c r="RSK42" s="1865"/>
      <c r="RSL42" s="1865"/>
      <c r="RSM42" s="1865"/>
      <c r="RSN42" s="1865"/>
      <c r="RSO42" s="1865"/>
      <c r="RSP42" s="1865"/>
      <c r="RSQ42" s="1865"/>
      <c r="RSR42" s="1865"/>
      <c r="RSS42" s="1865"/>
      <c r="RST42" s="1865"/>
      <c r="RSU42" s="1865"/>
      <c r="RSV42" s="1865"/>
      <c r="RSW42" s="1865"/>
      <c r="RSX42" s="1865"/>
      <c r="RSY42" s="1865"/>
      <c r="RSZ42" s="1865"/>
      <c r="RTA42" s="1865"/>
      <c r="RTB42" s="1865"/>
      <c r="RTC42" s="1865"/>
      <c r="RTD42" s="1865"/>
      <c r="RTE42" s="1865"/>
      <c r="RTF42" s="1865"/>
      <c r="RTG42" s="1865"/>
      <c r="RTH42" s="1865"/>
      <c r="RTI42" s="1865"/>
      <c r="RTJ42" s="1865"/>
      <c r="RTK42" s="1865"/>
      <c r="RTL42" s="1865"/>
      <c r="RTM42" s="1865"/>
      <c r="RTN42" s="1865"/>
      <c r="RTO42" s="1865"/>
      <c r="RTP42" s="1865"/>
      <c r="RTQ42" s="1865"/>
      <c r="RTR42" s="1865"/>
      <c r="RTS42" s="1865"/>
      <c r="RTT42" s="1865"/>
      <c r="RTU42" s="1865"/>
      <c r="RTV42" s="1865"/>
      <c r="RTW42" s="1865"/>
      <c r="RTX42" s="1865"/>
      <c r="RTY42" s="1865"/>
      <c r="RTZ42" s="1865"/>
      <c r="RUA42" s="1865"/>
      <c r="RUB42" s="1865"/>
      <c r="RUC42" s="1865"/>
      <c r="RUD42" s="1865"/>
      <c r="RUE42" s="1865"/>
      <c r="RUF42" s="1865"/>
      <c r="RUG42" s="1865"/>
      <c r="RUH42" s="1865"/>
      <c r="RUI42" s="1865"/>
      <c r="RUJ42" s="1865"/>
      <c r="RUK42" s="1865"/>
      <c r="RUL42" s="1865"/>
      <c r="RUM42" s="1865"/>
      <c r="RUN42" s="1865"/>
      <c r="RUO42" s="1865"/>
      <c r="RUP42" s="1865"/>
      <c r="RUQ42" s="1865"/>
      <c r="RUR42" s="1865"/>
      <c r="RUS42" s="1865"/>
      <c r="RUT42" s="1865"/>
      <c r="RUU42" s="1865"/>
      <c r="RUV42" s="1865"/>
      <c r="RUW42" s="1865"/>
      <c r="RUX42" s="1865"/>
      <c r="RUY42" s="1865"/>
      <c r="RUZ42" s="1865"/>
      <c r="RVA42" s="1865"/>
      <c r="RVB42" s="1865"/>
      <c r="RVC42" s="1865"/>
      <c r="RVD42" s="1865"/>
      <c r="RVE42" s="1865"/>
      <c r="RVF42" s="1865"/>
      <c r="RVG42" s="1865"/>
      <c r="RVH42" s="1865"/>
      <c r="RVI42" s="1865"/>
      <c r="RVJ42" s="1865"/>
      <c r="RVK42" s="1865"/>
      <c r="RVL42" s="1865"/>
      <c r="RVM42" s="1865"/>
      <c r="RVN42" s="1865"/>
      <c r="RVO42" s="1865"/>
      <c r="RVP42" s="1865"/>
      <c r="RVQ42" s="1865"/>
      <c r="RVR42" s="1865"/>
      <c r="RVS42" s="1865"/>
      <c r="RVT42" s="1865"/>
      <c r="RVU42" s="1865"/>
      <c r="RVV42" s="1865"/>
      <c r="RVW42" s="1865"/>
      <c r="RVX42" s="1865"/>
      <c r="RVY42" s="1865"/>
      <c r="RVZ42" s="1865"/>
      <c r="RWA42" s="1865"/>
      <c r="RWB42" s="1865"/>
      <c r="RWC42" s="1865"/>
      <c r="RWD42" s="1865"/>
      <c r="RWE42" s="1865"/>
      <c r="RWF42" s="1865"/>
      <c r="RWG42" s="1865"/>
      <c r="RWH42" s="1865"/>
      <c r="RWI42" s="1865"/>
      <c r="RWJ42" s="1865"/>
      <c r="RWK42" s="1865"/>
      <c r="RWL42" s="1865"/>
      <c r="RWM42" s="1865"/>
      <c r="RWN42" s="1865"/>
      <c r="RWO42" s="1865"/>
      <c r="RWP42" s="1865"/>
      <c r="RWQ42" s="1865"/>
      <c r="RWR42" s="1865"/>
      <c r="RWS42" s="1865"/>
      <c r="RWT42" s="1865"/>
      <c r="RWU42" s="1865"/>
      <c r="RWV42" s="1865"/>
      <c r="RWW42" s="1865"/>
      <c r="RWX42" s="1865"/>
      <c r="RWY42" s="1865"/>
      <c r="RWZ42" s="1865"/>
      <c r="RXA42" s="1865"/>
      <c r="RXB42" s="1865"/>
      <c r="RXC42" s="1865"/>
      <c r="RXD42" s="1865"/>
      <c r="RXE42" s="1865"/>
      <c r="RXF42" s="1865"/>
      <c r="RXG42" s="1865"/>
      <c r="RXH42" s="1865"/>
      <c r="RXI42" s="1865"/>
      <c r="RXJ42" s="1865"/>
      <c r="RXK42" s="1865"/>
      <c r="RXL42" s="1865"/>
      <c r="RXM42" s="1865"/>
      <c r="RXN42" s="1865"/>
      <c r="RXO42" s="1865"/>
      <c r="RXP42" s="1865"/>
      <c r="RXQ42" s="1865"/>
      <c r="RXR42" s="1865"/>
      <c r="RXS42" s="1865"/>
      <c r="RXT42" s="1865"/>
      <c r="RXU42" s="1865"/>
      <c r="RXV42" s="1865"/>
      <c r="RXW42" s="1865"/>
      <c r="RXX42" s="1865"/>
      <c r="RXY42" s="1865"/>
      <c r="RXZ42" s="1865"/>
      <c r="RYA42" s="1865"/>
      <c r="RYB42" s="1865"/>
      <c r="RYC42" s="1865"/>
      <c r="RYD42" s="1865"/>
      <c r="RYE42" s="1865"/>
      <c r="RYF42" s="1865"/>
      <c r="RYG42" s="1865"/>
      <c r="RYH42" s="1865"/>
      <c r="RYI42" s="1865"/>
      <c r="RYJ42" s="1865"/>
      <c r="RYK42" s="1865"/>
      <c r="RYL42" s="1865"/>
      <c r="RYM42" s="1865"/>
      <c r="RYN42" s="1865"/>
      <c r="RYO42" s="1865"/>
      <c r="RYP42" s="1865"/>
      <c r="RYQ42" s="1865"/>
      <c r="RYR42" s="1865"/>
      <c r="RYS42" s="1865"/>
      <c r="RYT42" s="1865"/>
      <c r="RYU42" s="1865"/>
      <c r="RYV42" s="1865"/>
      <c r="RYW42" s="1865"/>
      <c r="RYX42" s="1865"/>
      <c r="RYY42" s="1865"/>
      <c r="RYZ42" s="1865"/>
      <c r="RZA42" s="1865"/>
      <c r="RZB42" s="1865"/>
      <c r="RZC42" s="1865"/>
      <c r="RZD42" s="1865"/>
      <c r="RZE42" s="1865"/>
      <c r="RZF42" s="1865"/>
      <c r="RZG42" s="1865"/>
      <c r="RZH42" s="1865"/>
      <c r="RZI42" s="1865"/>
      <c r="RZJ42" s="1865"/>
      <c r="RZK42" s="1865"/>
      <c r="RZL42" s="1865"/>
      <c r="RZM42" s="1865"/>
      <c r="RZN42" s="1865"/>
      <c r="RZO42" s="1865"/>
      <c r="RZP42" s="1865"/>
      <c r="RZQ42" s="1865"/>
      <c r="RZR42" s="1865"/>
      <c r="RZS42" s="1865"/>
      <c r="RZT42" s="1865"/>
      <c r="RZU42" s="1865"/>
      <c r="RZV42" s="1865"/>
      <c r="RZW42" s="1865"/>
      <c r="RZX42" s="1865"/>
      <c r="RZY42" s="1865"/>
      <c r="RZZ42" s="1865"/>
      <c r="SAA42" s="1865"/>
      <c r="SAB42" s="1865"/>
      <c r="SAC42" s="1865"/>
      <c r="SAD42" s="1865"/>
      <c r="SAE42" s="1865"/>
      <c r="SAF42" s="1865"/>
      <c r="SAG42" s="1865"/>
      <c r="SAH42" s="1865"/>
      <c r="SAI42" s="1865"/>
      <c r="SAJ42" s="1865"/>
      <c r="SAK42" s="1865"/>
      <c r="SAL42" s="1865"/>
      <c r="SAM42" s="1865"/>
      <c r="SAN42" s="1865"/>
      <c r="SAO42" s="1865"/>
      <c r="SAP42" s="1865"/>
      <c r="SAQ42" s="1865"/>
      <c r="SAR42" s="1865"/>
      <c r="SAS42" s="1865"/>
      <c r="SAT42" s="1865"/>
      <c r="SAU42" s="1865"/>
      <c r="SAV42" s="1865"/>
      <c r="SAW42" s="1865"/>
      <c r="SAX42" s="1865"/>
      <c r="SAY42" s="1865"/>
      <c r="SAZ42" s="1865"/>
      <c r="SBA42" s="1865"/>
      <c r="SBB42" s="1865"/>
      <c r="SBC42" s="1865"/>
      <c r="SBD42" s="1865"/>
      <c r="SBE42" s="1865"/>
      <c r="SBF42" s="1865"/>
      <c r="SBG42" s="1865"/>
      <c r="SBH42" s="1865"/>
      <c r="SBI42" s="1865"/>
      <c r="SBJ42" s="1865"/>
      <c r="SBK42" s="1865"/>
      <c r="SBL42" s="1865"/>
      <c r="SBM42" s="1865"/>
      <c r="SBN42" s="1865"/>
      <c r="SBO42" s="1865"/>
      <c r="SBP42" s="1865"/>
      <c r="SBQ42" s="1865"/>
      <c r="SBR42" s="1865"/>
      <c r="SBS42" s="1865"/>
      <c r="SBT42" s="1865"/>
      <c r="SBU42" s="1865"/>
      <c r="SBV42" s="1865"/>
      <c r="SBW42" s="1865"/>
      <c r="SBX42" s="1865"/>
      <c r="SBY42" s="1865"/>
      <c r="SBZ42" s="1865"/>
      <c r="SCA42" s="1865"/>
      <c r="SCB42" s="1865"/>
      <c r="SCC42" s="1865"/>
      <c r="SCD42" s="1865"/>
      <c r="SCE42" s="1865"/>
      <c r="SCF42" s="1865"/>
      <c r="SCG42" s="1865"/>
      <c r="SCH42" s="1865"/>
      <c r="SCI42" s="1865"/>
      <c r="SCJ42" s="1865"/>
      <c r="SCK42" s="1865"/>
      <c r="SCL42" s="1865"/>
      <c r="SCM42" s="1865"/>
      <c r="SCN42" s="1865"/>
      <c r="SCO42" s="1865"/>
      <c r="SCP42" s="1865"/>
      <c r="SCQ42" s="1865"/>
      <c r="SCR42" s="1865"/>
      <c r="SCS42" s="1865"/>
      <c r="SCT42" s="1865"/>
      <c r="SCU42" s="1865"/>
      <c r="SCV42" s="1865"/>
      <c r="SCW42" s="1865"/>
      <c r="SCX42" s="1865"/>
      <c r="SCY42" s="1865"/>
      <c r="SCZ42" s="1865"/>
      <c r="SDA42" s="1865"/>
      <c r="SDB42" s="1865"/>
      <c r="SDC42" s="1865"/>
      <c r="SDD42" s="1865"/>
      <c r="SDE42" s="1865"/>
      <c r="SDF42" s="1865"/>
      <c r="SDG42" s="1865"/>
      <c r="SDH42" s="1865"/>
      <c r="SDI42" s="1865"/>
      <c r="SDJ42" s="1865"/>
      <c r="SDK42" s="1865"/>
      <c r="SDL42" s="1865"/>
      <c r="SDM42" s="1865"/>
      <c r="SDN42" s="1865"/>
      <c r="SDO42" s="1865"/>
      <c r="SDP42" s="1865"/>
      <c r="SDQ42" s="1865"/>
      <c r="SDR42" s="1865"/>
      <c r="SDS42" s="1865"/>
      <c r="SDT42" s="1865"/>
      <c r="SDU42" s="1865"/>
      <c r="SDV42" s="1865"/>
      <c r="SDW42" s="1865"/>
      <c r="SDX42" s="1865"/>
      <c r="SDY42" s="1865"/>
      <c r="SDZ42" s="1865"/>
      <c r="SEA42" s="1865"/>
      <c r="SEB42" s="1865"/>
      <c r="SEC42" s="1865"/>
      <c r="SED42" s="1865"/>
      <c r="SEE42" s="1865"/>
      <c r="SEF42" s="1865"/>
      <c r="SEG42" s="1865"/>
      <c r="SEH42" s="1865"/>
      <c r="SEI42" s="1865"/>
      <c r="SEJ42" s="1865"/>
      <c r="SEK42" s="1865"/>
      <c r="SEL42" s="1865"/>
      <c r="SEM42" s="1865"/>
      <c r="SEN42" s="1865"/>
      <c r="SEO42" s="1865"/>
      <c r="SEP42" s="1865"/>
      <c r="SEQ42" s="1865"/>
      <c r="SER42" s="1865"/>
      <c r="SES42" s="1865"/>
      <c r="SET42" s="1865"/>
      <c r="SEU42" s="1865"/>
      <c r="SEV42" s="1865"/>
      <c r="SEW42" s="1865"/>
      <c r="SEX42" s="1865"/>
      <c r="SEY42" s="1865"/>
      <c r="SEZ42" s="1865"/>
      <c r="SFA42" s="1865"/>
      <c r="SFB42" s="1865"/>
      <c r="SFC42" s="1865"/>
      <c r="SFD42" s="1865"/>
      <c r="SFE42" s="1865"/>
      <c r="SFF42" s="1865"/>
      <c r="SFG42" s="1865"/>
      <c r="SFH42" s="1865"/>
      <c r="SFI42" s="1865"/>
      <c r="SFJ42" s="1865"/>
      <c r="SFK42" s="1865"/>
      <c r="SFL42" s="1865"/>
      <c r="SFM42" s="1865"/>
      <c r="SFN42" s="1865"/>
      <c r="SFO42" s="1865"/>
      <c r="SFP42" s="1865"/>
      <c r="SFQ42" s="1865"/>
      <c r="SFR42" s="1865"/>
      <c r="SFS42" s="1865"/>
      <c r="SFT42" s="1865"/>
      <c r="SFU42" s="1865"/>
      <c r="SFV42" s="1865"/>
      <c r="SFW42" s="1865"/>
      <c r="SFX42" s="1865"/>
      <c r="SFY42" s="1865"/>
      <c r="SFZ42" s="1865"/>
      <c r="SGA42" s="1865"/>
      <c r="SGB42" s="1865"/>
      <c r="SGC42" s="1865"/>
      <c r="SGD42" s="1865"/>
      <c r="SGE42" s="1865"/>
      <c r="SGF42" s="1865"/>
      <c r="SGG42" s="1865"/>
      <c r="SGH42" s="1865"/>
      <c r="SGI42" s="1865"/>
      <c r="SGJ42" s="1865"/>
      <c r="SGK42" s="1865"/>
      <c r="SGL42" s="1865"/>
      <c r="SGM42" s="1865"/>
      <c r="SGN42" s="1865"/>
      <c r="SGO42" s="1865"/>
      <c r="SGP42" s="1865"/>
      <c r="SGQ42" s="1865"/>
      <c r="SGR42" s="1865"/>
      <c r="SGS42" s="1865"/>
      <c r="SGT42" s="1865"/>
      <c r="SGU42" s="1865"/>
      <c r="SGV42" s="1865"/>
      <c r="SGW42" s="1865"/>
      <c r="SGX42" s="1865"/>
      <c r="SGY42" s="1865"/>
      <c r="SGZ42" s="1865"/>
      <c r="SHA42" s="1865"/>
      <c r="SHB42" s="1865"/>
      <c r="SHC42" s="1865"/>
      <c r="SHD42" s="1865"/>
      <c r="SHE42" s="1865"/>
      <c r="SHF42" s="1865"/>
      <c r="SHG42" s="1865"/>
      <c r="SHH42" s="1865"/>
      <c r="SHI42" s="1865"/>
      <c r="SHJ42" s="1865"/>
      <c r="SHK42" s="1865"/>
      <c r="SHL42" s="1865"/>
      <c r="SHM42" s="1865"/>
      <c r="SHN42" s="1865"/>
      <c r="SHO42" s="1865"/>
      <c r="SHP42" s="1865"/>
      <c r="SHQ42" s="1865"/>
      <c r="SHR42" s="1865"/>
      <c r="SHS42" s="1865"/>
      <c r="SHT42" s="1865"/>
      <c r="SHU42" s="1865"/>
      <c r="SHV42" s="1865"/>
      <c r="SHW42" s="1865"/>
      <c r="SHX42" s="1865"/>
      <c r="SHY42" s="1865"/>
      <c r="SHZ42" s="1865"/>
      <c r="SIA42" s="1865"/>
      <c r="SIB42" s="1865"/>
      <c r="SIC42" s="1865"/>
      <c r="SID42" s="1865"/>
      <c r="SIE42" s="1865"/>
      <c r="SIF42" s="1865"/>
      <c r="SIG42" s="1865"/>
      <c r="SIH42" s="1865"/>
      <c r="SII42" s="1865"/>
      <c r="SIJ42" s="1865"/>
      <c r="SIK42" s="1865"/>
      <c r="SIL42" s="1865"/>
      <c r="SIM42" s="1865"/>
      <c r="SIN42" s="1865"/>
      <c r="SIO42" s="1865"/>
      <c r="SIP42" s="1865"/>
      <c r="SIQ42" s="1865"/>
      <c r="SIR42" s="1865"/>
      <c r="SIS42" s="1865"/>
      <c r="SIT42" s="1865"/>
      <c r="SIU42" s="1865"/>
      <c r="SIV42" s="1865"/>
      <c r="SIW42" s="1865"/>
      <c r="SIX42" s="1865"/>
      <c r="SIY42" s="1865"/>
      <c r="SIZ42" s="1865"/>
      <c r="SJA42" s="1865"/>
      <c r="SJB42" s="1865"/>
      <c r="SJC42" s="1865"/>
      <c r="SJD42" s="1865"/>
      <c r="SJE42" s="1865"/>
      <c r="SJF42" s="1865"/>
      <c r="SJG42" s="1865"/>
      <c r="SJH42" s="1865"/>
      <c r="SJI42" s="1865"/>
      <c r="SJJ42" s="1865"/>
      <c r="SJK42" s="1865"/>
      <c r="SJL42" s="1865"/>
      <c r="SJM42" s="1865"/>
      <c r="SJN42" s="1865"/>
      <c r="SJO42" s="1865"/>
      <c r="SJP42" s="1865"/>
      <c r="SJQ42" s="1865"/>
      <c r="SJR42" s="1865"/>
      <c r="SJS42" s="1865"/>
      <c r="SJT42" s="1865"/>
      <c r="SJU42" s="1865"/>
      <c r="SJV42" s="1865"/>
      <c r="SJW42" s="1865"/>
      <c r="SJX42" s="1865"/>
      <c r="SJY42" s="1865"/>
      <c r="SJZ42" s="1865"/>
      <c r="SKA42" s="1865"/>
      <c r="SKB42" s="1865"/>
      <c r="SKC42" s="1865"/>
      <c r="SKD42" s="1865"/>
      <c r="SKE42" s="1865"/>
      <c r="SKF42" s="1865"/>
      <c r="SKG42" s="1865"/>
      <c r="SKH42" s="1865"/>
      <c r="SKI42" s="1865"/>
      <c r="SKJ42" s="1865"/>
      <c r="SKK42" s="1865"/>
      <c r="SKL42" s="1865"/>
      <c r="SKM42" s="1865"/>
      <c r="SKN42" s="1865"/>
      <c r="SKO42" s="1865"/>
      <c r="SKP42" s="1865"/>
      <c r="SKQ42" s="1865"/>
      <c r="SKR42" s="1865"/>
      <c r="SKS42" s="1865"/>
      <c r="SKT42" s="1865"/>
      <c r="SKU42" s="1865"/>
      <c r="SKV42" s="1865"/>
      <c r="SKW42" s="1865"/>
      <c r="SKX42" s="1865"/>
      <c r="SKY42" s="1865"/>
      <c r="SKZ42" s="1865"/>
      <c r="SLA42" s="1865"/>
      <c r="SLB42" s="1865"/>
      <c r="SLC42" s="1865"/>
      <c r="SLD42" s="1865"/>
      <c r="SLE42" s="1865"/>
      <c r="SLF42" s="1865"/>
      <c r="SLG42" s="1865"/>
      <c r="SLH42" s="1865"/>
      <c r="SLI42" s="1865"/>
      <c r="SLJ42" s="1865"/>
      <c r="SLK42" s="1865"/>
      <c r="SLL42" s="1865"/>
      <c r="SLM42" s="1865"/>
      <c r="SLN42" s="1865"/>
      <c r="SLO42" s="1865"/>
      <c r="SLP42" s="1865"/>
      <c r="SLQ42" s="1865"/>
      <c r="SLR42" s="1865"/>
      <c r="SLS42" s="1865"/>
      <c r="SLT42" s="1865"/>
      <c r="SLU42" s="1865"/>
      <c r="SLV42" s="1865"/>
      <c r="SLW42" s="1865"/>
      <c r="SLX42" s="1865"/>
      <c r="SLY42" s="1865"/>
      <c r="SLZ42" s="1865"/>
      <c r="SMA42" s="1865"/>
      <c r="SMB42" s="1865"/>
      <c r="SMC42" s="1865"/>
      <c r="SMD42" s="1865"/>
      <c r="SME42" s="1865"/>
      <c r="SMF42" s="1865"/>
      <c r="SMG42" s="1865"/>
      <c r="SMH42" s="1865"/>
      <c r="SMI42" s="1865"/>
      <c r="SMJ42" s="1865"/>
      <c r="SMK42" s="1865"/>
      <c r="SML42" s="1865"/>
      <c r="SMM42" s="1865"/>
      <c r="SMN42" s="1865"/>
      <c r="SMO42" s="1865"/>
      <c r="SMP42" s="1865"/>
      <c r="SMQ42" s="1865"/>
      <c r="SMR42" s="1865"/>
      <c r="SMS42" s="1865"/>
      <c r="SMT42" s="1865"/>
      <c r="SMU42" s="1865"/>
      <c r="SMV42" s="1865"/>
      <c r="SMW42" s="1865"/>
      <c r="SMX42" s="1865"/>
      <c r="SMY42" s="1865"/>
      <c r="SMZ42" s="1865"/>
      <c r="SNA42" s="1865"/>
      <c r="SNB42" s="1865"/>
      <c r="SNC42" s="1865"/>
      <c r="SND42" s="1865"/>
      <c r="SNE42" s="1865"/>
      <c r="SNF42" s="1865"/>
      <c r="SNG42" s="1865"/>
      <c r="SNH42" s="1865"/>
      <c r="SNI42" s="1865"/>
      <c r="SNJ42" s="1865"/>
      <c r="SNK42" s="1865"/>
      <c r="SNL42" s="1865"/>
      <c r="SNM42" s="1865"/>
      <c r="SNN42" s="1865"/>
      <c r="SNO42" s="1865"/>
      <c r="SNP42" s="1865"/>
      <c r="SNQ42" s="1865"/>
      <c r="SNR42" s="1865"/>
      <c r="SNS42" s="1865"/>
      <c r="SNT42" s="1865"/>
      <c r="SNU42" s="1865"/>
      <c r="SNV42" s="1865"/>
      <c r="SNW42" s="1865"/>
      <c r="SNX42" s="1865"/>
      <c r="SNY42" s="1865"/>
      <c r="SNZ42" s="1865"/>
      <c r="SOA42" s="1865"/>
      <c r="SOB42" s="1865"/>
      <c r="SOC42" s="1865"/>
      <c r="SOD42" s="1865"/>
      <c r="SOE42" s="1865"/>
      <c r="SOF42" s="1865"/>
      <c r="SOG42" s="1865"/>
      <c r="SOH42" s="1865"/>
      <c r="SOI42" s="1865"/>
      <c r="SOJ42" s="1865"/>
      <c r="SOK42" s="1865"/>
      <c r="SOL42" s="1865"/>
      <c r="SOM42" s="1865"/>
      <c r="SON42" s="1865"/>
      <c r="SOO42" s="1865"/>
      <c r="SOP42" s="1865"/>
      <c r="SOQ42" s="1865"/>
      <c r="SOR42" s="1865"/>
      <c r="SOS42" s="1865"/>
      <c r="SOT42" s="1865"/>
      <c r="SOU42" s="1865"/>
      <c r="SOV42" s="1865"/>
      <c r="SOW42" s="1865"/>
      <c r="SOX42" s="1865"/>
      <c r="SOY42" s="1865"/>
      <c r="SOZ42" s="1865"/>
      <c r="SPA42" s="1865"/>
      <c r="SPB42" s="1865"/>
      <c r="SPC42" s="1865"/>
      <c r="SPD42" s="1865"/>
      <c r="SPE42" s="1865"/>
      <c r="SPF42" s="1865"/>
      <c r="SPG42" s="1865"/>
      <c r="SPH42" s="1865"/>
      <c r="SPI42" s="1865"/>
      <c r="SPJ42" s="1865"/>
      <c r="SPK42" s="1865"/>
      <c r="SPL42" s="1865"/>
      <c r="SPM42" s="1865"/>
      <c r="SPN42" s="1865"/>
      <c r="SPO42" s="1865"/>
      <c r="SPP42" s="1865"/>
      <c r="SPQ42" s="1865"/>
      <c r="SPR42" s="1865"/>
      <c r="SPS42" s="1865"/>
      <c r="SPT42" s="1865"/>
      <c r="SPU42" s="1865"/>
      <c r="SPV42" s="1865"/>
      <c r="SPW42" s="1865"/>
      <c r="SPX42" s="1865"/>
      <c r="SPY42" s="1865"/>
      <c r="SPZ42" s="1865"/>
      <c r="SQA42" s="1865"/>
      <c r="SQB42" s="1865"/>
      <c r="SQC42" s="1865"/>
      <c r="SQD42" s="1865"/>
      <c r="SQE42" s="1865"/>
      <c r="SQF42" s="1865"/>
      <c r="SQG42" s="1865"/>
      <c r="SQH42" s="1865"/>
      <c r="SQI42" s="1865"/>
      <c r="SQJ42" s="1865"/>
      <c r="SQK42" s="1865"/>
      <c r="SQL42" s="1865"/>
      <c r="SQM42" s="1865"/>
      <c r="SQN42" s="1865"/>
      <c r="SQO42" s="1865"/>
      <c r="SQP42" s="1865"/>
      <c r="SQQ42" s="1865"/>
      <c r="SQR42" s="1865"/>
      <c r="SQS42" s="1865"/>
      <c r="SQT42" s="1865"/>
      <c r="SQU42" s="1865"/>
      <c r="SQV42" s="1865"/>
      <c r="SQW42" s="1865"/>
      <c r="SQX42" s="1865"/>
      <c r="SQY42" s="1865"/>
      <c r="SQZ42" s="1865"/>
      <c r="SRA42" s="1865"/>
      <c r="SRB42" s="1865"/>
      <c r="SRC42" s="1865"/>
      <c r="SRD42" s="1865"/>
      <c r="SRE42" s="1865"/>
      <c r="SRF42" s="1865"/>
      <c r="SRG42" s="1865"/>
      <c r="SRH42" s="1865"/>
      <c r="SRI42" s="1865"/>
      <c r="SRJ42" s="1865"/>
      <c r="SRK42" s="1865"/>
      <c r="SRL42" s="1865"/>
      <c r="SRM42" s="1865"/>
      <c r="SRN42" s="1865"/>
      <c r="SRO42" s="1865"/>
      <c r="SRP42" s="1865"/>
      <c r="SRQ42" s="1865"/>
      <c r="SRR42" s="1865"/>
      <c r="SRS42" s="1865"/>
      <c r="SRT42" s="1865"/>
      <c r="SRU42" s="1865"/>
      <c r="SRV42" s="1865"/>
      <c r="SRW42" s="1865"/>
      <c r="SRX42" s="1865"/>
      <c r="SRY42" s="1865"/>
      <c r="SRZ42" s="1865"/>
      <c r="SSA42" s="1865"/>
      <c r="SSB42" s="1865"/>
      <c r="SSC42" s="1865"/>
      <c r="SSD42" s="1865"/>
      <c r="SSE42" s="1865"/>
      <c r="SSF42" s="1865"/>
      <c r="SSG42" s="1865"/>
      <c r="SSH42" s="1865"/>
      <c r="SSI42" s="1865"/>
      <c r="SSJ42" s="1865"/>
      <c r="SSK42" s="1865"/>
      <c r="SSL42" s="1865"/>
      <c r="SSM42" s="1865"/>
      <c r="SSN42" s="1865"/>
      <c r="SSO42" s="1865"/>
      <c r="SSP42" s="1865"/>
      <c r="SSQ42" s="1865"/>
      <c r="SSR42" s="1865"/>
      <c r="SSS42" s="1865"/>
      <c r="SST42" s="1865"/>
      <c r="SSU42" s="1865"/>
      <c r="SSV42" s="1865"/>
      <c r="SSW42" s="1865"/>
      <c r="SSX42" s="1865"/>
      <c r="SSY42" s="1865"/>
      <c r="SSZ42" s="1865"/>
      <c r="STA42" s="1865"/>
      <c r="STB42" s="1865"/>
      <c r="STC42" s="1865"/>
      <c r="STD42" s="1865"/>
      <c r="STE42" s="1865"/>
      <c r="STF42" s="1865"/>
      <c r="STG42" s="1865"/>
      <c r="STH42" s="1865"/>
      <c r="STI42" s="1865"/>
      <c r="STJ42" s="1865"/>
      <c r="STK42" s="1865"/>
      <c r="STL42" s="1865"/>
      <c r="STM42" s="1865"/>
      <c r="STN42" s="1865"/>
      <c r="STO42" s="1865"/>
      <c r="STP42" s="1865"/>
      <c r="STQ42" s="1865"/>
      <c r="STR42" s="1865"/>
      <c r="STS42" s="1865"/>
      <c r="STT42" s="1865"/>
      <c r="STU42" s="1865"/>
      <c r="STV42" s="1865"/>
      <c r="STW42" s="1865"/>
      <c r="STX42" s="1865"/>
      <c r="STY42" s="1865"/>
      <c r="STZ42" s="1865"/>
      <c r="SUA42" s="1865"/>
      <c r="SUB42" s="1865"/>
      <c r="SUC42" s="1865"/>
      <c r="SUD42" s="1865"/>
      <c r="SUE42" s="1865"/>
      <c r="SUF42" s="1865"/>
      <c r="SUG42" s="1865"/>
      <c r="SUH42" s="1865"/>
      <c r="SUI42" s="1865"/>
      <c r="SUJ42" s="1865"/>
      <c r="SUK42" s="1865"/>
      <c r="SUL42" s="1865"/>
      <c r="SUM42" s="1865"/>
      <c r="SUN42" s="1865"/>
      <c r="SUO42" s="1865"/>
      <c r="SUP42" s="1865"/>
      <c r="SUQ42" s="1865"/>
      <c r="SUR42" s="1865"/>
      <c r="SUS42" s="1865"/>
      <c r="SUT42" s="1865"/>
      <c r="SUU42" s="1865"/>
      <c r="SUV42" s="1865"/>
      <c r="SUW42" s="1865"/>
      <c r="SUX42" s="1865"/>
      <c r="SUY42" s="1865"/>
      <c r="SUZ42" s="1865"/>
      <c r="SVA42" s="1865"/>
      <c r="SVB42" s="1865"/>
      <c r="SVC42" s="1865"/>
      <c r="SVD42" s="1865"/>
      <c r="SVE42" s="1865"/>
      <c r="SVF42" s="1865"/>
      <c r="SVG42" s="1865"/>
      <c r="SVH42" s="1865"/>
      <c r="SVI42" s="1865"/>
      <c r="SVJ42" s="1865"/>
      <c r="SVK42" s="1865"/>
      <c r="SVL42" s="1865"/>
      <c r="SVM42" s="1865"/>
      <c r="SVN42" s="1865"/>
      <c r="SVO42" s="1865"/>
      <c r="SVP42" s="1865"/>
      <c r="SVQ42" s="1865"/>
      <c r="SVR42" s="1865"/>
      <c r="SVS42" s="1865"/>
      <c r="SVT42" s="1865"/>
      <c r="SVU42" s="1865"/>
      <c r="SVV42" s="1865"/>
      <c r="SVW42" s="1865"/>
      <c r="SVX42" s="1865"/>
      <c r="SVY42" s="1865"/>
      <c r="SVZ42" s="1865"/>
      <c r="SWA42" s="1865"/>
      <c r="SWB42" s="1865"/>
      <c r="SWC42" s="1865"/>
      <c r="SWD42" s="1865"/>
      <c r="SWE42" s="1865"/>
      <c r="SWF42" s="1865"/>
      <c r="SWG42" s="1865"/>
      <c r="SWH42" s="1865"/>
      <c r="SWI42" s="1865"/>
      <c r="SWJ42" s="1865"/>
      <c r="SWK42" s="1865"/>
      <c r="SWL42" s="1865"/>
      <c r="SWM42" s="1865"/>
      <c r="SWN42" s="1865"/>
      <c r="SWO42" s="1865"/>
      <c r="SWP42" s="1865"/>
      <c r="SWQ42" s="1865"/>
      <c r="SWR42" s="1865"/>
      <c r="SWS42" s="1865"/>
      <c r="SWT42" s="1865"/>
      <c r="SWU42" s="1865"/>
      <c r="SWV42" s="1865"/>
      <c r="SWW42" s="1865"/>
      <c r="SWX42" s="1865"/>
      <c r="SWY42" s="1865"/>
      <c r="SWZ42" s="1865"/>
      <c r="SXA42" s="1865"/>
      <c r="SXB42" s="1865"/>
      <c r="SXC42" s="1865"/>
      <c r="SXD42" s="1865"/>
      <c r="SXE42" s="1865"/>
      <c r="SXF42" s="1865"/>
      <c r="SXG42" s="1865"/>
      <c r="SXH42" s="1865"/>
      <c r="SXI42" s="1865"/>
      <c r="SXJ42" s="1865"/>
      <c r="SXK42" s="1865"/>
      <c r="SXL42" s="1865"/>
      <c r="SXM42" s="1865"/>
      <c r="SXN42" s="1865"/>
      <c r="SXO42" s="1865"/>
      <c r="SXP42" s="1865"/>
      <c r="SXQ42" s="1865"/>
      <c r="SXR42" s="1865"/>
      <c r="SXS42" s="1865"/>
      <c r="SXT42" s="1865"/>
      <c r="SXU42" s="1865"/>
      <c r="SXV42" s="1865"/>
      <c r="SXW42" s="1865"/>
      <c r="SXX42" s="1865"/>
      <c r="SXY42" s="1865"/>
      <c r="SXZ42" s="1865"/>
      <c r="SYA42" s="1865"/>
      <c r="SYB42" s="1865"/>
      <c r="SYC42" s="1865"/>
      <c r="SYD42" s="1865"/>
      <c r="SYE42" s="1865"/>
      <c r="SYF42" s="1865"/>
      <c r="SYG42" s="1865"/>
      <c r="SYH42" s="1865"/>
      <c r="SYI42" s="1865"/>
      <c r="SYJ42" s="1865"/>
      <c r="SYK42" s="1865"/>
      <c r="SYL42" s="1865"/>
      <c r="SYM42" s="1865"/>
      <c r="SYN42" s="1865"/>
      <c r="SYO42" s="1865"/>
      <c r="SYP42" s="1865"/>
      <c r="SYQ42" s="1865"/>
      <c r="SYR42" s="1865"/>
      <c r="SYS42" s="1865"/>
      <c r="SYT42" s="1865"/>
      <c r="SYU42" s="1865"/>
      <c r="SYV42" s="1865"/>
      <c r="SYW42" s="1865"/>
      <c r="SYX42" s="1865"/>
      <c r="SYY42" s="1865"/>
      <c r="SYZ42" s="1865"/>
      <c r="SZA42" s="1865"/>
      <c r="SZB42" s="1865"/>
      <c r="SZC42" s="1865"/>
      <c r="SZD42" s="1865"/>
      <c r="SZE42" s="1865"/>
      <c r="SZF42" s="1865"/>
      <c r="SZG42" s="1865"/>
      <c r="SZH42" s="1865"/>
      <c r="SZI42" s="1865"/>
      <c r="SZJ42" s="1865"/>
      <c r="SZK42" s="1865"/>
      <c r="SZL42" s="1865"/>
      <c r="SZM42" s="1865"/>
      <c r="SZN42" s="1865"/>
      <c r="SZO42" s="1865"/>
      <c r="SZP42" s="1865"/>
      <c r="SZQ42" s="1865"/>
      <c r="SZR42" s="1865"/>
      <c r="SZS42" s="1865"/>
      <c r="SZT42" s="1865"/>
      <c r="SZU42" s="1865"/>
      <c r="SZV42" s="1865"/>
      <c r="SZW42" s="1865"/>
      <c r="SZX42" s="1865"/>
      <c r="SZY42" s="1865"/>
      <c r="SZZ42" s="1865"/>
      <c r="TAA42" s="1865"/>
      <c r="TAB42" s="1865"/>
      <c r="TAC42" s="1865"/>
      <c r="TAD42" s="1865"/>
      <c r="TAE42" s="1865"/>
      <c r="TAF42" s="1865"/>
      <c r="TAG42" s="1865"/>
      <c r="TAH42" s="1865"/>
      <c r="TAI42" s="1865"/>
      <c r="TAJ42" s="1865"/>
      <c r="TAK42" s="1865"/>
      <c r="TAL42" s="1865"/>
      <c r="TAM42" s="1865"/>
      <c r="TAN42" s="1865"/>
      <c r="TAO42" s="1865"/>
      <c r="TAP42" s="1865"/>
      <c r="TAQ42" s="1865"/>
      <c r="TAR42" s="1865"/>
      <c r="TAS42" s="1865"/>
      <c r="TAT42" s="1865"/>
      <c r="TAU42" s="1865"/>
      <c r="TAV42" s="1865"/>
      <c r="TAW42" s="1865"/>
      <c r="TAX42" s="1865"/>
      <c r="TAY42" s="1865"/>
      <c r="TAZ42" s="1865"/>
      <c r="TBA42" s="1865"/>
      <c r="TBB42" s="1865"/>
      <c r="TBC42" s="1865"/>
      <c r="TBD42" s="1865"/>
      <c r="TBE42" s="1865"/>
      <c r="TBF42" s="1865"/>
      <c r="TBG42" s="1865"/>
      <c r="TBH42" s="1865"/>
      <c r="TBI42" s="1865"/>
      <c r="TBJ42" s="1865"/>
      <c r="TBK42" s="1865"/>
      <c r="TBL42" s="1865"/>
      <c r="TBM42" s="1865"/>
      <c r="TBN42" s="1865"/>
      <c r="TBO42" s="1865"/>
      <c r="TBP42" s="1865"/>
      <c r="TBQ42" s="1865"/>
      <c r="TBR42" s="1865"/>
      <c r="TBS42" s="1865"/>
      <c r="TBT42" s="1865"/>
      <c r="TBU42" s="1865"/>
      <c r="TBV42" s="1865"/>
      <c r="TBW42" s="1865"/>
      <c r="TBX42" s="1865"/>
      <c r="TBY42" s="1865"/>
      <c r="TBZ42" s="1865"/>
      <c r="TCA42" s="1865"/>
      <c r="TCB42" s="1865"/>
      <c r="TCC42" s="1865"/>
      <c r="TCD42" s="1865"/>
      <c r="TCE42" s="1865"/>
      <c r="TCF42" s="1865"/>
      <c r="TCG42" s="1865"/>
      <c r="TCH42" s="1865"/>
      <c r="TCI42" s="1865"/>
      <c r="TCJ42" s="1865"/>
      <c r="TCK42" s="1865"/>
      <c r="TCL42" s="1865"/>
      <c r="TCM42" s="1865"/>
      <c r="TCN42" s="1865"/>
      <c r="TCO42" s="1865"/>
      <c r="TCP42" s="1865"/>
      <c r="TCQ42" s="1865"/>
      <c r="TCR42" s="1865"/>
      <c r="TCS42" s="1865"/>
      <c r="TCT42" s="1865"/>
      <c r="TCU42" s="1865"/>
      <c r="TCV42" s="1865"/>
      <c r="TCW42" s="1865"/>
      <c r="TCX42" s="1865"/>
      <c r="TCY42" s="1865"/>
      <c r="TCZ42" s="1865"/>
      <c r="TDA42" s="1865"/>
      <c r="TDB42" s="1865"/>
      <c r="TDC42" s="1865"/>
      <c r="TDD42" s="1865"/>
      <c r="TDE42" s="1865"/>
      <c r="TDF42" s="1865"/>
      <c r="TDG42" s="1865"/>
      <c r="TDH42" s="1865"/>
      <c r="TDI42" s="1865"/>
      <c r="TDJ42" s="1865"/>
      <c r="TDK42" s="1865"/>
      <c r="TDL42" s="1865"/>
      <c r="TDM42" s="1865"/>
      <c r="TDN42" s="1865"/>
      <c r="TDO42" s="1865"/>
      <c r="TDP42" s="1865"/>
      <c r="TDQ42" s="1865"/>
      <c r="TDR42" s="1865"/>
      <c r="TDS42" s="1865"/>
      <c r="TDT42" s="1865"/>
      <c r="TDU42" s="1865"/>
      <c r="TDV42" s="1865"/>
      <c r="TDW42" s="1865"/>
      <c r="TDX42" s="1865"/>
      <c r="TDY42" s="1865"/>
      <c r="TDZ42" s="1865"/>
      <c r="TEA42" s="1865"/>
      <c r="TEB42" s="1865"/>
      <c r="TEC42" s="1865"/>
      <c r="TED42" s="1865"/>
      <c r="TEE42" s="1865"/>
      <c r="TEF42" s="1865"/>
      <c r="TEG42" s="1865"/>
      <c r="TEH42" s="1865"/>
      <c r="TEI42" s="1865"/>
      <c r="TEJ42" s="1865"/>
      <c r="TEK42" s="1865"/>
      <c r="TEL42" s="1865"/>
      <c r="TEM42" s="1865"/>
      <c r="TEN42" s="1865"/>
      <c r="TEO42" s="1865"/>
      <c r="TEP42" s="1865"/>
      <c r="TEQ42" s="1865"/>
      <c r="TER42" s="1865"/>
      <c r="TES42" s="1865"/>
      <c r="TET42" s="1865"/>
      <c r="TEU42" s="1865"/>
      <c r="TEV42" s="1865"/>
      <c r="TEW42" s="1865"/>
      <c r="TEX42" s="1865"/>
      <c r="TEY42" s="1865"/>
      <c r="TEZ42" s="1865"/>
      <c r="TFA42" s="1865"/>
      <c r="TFB42" s="1865"/>
      <c r="TFC42" s="1865"/>
      <c r="TFD42" s="1865"/>
      <c r="TFE42" s="1865"/>
      <c r="TFF42" s="1865"/>
      <c r="TFG42" s="1865"/>
      <c r="TFH42" s="1865"/>
      <c r="TFI42" s="1865"/>
      <c r="TFJ42" s="1865"/>
      <c r="TFK42" s="1865"/>
      <c r="TFL42" s="1865"/>
      <c r="TFM42" s="1865"/>
      <c r="TFN42" s="1865"/>
      <c r="TFO42" s="1865"/>
      <c r="TFP42" s="1865"/>
      <c r="TFQ42" s="1865"/>
      <c r="TFR42" s="1865"/>
      <c r="TFS42" s="1865"/>
      <c r="TFT42" s="1865"/>
      <c r="TFU42" s="1865"/>
      <c r="TFV42" s="1865"/>
      <c r="TFW42" s="1865"/>
      <c r="TFX42" s="1865"/>
      <c r="TFY42" s="1865"/>
      <c r="TFZ42" s="1865"/>
      <c r="TGA42" s="1865"/>
      <c r="TGB42" s="1865"/>
      <c r="TGC42" s="1865"/>
      <c r="TGD42" s="1865"/>
      <c r="TGE42" s="1865"/>
      <c r="TGF42" s="1865"/>
      <c r="TGG42" s="1865"/>
      <c r="TGH42" s="1865"/>
      <c r="TGI42" s="1865"/>
      <c r="TGJ42" s="1865"/>
      <c r="TGK42" s="1865"/>
      <c r="TGL42" s="1865"/>
      <c r="TGM42" s="1865"/>
      <c r="TGN42" s="1865"/>
      <c r="TGO42" s="1865"/>
      <c r="TGP42" s="1865"/>
      <c r="TGQ42" s="1865"/>
      <c r="TGR42" s="1865"/>
      <c r="TGS42" s="1865"/>
      <c r="TGT42" s="1865"/>
      <c r="TGU42" s="1865"/>
      <c r="TGV42" s="1865"/>
      <c r="TGW42" s="1865"/>
      <c r="TGX42" s="1865"/>
      <c r="TGY42" s="1865"/>
      <c r="TGZ42" s="1865"/>
      <c r="THA42" s="1865"/>
      <c r="THB42" s="1865"/>
      <c r="THC42" s="1865"/>
      <c r="THD42" s="1865"/>
      <c r="THE42" s="1865"/>
      <c r="THF42" s="1865"/>
      <c r="THG42" s="1865"/>
      <c r="THH42" s="1865"/>
      <c r="THI42" s="1865"/>
      <c r="THJ42" s="1865"/>
      <c r="THK42" s="1865"/>
      <c r="THL42" s="1865"/>
      <c r="THM42" s="1865"/>
      <c r="THN42" s="1865"/>
      <c r="THO42" s="1865"/>
      <c r="THP42" s="1865"/>
      <c r="THQ42" s="1865"/>
      <c r="THR42" s="1865"/>
      <c r="THS42" s="1865"/>
      <c r="THT42" s="1865"/>
      <c r="THU42" s="1865"/>
      <c r="THV42" s="1865"/>
      <c r="THW42" s="1865"/>
      <c r="THX42" s="1865"/>
      <c r="THY42" s="1865"/>
      <c r="THZ42" s="1865"/>
      <c r="TIA42" s="1865"/>
      <c r="TIB42" s="1865"/>
      <c r="TIC42" s="1865"/>
      <c r="TID42" s="1865"/>
      <c r="TIE42" s="1865"/>
      <c r="TIF42" s="1865"/>
      <c r="TIG42" s="1865"/>
      <c r="TIH42" s="1865"/>
      <c r="TII42" s="1865"/>
      <c r="TIJ42" s="1865"/>
      <c r="TIK42" s="1865"/>
      <c r="TIL42" s="1865"/>
      <c r="TIM42" s="1865"/>
      <c r="TIN42" s="1865"/>
      <c r="TIO42" s="1865"/>
      <c r="TIP42" s="1865"/>
      <c r="TIQ42" s="1865"/>
      <c r="TIR42" s="1865"/>
      <c r="TIS42" s="1865"/>
      <c r="TIT42" s="1865"/>
      <c r="TIU42" s="1865"/>
      <c r="TIV42" s="1865"/>
      <c r="TIW42" s="1865"/>
      <c r="TIX42" s="1865"/>
      <c r="TIY42" s="1865"/>
      <c r="TIZ42" s="1865"/>
      <c r="TJA42" s="1865"/>
      <c r="TJB42" s="1865"/>
      <c r="TJC42" s="1865"/>
      <c r="TJD42" s="1865"/>
      <c r="TJE42" s="1865"/>
      <c r="TJF42" s="1865"/>
      <c r="TJG42" s="1865"/>
      <c r="TJH42" s="1865"/>
      <c r="TJI42" s="1865"/>
      <c r="TJJ42" s="1865"/>
      <c r="TJK42" s="1865"/>
      <c r="TJL42" s="1865"/>
      <c r="TJM42" s="1865"/>
      <c r="TJN42" s="1865"/>
      <c r="TJO42" s="1865"/>
      <c r="TJP42" s="1865"/>
      <c r="TJQ42" s="1865"/>
      <c r="TJR42" s="1865"/>
      <c r="TJS42" s="1865"/>
      <c r="TJT42" s="1865"/>
      <c r="TJU42" s="1865"/>
      <c r="TJV42" s="1865"/>
      <c r="TJW42" s="1865"/>
      <c r="TJX42" s="1865"/>
      <c r="TJY42" s="1865"/>
      <c r="TJZ42" s="1865"/>
      <c r="TKA42" s="1865"/>
      <c r="TKB42" s="1865"/>
      <c r="TKC42" s="1865"/>
      <c r="TKD42" s="1865"/>
      <c r="TKE42" s="1865"/>
      <c r="TKF42" s="1865"/>
      <c r="TKG42" s="1865"/>
      <c r="TKH42" s="1865"/>
      <c r="TKI42" s="1865"/>
      <c r="TKJ42" s="1865"/>
      <c r="TKK42" s="1865"/>
      <c r="TKL42" s="1865"/>
      <c r="TKM42" s="1865"/>
      <c r="TKN42" s="1865"/>
      <c r="TKO42" s="1865"/>
      <c r="TKP42" s="1865"/>
      <c r="TKQ42" s="1865"/>
      <c r="TKR42" s="1865"/>
      <c r="TKS42" s="1865"/>
      <c r="TKT42" s="1865"/>
      <c r="TKU42" s="1865"/>
      <c r="TKV42" s="1865"/>
      <c r="TKW42" s="1865"/>
      <c r="TKX42" s="1865"/>
      <c r="TKY42" s="1865"/>
      <c r="TKZ42" s="1865"/>
      <c r="TLA42" s="1865"/>
      <c r="TLB42" s="1865"/>
      <c r="TLC42" s="1865"/>
      <c r="TLD42" s="1865"/>
      <c r="TLE42" s="1865"/>
      <c r="TLF42" s="1865"/>
      <c r="TLG42" s="1865"/>
      <c r="TLH42" s="1865"/>
      <c r="TLI42" s="1865"/>
      <c r="TLJ42" s="1865"/>
      <c r="TLK42" s="1865"/>
      <c r="TLL42" s="1865"/>
      <c r="TLM42" s="1865"/>
      <c r="TLN42" s="1865"/>
      <c r="TLO42" s="1865"/>
      <c r="TLP42" s="1865"/>
      <c r="TLQ42" s="1865"/>
      <c r="TLR42" s="1865"/>
      <c r="TLS42" s="1865"/>
      <c r="TLT42" s="1865"/>
      <c r="TLU42" s="1865"/>
      <c r="TLV42" s="1865"/>
      <c r="TLW42" s="1865"/>
      <c r="TLX42" s="1865"/>
      <c r="TLY42" s="1865"/>
      <c r="TLZ42" s="1865"/>
      <c r="TMA42" s="1865"/>
      <c r="TMB42" s="1865"/>
      <c r="TMC42" s="1865"/>
      <c r="TMD42" s="1865"/>
      <c r="TME42" s="1865"/>
      <c r="TMF42" s="1865"/>
      <c r="TMG42" s="1865"/>
      <c r="TMH42" s="1865"/>
      <c r="TMI42" s="1865"/>
      <c r="TMJ42" s="1865"/>
      <c r="TMK42" s="1865"/>
      <c r="TML42" s="1865"/>
      <c r="TMM42" s="1865"/>
      <c r="TMN42" s="1865"/>
      <c r="TMO42" s="1865"/>
      <c r="TMP42" s="1865"/>
      <c r="TMQ42" s="1865"/>
      <c r="TMR42" s="1865"/>
      <c r="TMS42" s="1865"/>
      <c r="TMT42" s="1865"/>
      <c r="TMU42" s="1865"/>
      <c r="TMV42" s="1865"/>
      <c r="TMW42" s="1865"/>
      <c r="TMX42" s="1865"/>
      <c r="TMY42" s="1865"/>
      <c r="TMZ42" s="1865"/>
      <c r="TNA42" s="1865"/>
      <c r="TNB42" s="1865"/>
      <c r="TNC42" s="1865"/>
      <c r="TND42" s="1865"/>
      <c r="TNE42" s="1865"/>
      <c r="TNF42" s="1865"/>
      <c r="TNG42" s="1865"/>
      <c r="TNH42" s="1865"/>
      <c r="TNI42" s="1865"/>
      <c r="TNJ42" s="1865"/>
      <c r="TNK42" s="1865"/>
      <c r="TNL42" s="1865"/>
      <c r="TNM42" s="1865"/>
      <c r="TNN42" s="1865"/>
      <c r="TNO42" s="1865"/>
      <c r="TNP42" s="1865"/>
      <c r="TNQ42" s="1865"/>
      <c r="TNR42" s="1865"/>
      <c r="TNS42" s="1865"/>
      <c r="TNT42" s="1865"/>
      <c r="TNU42" s="1865"/>
      <c r="TNV42" s="1865"/>
      <c r="TNW42" s="1865"/>
      <c r="TNX42" s="1865"/>
      <c r="TNY42" s="1865"/>
      <c r="TNZ42" s="1865"/>
      <c r="TOA42" s="1865"/>
      <c r="TOB42" s="1865"/>
      <c r="TOC42" s="1865"/>
      <c r="TOD42" s="1865"/>
      <c r="TOE42" s="1865"/>
      <c r="TOF42" s="1865"/>
      <c r="TOG42" s="1865"/>
      <c r="TOH42" s="1865"/>
      <c r="TOI42" s="1865"/>
      <c r="TOJ42" s="1865"/>
      <c r="TOK42" s="1865"/>
      <c r="TOL42" s="1865"/>
      <c r="TOM42" s="1865"/>
      <c r="TON42" s="1865"/>
      <c r="TOO42" s="1865"/>
      <c r="TOP42" s="1865"/>
      <c r="TOQ42" s="1865"/>
      <c r="TOR42" s="1865"/>
      <c r="TOS42" s="1865"/>
      <c r="TOT42" s="1865"/>
      <c r="TOU42" s="1865"/>
      <c r="TOV42" s="1865"/>
      <c r="TOW42" s="1865"/>
      <c r="TOX42" s="1865"/>
      <c r="TOY42" s="1865"/>
      <c r="TOZ42" s="1865"/>
      <c r="TPA42" s="1865"/>
      <c r="TPB42" s="1865"/>
      <c r="TPC42" s="1865"/>
      <c r="TPD42" s="1865"/>
      <c r="TPE42" s="1865"/>
      <c r="TPF42" s="1865"/>
      <c r="TPG42" s="1865"/>
      <c r="TPH42" s="1865"/>
      <c r="TPI42" s="1865"/>
      <c r="TPJ42" s="1865"/>
      <c r="TPK42" s="1865"/>
      <c r="TPL42" s="1865"/>
      <c r="TPM42" s="1865"/>
      <c r="TPN42" s="1865"/>
      <c r="TPO42" s="1865"/>
      <c r="TPP42" s="1865"/>
      <c r="TPQ42" s="1865"/>
      <c r="TPR42" s="1865"/>
      <c r="TPS42" s="1865"/>
      <c r="TPT42" s="1865"/>
      <c r="TPU42" s="1865"/>
      <c r="TPV42" s="1865"/>
      <c r="TPW42" s="1865"/>
      <c r="TPX42" s="1865"/>
      <c r="TPY42" s="1865"/>
      <c r="TPZ42" s="1865"/>
      <c r="TQA42" s="1865"/>
      <c r="TQB42" s="1865"/>
      <c r="TQC42" s="1865"/>
      <c r="TQD42" s="1865"/>
      <c r="TQE42" s="1865"/>
      <c r="TQF42" s="1865"/>
      <c r="TQG42" s="1865"/>
      <c r="TQH42" s="1865"/>
      <c r="TQI42" s="1865"/>
      <c r="TQJ42" s="1865"/>
      <c r="TQK42" s="1865"/>
      <c r="TQL42" s="1865"/>
      <c r="TQM42" s="1865"/>
      <c r="TQN42" s="1865"/>
      <c r="TQO42" s="1865"/>
      <c r="TQP42" s="1865"/>
      <c r="TQQ42" s="1865"/>
      <c r="TQR42" s="1865"/>
      <c r="TQS42" s="1865"/>
      <c r="TQT42" s="1865"/>
      <c r="TQU42" s="1865"/>
      <c r="TQV42" s="1865"/>
      <c r="TQW42" s="1865"/>
      <c r="TQX42" s="1865"/>
      <c r="TQY42" s="1865"/>
      <c r="TQZ42" s="1865"/>
      <c r="TRA42" s="1865"/>
      <c r="TRB42" s="1865"/>
      <c r="TRC42" s="1865"/>
      <c r="TRD42" s="1865"/>
      <c r="TRE42" s="1865"/>
      <c r="TRF42" s="1865"/>
      <c r="TRG42" s="1865"/>
      <c r="TRH42" s="1865"/>
      <c r="TRI42" s="1865"/>
      <c r="TRJ42" s="1865"/>
      <c r="TRK42" s="1865"/>
      <c r="TRL42" s="1865"/>
      <c r="TRM42" s="1865"/>
      <c r="TRN42" s="1865"/>
      <c r="TRO42" s="1865"/>
      <c r="TRP42" s="1865"/>
      <c r="TRQ42" s="1865"/>
      <c r="TRR42" s="1865"/>
      <c r="TRS42" s="1865"/>
      <c r="TRT42" s="1865"/>
      <c r="TRU42" s="1865"/>
      <c r="TRV42" s="1865"/>
      <c r="TRW42" s="1865"/>
      <c r="TRX42" s="1865"/>
      <c r="TRY42" s="1865"/>
      <c r="TRZ42" s="1865"/>
      <c r="TSA42" s="1865"/>
      <c r="TSB42" s="1865"/>
      <c r="TSC42" s="1865"/>
      <c r="TSD42" s="1865"/>
      <c r="TSE42" s="1865"/>
      <c r="TSF42" s="1865"/>
      <c r="TSG42" s="1865"/>
      <c r="TSH42" s="1865"/>
      <c r="TSI42" s="1865"/>
      <c r="TSJ42" s="1865"/>
      <c r="TSK42" s="1865"/>
      <c r="TSL42" s="1865"/>
      <c r="TSM42" s="1865"/>
      <c r="TSN42" s="1865"/>
      <c r="TSO42" s="1865"/>
      <c r="TSP42" s="1865"/>
      <c r="TSQ42" s="1865"/>
      <c r="TSR42" s="1865"/>
      <c r="TSS42" s="1865"/>
      <c r="TST42" s="1865"/>
      <c r="TSU42" s="1865"/>
      <c r="TSV42" s="1865"/>
      <c r="TSW42" s="1865"/>
      <c r="TSX42" s="1865"/>
      <c r="TSY42" s="1865"/>
      <c r="TSZ42" s="1865"/>
      <c r="TTA42" s="1865"/>
      <c r="TTB42" s="1865"/>
      <c r="TTC42" s="1865"/>
      <c r="TTD42" s="1865"/>
      <c r="TTE42" s="1865"/>
      <c r="TTF42" s="1865"/>
      <c r="TTG42" s="1865"/>
      <c r="TTH42" s="1865"/>
      <c r="TTI42" s="1865"/>
      <c r="TTJ42" s="1865"/>
      <c r="TTK42" s="1865"/>
      <c r="TTL42" s="1865"/>
      <c r="TTM42" s="1865"/>
      <c r="TTN42" s="1865"/>
      <c r="TTO42" s="1865"/>
      <c r="TTP42" s="1865"/>
      <c r="TTQ42" s="1865"/>
      <c r="TTR42" s="1865"/>
      <c r="TTS42" s="1865"/>
      <c r="TTT42" s="1865"/>
      <c r="TTU42" s="1865"/>
      <c r="TTV42" s="1865"/>
      <c r="TTW42" s="1865"/>
      <c r="TTX42" s="1865"/>
      <c r="TTY42" s="1865"/>
      <c r="TTZ42" s="1865"/>
      <c r="TUA42" s="1865"/>
      <c r="TUB42" s="1865"/>
      <c r="TUC42" s="1865"/>
      <c r="TUD42" s="1865"/>
      <c r="TUE42" s="1865"/>
      <c r="TUF42" s="1865"/>
      <c r="TUG42" s="1865"/>
      <c r="TUH42" s="1865"/>
      <c r="TUI42" s="1865"/>
      <c r="TUJ42" s="1865"/>
      <c r="TUK42" s="1865"/>
      <c r="TUL42" s="1865"/>
      <c r="TUM42" s="1865"/>
      <c r="TUN42" s="1865"/>
      <c r="TUO42" s="1865"/>
      <c r="TUP42" s="1865"/>
      <c r="TUQ42" s="1865"/>
      <c r="TUR42" s="1865"/>
      <c r="TUS42" s="1865"/>
      <c r="TUT42" s="1865"/>
      <c r="TUU42" s="1865"/>
      <c r="TUV42" s="1865"/>
      <c r="TUW42" s="1865"/>
      <c r="TUX42" s="1865"/>
      <c r="TUY42" s="1865"/>
      <c r="TUZ42" s="1865"/>
      <c r="TVA42" s="1865"/>
      <c r="TVB42" s="1865"/>
      <c r="TVC42" s="1865"/>
      <c r="TVD42" s="1865"/>
      <c r="TVE42" s="1865"/>
      <c r="TVF42" s="1865"/>
      <c r="TVG42" s="1865"/>
      <c r="TVH42" s="1865"/>
      <c r="TVI42" s="1865"/>
      <c r="TVJ42" s="1865"/>
      <c r="TVK42" s="1865"/>
      <c r="TVL42" s="1865"/>
      <c r="TVM42" s="1865"/>
      <c r="TVN42" s="1865"/>
      <c r="TVO42" s="1865"/>
      <c r="TVP42" s="1865"/>
      <c r="TVQ42" s="1865"/>
      <c r="TVR42" s="1865"/>
      <c r="TVS42" s="1865"/>
      <c r="TVT42" s="1865"/>
      <c r="TVU42" s="1865"/>
      <c r="TVV42" s="1865"/>
      <c r="TVW42" s="1865"/>
      <c r="TVX42" s="1865"/>
      <c r="TVY42" s="1865"/>
      <c r="TVZ42" s="1865"/>
      <c r="TWA42" s="1865"/>
      <c r="TWB42" s="1865"/>
      <c r="TWC42" s="1865"/>
      <c r="TWD42" s="1865"/>
      <c r="TWE42" s="1865"/>
      <c r="TWF42" s="1865"/>
      <c r="TWG42" s="1865"/>
      <c r="TWH42" s="1865"/>
      <c r="TWI42" s="1865"/>
      <c r="TWJ42" s="1865"/>
      <c r="TWK42" s="1865"/>
      <c r="TWL42" s="1865"/>
      <c r="TWM42" s="1865"/>
      <c r="TWN42" s="1865"/>
      <c r="TWO42" s="1865"/>
      <c r="TWP42" s="1865"/>
      <c r="TWQ42" s="1865"/>
      <c r="TWR42" s="1865"/>
      <c r="TWS42" s="1865"/>
      <c r="TWT42" s="1865"/>
      <c r="TWU42" s="1865"/>
      <c r="TWV42" s="1865"/>
      <c r="TWW42" s="1865"/>
      <c r="TWX42" s="1865"/>
      <c r="TWY42" s="1865"/>
      <c r="TWZ42" s="1865"/>
      <c r="TXA42" s="1865"/>
      <c r="TXB42" s="1865"/>
      <c r="TXC42" s="1865"/>
      <c r="TXD42" s="1865"/>
      <c r="TXE42" s="1865"/>
      <c r="TXF42" s="1865"/>
      <c r="TXG42" s="1865"/>
      <c r="TXH42" s="1865"/>
      <c r="TXI42" s="1865"/>
      <c r="TXJ42" s="1865"/>
      <c r="TXK42" s="1865"/>
      <c r="TXL42" s="1865"/>
      <c r="TXM42" s="1865"/>
      <c r="TXN42" s="1865"/>
      <c r="TXO42" s="1865"/>
      <c r="TXP42" s="1865"/>
      <c r="TXQ42" s="1865"/>
      <c r="TXR42" s="1865"/>
      <c r="TXS42" s="1865"/>
      <c r="TXT42" s="1865"/>
      <c r="TXU42" s="1865"/>
      <c r="TXV42" s="1865"/>
      <c r="TXW42" s="1865"/>
      <c r="TXX42" s="1865"/>
      <c r="TXY42" s="1865"/>
      <c r="TXZ42" s="1865"/>
      <c r="TYA42" s="1865"/>
      <c r="TYB42" s="1865"/>
      <c r="TYC42" s="1865"/>
      <c r="TYD42" s="1865"/>
      <c r="TYE42" s="1865"/>
      <c r="TYF42" s="1865"/>
      <c r="TYG42" s="1865"/>
      <c r="TYH42" s="1865"/>
      <c r="TYI42" s="1865"/>
      <c r="TYJ42" s="1865"/>
      <c r="TYK42" s="1865"/>
      <c r="TYL42" s="1865"/>
      <c r="TYM42" s="1865"/>
      <c r="TYN42" s="1865"/>
      <c r="TYO42" s="1865"/>
      <c r="TYP42" s="1865"/>
      <c r="TYQ42" s="1865"/>
      <c r="TYR42" s="1865"/>
      <c r="TYS42" s="1865"/>
      <c r="TYT42" s="1865"/>
      <c r="TYU42" s="1865"/>
      <c r="TYV42" s="1865"/>
      <c r="TYW42" s="1865"/>
      <c r="TYX42" s="1865"/>
      <c r="TYY42" s="1865"/>
      <c r="TYZ42" s="1865"/>
      <c r="TZA42" s="1865"/>
      <c r="TZB42" s="1865"/>
      <c r="TZC42" s="1865"/>
      <c r="TZD42" s="1865"/>
      <c r="TZE42" s="1865"/>
      <c r="TZF42" s="1865"/>
      <c r="TZG42" s="1865"/>
      <c r="TZH42" s="1865"/>
      <c r="TZI42" s="1865"/>
      <c r="TZJ42" s="1865"/>
      <c r="TZK42" s="1865"/>
      <c r="TZL42" s="1865"/>
      <c r="TZM42" s="1865"/>
      <c r="TZN42" s="1865"/>
      <c r="TZO42" s="1865"/>
      <c r="TZP42" s="1865"/>
      <c r="TZQ42" s="1865"/>
      <c r="TZR42" s="1865"/>
      <c r="TZS42" s="1865"/>
      <c r="TZT42" s="1865"/>
      <c r="TZU42" s="1865"/>
      <c r="TZV42" s="1865"/>
      <c r="TZW42" s="1865"/>
      <c r="TZX42" s="1865"/>
      <c r="TZY42" s="1865"/>
      <c r="TZZ42" s="1865"/>
      <c r="UAA42" s="1865"/>
      <c r="UAB42" s="1865"/>
      <c r="UAC42" s="1865"/>
      <c r="UAD42" s="1865"/>
      <c r="UAE42" s="1865"/>
      <c r="UAF42" s="1865"/>
      <c r="UAG42" s="1865"/>
      <c r="UAH42" s="1865"/>
      <c r="UAI42" s="1865"/>
      <c r="UAJ42" s="1865"/>
      <c r="UAK42" s="1865"/>
      <c r="UAL42" s="1865"/>
      <c r="UAM42" s="1865"/>
      <c r="UAN42" s="1865"/>
      <c r="UAO42" s="1865"/>
      <c r="UAP42" s="1865"/>
      <c r="UAQ42" s="1865"/>
      <c r="UAR42" s="1865"/>
      <c r="UAS42" s="1865"/>
      <c r="UAT42" s="1865"/>
      <c r="UAU42" s="1865"/>
      <c r="UAV42" s="1865"/>
      <c r="UAW42" s="1865"/>
      <c r="UAX42" s="1865"/>
      <c r="UAY42" s="1865"/>
      <c r="UAZ42" s="1865"/>
      <c r="UBA42" s="1865"/>
      <c r="UBB42" s="1865"/>
      <c r="UBC42" s="1865"/>
      <c r="UBD42" s="1865"/>
      <c r="UBE42" s="1865"/>
      <c r="UBF42" s="1865"/>
      <c r="UBG42" s="1865"/>
      <c r="UBH42" s="1865"/>
      <c r="UBI42" s="1865"/>
      <c r="UBJ42" s="1865"/>
      <c r="UBK42" s="1865"/>
      <c r="UBL42" s="1865"/>
      <c r="UBM42" s="1865"/>
      <c r="UBN42" s="1865"/>
      <c r="UBO42" s="1865"/>
      <c r="UBP42" s="1865"/>
      <c r="UBQ42" s="1865"/>
      <c r="UBR42" s="1865"/>
      <c r="UBS42" s="1865"/>
      <c r="UBT42" s="1865"/>
      <c r="UBU42" s="1865"/>
      <c r="UBV42" s="1865"/>
      <c r="UBW42" s="1865"/>
      <c r="UBX42" s="1865"/>
      <c r="UBY42" s="1865"/>
      <c r="UBZ42" s="1865"/>
      <c r="UCA42" s="1865"/>
      <c r="UCB42" s="1865"/>
      <c r="UCC42" s="1865"/>
      <c r="UCD42" s="1865"/>
      <c r="UCE42" s="1865"/>
      <c r="UCF42" s="1865"/>
      <c r="UCG42" s="1865"/>
      <c r="UCH42" s="1865"/>
      <c r="UCI42" s="1865"/>
      <c r="UCJ42" s="1865"/>
      <c r="UCK42" s="1865"/>
      <c r="UCL42" s="1865"/>
      <c r="UCM42" s="1865"/>
      <c r="UCN42" s="1865"/>
      <c r="UCO42" s="1865"/>
      <c r="UCP42" s="1865"/>
      <c r="UCQ42" s="1865"/>
      <c r="UCR42" s="1865"/>
      <c r="UCS42" s="1865"/>
      <c r="UCT42" s="1865"/>
      <c r="UCU42" s="1865"/>
      <c r="UCV42" s="1865"/>
      <c r="UCW42" s="1865"/>
      <c r="UCX42" s="1865"/>
      <c r="UCY42" s="1865"/>
      <c r="UCZ42" s="1865"/>
      <c r="UDA42" s="1865"/>
      <c r="UDB42" s="1865"/>
      <c r="UDC42" s="1865"/>
      <c r="UDD42" s="1865"/>
      <c r="UDE42" s="1865"/>
      <c r="UDF42" s="1865"/>
      <c r="UDG42" s="1865"/>
      <c r="UDH42" s="1865"/>
      <c r="UDI42" s="1865"/>
      <c r="UDJ42" s="1865"/>
      <c r="UDK42" s="1865"/>
      <c r="UDL42" s="1865"/>
      <c r="UDM42" s="1865"/>
      <c r="UDN42" s="1865"/>
      <c r="UDO42" s="1865"/>
      <c r="UDP42" s="1865"/>
      <c r="UDQ42" s="1865"/>
      <c r="UDR42" s="1865"/>
      <c r="UDS42" s="1865"/>
      <c r="UDT42" s="1865"/>
      <c r="UDU42" s="1865"/>
      <c r="UDV42" s="1865"/>
      <c r="UDW42" s="1865"/>
      <c r="UDX42" s="1865"/>
      <c r="UDY42" s="1865"/>
      <c r="UDZ42" s="1865"/>
      <c r="UEA42" s="1865"/>
      <c r="UEB42" s="1865"/>
      <c r="UEC42" s="1865"/>
      <c r="UED42" s="1865"/>
      <c r="UEE42" s="1865"/>
      <c r="UEF42" s="1865"/>
      <c r="UEG42" s="1865"/>
      <c r="UEH42" s="1865"/>
      <c r="UEI42" s="1865"/>
      <c r="UEJ42" s="1865"/>
      <c r="UEK42" s="1865"/>
      <c r="UEL42" s="1865"/>
      <c r="UEM42" s="1865"/>
      <c r="UEN42" s="1865"/>
      <c r="UEO42" s="1865"/>
      <c r="UEP42" s="1865"/>
      <c r="UEQ42" s="1865"/>
      <c r="UER42" s="1865"/>
      <c r="UES42" s="1865"/>
      <c r="UET42" s="1865"/>
      <c r="UEU42" s="1865"/>
      <c r="UEV42" s="1865"/>
      <c r="UEW42" s="1865"/>
      <c r="UEX42" s="1865"/>
      <c r="UEY42" s="1865"/>
      <c r="UEZ42" s="1865"/>
      <c r="UFA42" s="1865"/>
      <c r="UFB42" s="1865"/>
      <c r="UFC42" s="1865"/>
      <c r="UFD42" s="1865"/>
      <c r="UFE42" s="1865"/>
      <c r="UFF42" s="1865"/>
      <c r="UFG42" s="1865"/>
      <c r="UFH42" s="1865"/>
      <c r="UFI42" s="1865"/>
      <c r="UFJ42" s="1865"/>
      <c r="UFK42" s="1865"/>
      <c r="UFL42" s="1865"/>
      <c r="UFM42" s="1865"/>
      <c r="UFN42" s="1865"/>
      <c r="UFO42" s="1865"/>
      <c r="UFP42" s="1865"/>
      <c r="UFQ42" s="1865"/>
      <c r="UFR42" s="1865"/>
      <c r="UFS42" s="1865"/>
      <c r="UFT42" s="1865"/>
      <c r="UFU42" s="1865"/>
      <c r="UFV42" s="1865"/>
      <c r="UFW42" s="1865"/>
      <c r="UFX42" s="1865"/>
      <c r="UFY42" s="1865"/>
      <c r="UFZ42" s="1865"/>
      <c r="UGA42" s="1865"/>
      <c r="UGB42" s="1865"/>
      <c r="UGC42" s="1865"/>
      <c r="UGD42" s="1865"/>
      <c r="UGE42" s="1865"/>
      <c r="UGF42" s="1865"/>
      <c r="UGG42" s="1865"/>
      <c r="UGH42" s="1865"/>
      <c r="UGI42" s="1865"/>
      <c r="UGJ42" s="1865"/>
      <c r="UGK42" s="1865"/>
      <c r="UGL42" s="1865"/>
      <c r="UGM42" s="1865"/>
      <c r="UGN42" s="1865"/>
      <c r="UGO42" s="1865"/>
      <c r="UGP42" s="1865"/>
      <c r="UGQ42" s="1865"/>
      <c r="UGR42" s="1865"/>
      <c r="UGS42" s="1865"/>
      <c r="UGT42" s="1865"/>
      <c r="UGU42" s="1865"/>
      <c r="UGV42" s="1865"/>
      <c r="UGW42" s="1865"/>
      <c r="UGX42" s="1865"/>
      <c r="UGY42" s="1865"/>
      <c r="UGZ42" s="1865"/>
      <c r="UHA42" s="1865"/>
      <c r="UHB42" s="1865"/>
      <c r="UHC42" s="1865"/>
      <c r="UHD42" s="1865"/>
      <c r="UHE42" s="1865"/>
      <c r="UHF42" s="1865"/>
      <c r="UHG42" s="1865"/>
      <c r="UHH42" s="1865"/>
      <c r="UHI42" s="1865"/>
      <c r="UHJ42" s="1865"/>
      <c r="UHK42" s="1865"/>
      <c r="UHL42" s="1865"/>
      <c r="UHM42" s="1865"/>
      <c r="UHN42" s="1865"/>
      <c r="UHO42" s="1865"/>
      <c r="UHP42" s="1865"/>
      <c r="UHQ42" s="1865"/>
      <c r="UHR42" s="1865"/>
      <c r="UHS42" s="1865"/>
      <c r="UHT42" s="1865"/>
      <c r="UHU42" s="1865"/>
      <c r="UHV42" s="1865"/>
      <c r="UHW42" s="1865"/>
      <c r="UHX42" s="1865"/>
      <c r="UHY42" s="1865"/>
      <c r="UHZ42" s="1865"/>
      <c r="UIA42" s="1865"/>
      <c r="UIB42" s="1865"/>
      <c r="UIC42" s="1865"/>
      <c r="UID42" s="1865"/>
      <c r="UIE42" s="1865"/>
      <c r="UIF42" s="1865"/>
      <c r="UIG42" s="1865"/>
      <c r="UIH42" s="1865"/>
      <c r="UII42" s="1865"/>
      <c r="UIJ42" s="1865"/>
      <c r="UIK42" s="1865"/>
      <c r="UIL42" s="1865"/>
      <c r="UIM42" s="1865"/>
      <c r="UIN42" s="1865"/>
      <c r="UIO42" s="1865"/>
      <c r="UIP42" s="1865"/>
      <c r="UIQ42" s="1865"/>
      <c r="UIR42" s="1865"/>
      <c r="UIS42" s="1865"/>
      <c r="UIT42" s="1865"/>
      <c r="UIU42" s="1865"/>
      <c r="UIV42" s="1865"/>
      <c r="UIW42" s="1865"/>
      <c r="UIX42" s="1865"/>
      <c r="UIY42" s="1865"/>
      <c r="UIZ42" s="1865"/>
      <c r="UJA42" s="1865"/>
      <c r="UJB42" s="1865"/>
      <c r="UJC42" s="1865"/>
      <c r="UJD42" s="1865"/>
      <c r="UJE42" s="1865"/>
      <c r="UJF42" s="1865"/>
      <c r="UJG42" s="1865"/>
      <c r="UJH42" s="1865"/>
      <c r="UJI42" s="1865"/>
      <c r="UJJ42" s="1865"/>
      <c r="UJK42" s="1865"/>
      <c r="UJL42" s="1865"/>
      <c r="UJM42" s="1865"/>
      <c r="UJN42" s="1865"/>
      <c r="UJO42" s="1865"/>
      <c r="UJP42" s="1865"/>
      <c r="UJQ42" s="1865"/>
      <c r="UJR42" s="1865"/>
      <c r="UJS42" s="1865"/>
      <c r="UJT42" s="1865"/>
      <c r="UJU42" s="1865"/>
      <c r="UJV42" s="1865"/>
      <c r="UJW42" s="1865"/>
      <c r="UJX42" s="1865"/>
      <c r="UJY42" s="1865"/>
      <c r="UJZ42" s="1865"/>
      <c r="UKA42" s="1865"/>
      <c r="UKB42" s="1865"/>
      <c r="UKC42" s="1865"/>
      <c r="UKD42" s="1865"/>
      <c r="UKE42" s="1865"/>
      <c r="UKF42" s="1865"/>
      <c r="UKG42" s="1865"/>
      <c r="UKH42" s="1865"/>
      <c r="UKI42" s="1865"/>
      <c r="UKJ42" s="1865"/>
      <c r="UKK42" s="1865"/>
      <c r="UKL42" s="1865"/>
      <c r="UKM42" s="1865"/>
      <c r="UKN42" s="1865"/>
      <c r="UKO42" s="1865"/>
      <c r="UKP42" s="1865"/>
      <c r="UKQ42" s="1865"/>
      <c r="UKR42" s="1865"/>
      <c r="UKS42" s="1865"/>
      <c r="UKT42" s="1865"/>
      <c r="UKU42" s="1865"/>
      <c r="UKV42" s="1865"/>
      <c r="UKW42" s="1865"/>
      <c r="UKX42" s="1865"/>
      <c r="UKY42" s="1865"/>
      <c r="UKZ42" s="1865"/>
      <c r="ULA42" s="1865"/>
      <c r="ULB42" s="1865"/>
      <c r="ULC42" s="1865"/>
      <c r="ULD42" s="1865"/>
      <c r="ULE42" s="1865"/>
      <c r="ULF42" s="1865"/>
      <c r="ULG42" s="1865"/>
      <c r="ULH42" s="1865"/>
      <c r="ULI42" s="1865"/>
      <c r="ULJ42" s="1865"/>
      <c r="ULK42" s="1865"/>
      <c r="ULL42" s="1865"/>
      <c r="ULM42" s="1865"/>
      <c r="ULN42" s="1865"/>
      <c r="ULO42" s="1865"/>
      <c r="ULP42" s="1865"/>
      <c r="ULQ42" s="1865"/>
      <c r="ULR42" s="1865"/>
      <c r="ULS42" s="1865"/>
      <c r="ULT42" s="1865"/>
      <c r="ULU42" s="1865"/>
      <c r="ULV42" s="1865"/>
      <c r="ULW42" s="1865"/>
      <c r="ULX42" s="1865"/>
      <c r="ULY42" s="1865"/>
      <c r="ULZ42" s="1865"/>
      <c r="UMA42" s="1865"/>
      <c r="UMB42" s="1865"/>
      <c r="UMC42" s="1865"/>
      <c r="UMD42" s="1865"/>
      <c r="UME42" s="1865"/>
      <c r="UMF42" s="1865"/>
      <c r="UMG42" s="1865"/>
      <c r="UMH42" s="1865"/>
      <c r="UMI42" s="1865"/>
      <c r="UMJ42" s="1865"/>
      <c r="UMK42" s="1865"/>
      <c r="UML42" s="1865"/>
      <c r="UMM42" s="1865"/>
      <c r="UMN42" s="1865"/>
      <c r="UMO42" s="1865"/>
      <c r="UMP42" s="1865"/>
      <c r="UMQ42" s="1865"/>
      <c r="UMR42" s="1865"/>
      <c r="UMS42" s="1865"/>
      <c r="UMT42" s="1865"/>
      <c r="UMU42" s="1865"/>
      <c r="UMV42" s="1865"/>
      <c r="UMW42" s="1865"/>
      <c r="UMX42" s="1865"/>
      <c r="UMY42" s="1865"/>
      <c r="UMZ42" s="1865"/>
      <c r="UNA42" s="1865"/>
      <c r="UNB42" s="1865"/>
      <c r="UNC42" s="1865"/>
      <c r="UND42" s="1865"/>
      <c r="UNE42" s="1865"/>
      <c r="UNF42" s="1865"/>
      <c r="UNG42" s="1865"/>
      <c r="UNH42" s="1865"/>
      <c r="UNI42" s="1865"/>
      <c r="UNJ42" s="1865"/>
      <c r="UNK42" s="1865"/>
      <c r="UNL42" s="1865"/>
      <c r="UNM42" s="1865"/>
      <c r="UNN42" s="1865"/>
      <c r="UNO42" s="1865"/>
      <c r="UNP42" s="1865"/>
      <c r="UNQ42" s="1865"/>
      <c r="UNR42" s="1865"/>
      <c r="UNS42" s="1865"/>
      <c r="UNT42" s="1865"/>
      <c r="UNU42" s="1865"/>
      <c r="UNV42" s="1865"/>
      <c r="UNW42" s="1865"/>
      <c r="UNX42" s="1865"/>
      <c r="UNY42" s="1865"/>
      <c r="UNZ42" s="1865"/>
      <c r="UOA42" s="1865"/>
      <c r="UOB42" s="1865"/>
      <c r="UOC42" s="1865"/>
      <c r="UOD42" s="1865"/>
      <c r="UOE42" s="1865"/>
      <c r="UOF42" s="1865"/>
      <c r="UOG42" s="1865"/>
      <c r="UOH42" s="1865"/>
      <c r="UOI42" s="1865"/>
      <c r="UOJ42" s="1865"/>
      <c r="UOK42" s="1865"/>
      <c r="UOL42" s="1865"/>
      <c r="UOM42" s="1865"/>
      <c r="UON42" s="1865"/>
      <c r="UOO42" s="1865"/>
      <c r="UOP42" s="1865"/>
      <c r="UOQ42" s="1865"/>
      <c r="UOR42" s="1865"/>
      <c r="UOS42" s="1865"/>
      <c r="UOT42" s="1865"/>
      <c r="UOU42" s="1865"/>
      <c r="UOV42" s="1865"/>
      <c r="UOW42" s="1865"/>
      <c r="UOX42" s="1865"/>
      <c r="UOY42" s="1865"/>
      <c r="UOZ42" s="1865"/>
      <c r="UPA42" s="1865"/>
      <c r="UPB42" s="1865"/>
      <c r="UPC42" s="1865"/>
      <c r="UPD42" s="1865"/>
      <c r="UPE42" s="1865"/>
      <c r="UPF42" s="1865"/>
      <c r="UPG42" s="1865"/>
      <c r="UPH42" s="1865"/>
      <c r="UPI42" s="1865"/>
      <c r="UPJ42" s="1865"/>
      <c r="UPK42" s="1865"/>
      <c r="UPL42" s="1865"/>
      <c r="UPM42" s="1865"/>
      <c r="UPN42" s="1865"/>
      <c r="UPO42" s="1865"/>
      <c r="UPP42" s="1865"/>
      <c r="UPQ42" s="1865"/>
      <c r="UPR42" s="1865"/>
      <c r="UPS42" s="1865"/>
      <c r="UPT42" s="1865"/>
      <c r="UPU42" s="1865"/>
      <c r="UPV42" s="1865"/>
      <c r="UPW42" s="1865"/>
      <c r="UPX42" s="1865"/>
      <c r="UPY42" s="1865"/>
      <c r="UPZ42" s="1865"/>
      <c r="UQA42" s="1865"/>
      <c r="UQB42" s="1865"/>
      <c r="UQC42" s="1865"/>
      <c r="UQD42" s="1865"/>
      <c r="UQE42" s="1865"/>
      <c r="UQF42" s="1865"/>
      <c r="UQG42" s="1865"/>
      <c r="UQH42" s="1865"/>
      <c r="UQI42" s="1865"/>
      <c r="UQJ42" s="1865"/>
      <c r="UQK42" s="1865"/>
      <c r="UQL42" s="1865"/>
      <c r="UQM42" s="1865"/>
      <c r="UQN42" s="1865"/>
      <c r="UQO42" s="1865"/>
      <c r="UQP42" s="1865"/>
      <c r="UQQ42" s="1865"/>
      <c r="UQR42" s="1865"/>
      <c r="UQS42" s="1865"/>
      <c r="UQT42" s="1865"/>
      <c r="UQU42" s="1865"/>
      <c r="UQV42" s="1865"/>
      <c r="UQW42" s="1865"/>
      <c r="UQX42" s="1865"/>
      <c r="UQY42" s="1865"/>
      <c r="UQZ42" s="1865"/>
      <c r="URA42" s="1865"/>
      <c r="URB42" s="1865"/>
      <c r="URC42" s="1865"/>
      <c r="URD42" s="1865"/>
      <c r="URE42" s="1865"/>
      <c r="URF42" s="1865"/>
      <c r="URG42" s="1865"/>
      <c r="URH42" s="1865"/>
      <c r="URI42" s="1865"/>
      <c r="URJ42" s="1865"/>
      <c r="URK42" s="1865"/>
      <c r="URL42" s="1865"/>
      <c r="URM42" s="1865"/>
      <c r="URN42" s="1865"/>
      <c r="URO42" s="1865"/>
      <c r="URP42" s="1865"/>
      <c r="URQ42" s="1865"/>
      <c r="URR42" s="1865"/>
      <c r="URS42" s="1865"/>
      <c r="URT42" s="1865"/>
      <c r="URU42" s="1865"/>
      <c r="URV42" s="1865"/>
      <c r="URW42" s="1865"/>
      <c r="URX42" s="1865"/>
      <c r="URY42" s="1865"/>
      <c r="URZ42" s="1865"/>
      <c r="USA42" s="1865"/>
      <c r="USB42" s="1865"/>
      <c r="USC42" s="1865"/>
      <c r="USD42" s="1865"/>
      <c r="USE42" s="1865"/>
      <c r="USF42" s="1865"/>
      <c r="USG42" s="1865"/>
      <c r="USH42" s="1865"/>
      <c r="USI42" s="1865"/>
      <c r="USJ42" s="1865"/>
      <c r="USK42" s="1865"/>
      <c r="USL42" s="1865"/>
      <c r="USM42" s="1865"/>
      <c r="USN42" s="1865"/>
      <c r="USO42" s="1865"/>
      <c r="USP42" s="1865"/>
      <c r="USQ42" s="1865"/>
      <c r="USR42" s="1865"/>
      <c r="USS42" s="1865"/>
      <c r="UST42" s="1865"/>
      <c r="USU42" s="1865"/>
      <c r="USV42" s="1865"/>
      <c r="USW42" s="1865"/>
      <c r="USX42" s="1865"/>
      <c r="USY42" s="1865"/>
      <c r="USZ42" s="1865"/>
      <c r="UTA42" s="1865"/>
      <c r="UTB42" s="1865"/>
      <c r="UTC42" s="1865"/>
      <c r="UTD42" s="1865"/>
      <c r="UTE42" s="1865"/>
      <c r="UTF42" s="1865"/>
      <c r="UTG42" s="1865"/>
      <c r="UTH42" s="1865"/>
      <c r="UTI42" s="1865"/>
      <c r="UTJ42" s="1865"/>
      <c r="UTK42" s="1865"/>
      <c r="UTL42" s="1865"/>
      <c r="UTM42" s="1865"/>
      <c r="UTN42" s="1865"/>
      <c r="UTO42" s="1865"/>
      <c r="UTP42" s="1865"/>
      <c r="UTQ42" s="1865"/>
      <c r="UTR42" s="1865"/>
      <c r="UTS42" s="1865"/>
      <c r="UTT42" s="1865"/>
      <c r="UTU42" s="1865"/>
      <c r="UTV42" s="1865"/>
      <c r="UTW42" s="1865"/>
      <c r="UTX42" s="1865"/>
      <c r="UTY42" s="1865"/>
      <c r="UTZ42" s="1865"/>
      <c r="UUA42" s="1865"/>
      <c r="UUB42" s="1865"/>
      <c r="UUC42" s="1865"/>
      <c r="UUD42" s="1865"/>
      <c r="UUE42" s="1865"/>
      <c r="UUF42" s="1865"/>
      <c r="UUG42" s="1865"/>
      <c r="UUH42" s="1865"/>
      <c r="UUI42" s="1865"/>
      <c r="UUJ42" s="1865"/>
      <c r="UUK42" s="1865"/>
      <c r="UUL42" s="1865"/>
      <c r="UUM42" s="1865"/>
      <c r="UUN42" s="1865"/>
      <c r="UUO42" s="1865"/>
      <c r="UUP42" s="1865"/>
      <c r="UUQ42" s="1865"/>
      <c r="UUR42" s="1865"/>
      <c r="UUS42" s="1865"/>
      <c r="UUT42" s="1865"/>
      <c r="UUU42" s="1865"/>
      <c r="UUV42" s="1865"/>
      <c r="UUW42" s="1865"/>
      <c r="UUX42" s="1865"/>
      <c r="UUY42" s="1865"/>
      <c r="UUZ42" s="1865"/>
      <c r="UVA42" s="1865"/>
      <c r="UVB42" s="1865"/>
      <c r="UVC42" s="1865"/>
      <c r="UVD42" s="1865"/>
      <c r="UVE42" s="1865"/>
      <c r="UVF42" s="1865"/>
      <c r="UVG42" s="1865"/>
      <c r="UVH42" s="1865"/>
      <c r="UVI42" s="1865"/>
      <c r="UVJ42" s="1865"/>
      <c r="UVK42" s="1865"/>
      <c r="UVL42" s="1865"/>
      <c r="UVM42" s="1865"/>
      <c r="UVN42" s="1865"/>
      <c r="UVO42" s="1865"/>
      <c r="UVP42" s="1865"/>
      <c r="UVQ42" s="1865"/>
      <c r="UVR42" s="1865"/>
      <c r="UVS42" s="1865"/>
      <c r="UVT42" s="1865"/>
      <c r="UVU42" s="1865"/>
      <c r="UVV42" s="1865"/>
      <c r="UVW42" s="1865"/>
      <c r="UVX42" s="1865"/>
      <c r="UVY42" s="1865"/>
      <c r="UVZ42" s="1865"/>
      <c r="UWA42" s="1865"/>
      <c r="UWB42" s="1865"/>
      <c r="UWC42" s="1865"/>
      <c r="UWD42" s="1865"/>
      <c r="UWE42" s="1865"/>
      <c r="UWF42" s="1865"/>
      <c r="UWG42" s="1865"/>
      <c r="UWH42" s="1865"/>
      <c r="UWI42" s="1865"/>
      <c r="UWJ42" s="1865"/>
      <c r="UWK42" s="1865"/>
      <c r="UWL42" s="1865"/>
      <c r="UWM42" s="1865"/>
      <c r="UWN42" s="1865"/>
      <c r="UWO42" s="1865"/>
      <c r="UWP42" s="1865"/>
      <c r="UWQ42" s="1865"/>
      <c r="UWR42" s="1865"/>
      <c r="UWS42" s="1865"/>
      <c r="UWT42" s="1865"/>
      <c r="UWU42" s="1865"/>
      <c r="UWV42" s="1865"/>
      <c r="UWW42" s="1865"/>
      <c r="UWX42" s="1865"/>
      <c r="UWY42" s="1865"/>
      <c r="UWZ42" s="1865"/>
      <c r="UXA42" s="1865"/>
      <c r="UXB42" s="1865"/>
      <c r="UXC42" s="1865"/>
      <c r="UXD42" s="1865"/>
      <c r="UXE42" s="1865"/>
      <c r="UXF42" s="1865"/>
      <c r="UXG42" s="1865"/>
      <c r="UXH42" s="1865"/>
      <c r="UXI42" s="1865"/>
      <c r="UXJ42" s="1865"/>
      <c r="UXK42" s="1865"/>
      <c r="UXL42" s="1865"/>
      <c r="UXM42" s="1865"/>
      <c r="UXN42" s="1865"/>
      <c r="UXO42" s="1865"/>
      <c r="UXP42" s="1865"/>
      <c r="UXQ42" s="1865"/>
      <c r="UXR42" s="1865"/>
      <c r="UXS42" s="1865"/>
      <c r="UXT42" s="1865"/>
      <c r="UXU42" s="1865"/>
      <c r="UXV42" s="1865"/>
      <c r="UXW42" s="1865"/>
      <c r="UXX42" s="1865"/>
      <c r="UXY42" s="1865"/>
      <c r="UXZ42" s="1865"/>
      <c r="UYA42" s="1865"/>
      <c r="UYB42" s="1865"/>
      <c r="UYC42" s="1865"/>
      <c r="UYD42" s="1865"/>
      <c r="UYE42" s="1865"/>
      <c r="UYF42" s="1865"/>
      <c r="UYG42" s="1865"/>
      <c r="UYH42" s="1865"/>
      <c r="UYI42" s="1865"/>
      <c r="UYJ42" s="1865"/>
      <c r="UYK42" s="1865"/>
      <c r="UYL42" s="1865"/>
      <c r="UYM42" s="1865"/>
      <c r="UYN42" s="1865"/>
      <c r="UYO42" s="1865"/>
      <c r="UYP42" s="1865"/>
      <c r="UYQ42" s="1865"/>
      <c r="UYR42" s="1865"/>
      <c r="UYS42" s="1865"/>
      <c r="UYT42" s="1865"/>
      <c r="UYU42" s="1865"/>
      <c r="UYV42" s="1865"/>
      <c r="UYW42" s="1865"/>
      <c r="UYX42" s="1865"/>
      <c r="UYY42" s="1865"/>
      <c r="UYZ42" s="1865"/>
      <c r="UZA42" s="1865"/>
      <c r="UZB42" s="1865"/>
      <c r="UZC42" s="1865"/>
      <c r="UZD42" s="1865"/>
      <c r="UZE42" s="1865"/>
      <c r="UZF42" s="1865"/>
      <c r="UZG42" s="1865"/>
      <c r="UZH42" s="1865"/>
      <c r="UZI42" s="1865"/>
      <c r="UZJ42" s="1865"/>
      <c r="UZK42" s="1865"/>
      <c r="UZL42" s="1865"/>
      <c r="UZM42" s="1865"/>
      <c r="UZN42" s="1865"/>
      <c r="UZO42" s="1865"/>
      <c r="UZP42" s="1865"/>
      <c r="UZQ42" s="1865"/>
      <c r="UZR42" s="1865"/>
      <c r="UZS42" s="1865"/>
      <c r="UZT42" s="1865"/>
      <c r="UZU42" s="1865"/>
      <c r="UZV42" s="1865"/>
      <c r="UZW42" s="1865"/>
      <c r="UZX42" s="1865"/>
      <c r="UZY42" s="1865"/>
      <c r="UZZ42" s="1865"/>
      <c r="VAA42" s="1865"/>
      <c r="VAB42" s="1865"/>
      <c r="VAC42" s="1865"/>
      <c r="VAD42" s="1865"/>
      <c r="VAE42" s="1865"/>
      <c r="VAF42" s="1865"/>
      <c r="VAG42" s="1865"/>
      <c r="VAH42" s="1865"/>
      <c r="VAI42" s="1865"/>
      <c r="VAJ42" s="1865"/>
      <c r="VAK42" s="1865"/>
      <c r="VAL42" s="1865"/>
      <c r="VAM42" s="1865"/>
      <c r="VAN42" s="1865"/>
      <c r="VAO42" s="1865"/>
      <c r="VAP42" s="1865"/>
      <c r="VAQ42" s="1865"/>
      <c r="VAR42" s="1865"/>
      <c r="VAS42" s="1865"/>
      <c r="VAT42" s="1865"/>
      <c r="VAU42" s="1865"/>
      <c r="VAV42" s="1865"/>
      <c r="VAW42" s="1865"/>
      <c r="VAX42" s="1865"/>
      <c r="VAY42" s="1865"/>
      <c r="VAZ42" s="1865"/>
      <c r="VBA42" s="1865"/>
      <c r="VBB42" s="1865"/>
      <c r="VBC42" s="1865"/>
      <c r="VBD42" s="1865"/>
      <c r="VBE42" s="1865"/>
      <c r="VBF42" s="1865"/>
      <c r="VBG42" s="1865"/>
      <c r="VBH42" s="1865"/>
      <c r="VBI42" s="1865"/>
      <c r="VBJ42" s="1865"/>
      <c r="VBK42" s="1865"/>
      <c r="VBL42" s="1865"/>
      <c r="VBM42" s="1865"/>
      <c r="VBN42" s="1865"/>
      <c r="VBO42" s="1865"/>
      <c r="VBP42" s="1865"/>
      <c r="VBQ42" s="1865"/>
      <c r="VBR42" s="1865"/>
      <c r="VBS42" s="1865"/>
      <c r="VBT42" s="1865"/>
      <c r="VBU42" s="1865"/>
      <c r="VBV42" s="1865"/>
      <c r="VBW42" s="1865"/>
      <c r="VBX42" s="1865"/>
      <c r="VBY42" s="1865"/>
      <c r="VBZ42" s="1865"/>
      <c r="VCA42" s="1865"/>
      <c r="VCB42" s="1865"/>
      <c r="VCC42" s="1865"/>
      <c r="VCD42" s="1865"/>
      <c r="VCE42" s="1865"/>
      <c r="VCF42" s="1865"/>
      <c r="VCG42" s="1865"/>
      <c r="VCH42" s="1865"/>
      <c r="VCI42" s="1865"/>
      <c r="VCJ42" s="1865"/>
      <c r="VCK42" s="1865"/>
      <c r="VCL42" s="1865"/>
      <c r="VCM42" s="1865"/>
      <c r="VCN42" s="1865"/>
      <c r="VCO42" s="1865"/>
      <c r="VCP42" s="1865"/>
      <c r="VCQ42" s="1865"/>
      <c r="VCR42" s="1865"/>
      <c r="VCS42" s="1865"/>
      <c r="VCT42" s="1865"/>
      <c r="VCU42" s="1865"/>
      <c r="VCV42" s="1865"/>
      <c r="VCW42" s="1865"/>
      <c r="VCX42" s="1865"/>
      <c r="VCY42" s="1865"/>
      <c r="VCZ42" s="1865"/>
      <c r="VDA42" s="1865"/>
      <c r="VDB42" s="1865"/>
      <c r="VDC42" s="1865"/>
      <c r="VDD42" s="1865"/>
      <c r="VDE42" s="1865"/>
      <c r="VDF42" s="1865"/>
      <c r="VDG42" s="1865"/>
      <c r="VDH42" s="1865"/>
      <c r="VDI42" s="1865"/>
      <c r="VDJ42" s="1865"/>
      <c r="VDK42" s="1865"/>
      <c r="VDL42" s="1865"/>
      <c r="VDM42" s="1865"/>
      <c r="VDN42" s="1865"/>
      <c r="VDO42" s="1865"/>
      <c r="VDP42" s="1865"/>
      <c r="VDQ42" s="1865"/>
      <c r="VDR42" s="1865"/>
      <c r="VDS42" s="1865"/>
      <c r="VDT42" s="1865"/>
      <c r="VDU42" s="1865"/>
      <c r="VDV42" s="1865"/>
      <c r="VDW42" s="1865"/>
      <c r="VDX42" s="1865"/>
      <c r="VDY42" s="1865"/>
      <c r="VDZ42" s="1865"/>
      <c r="VEA42" s="1865"/>
      <c r="VEB42" s="1865"/>
      <c r="VEC42" s="1865"/>
      <c r="VED42" s="1865"/>
      <c r="VEE42" s="1865"/>
      <c r="VEF42" s="1865"/>
      <c r="VEG42" s="1865"/>
      <c r="VEH42" s="1865"/>
      <c r="VEI42" s="1865"/>
      <c r="VEJ42" s="1865"/>
      <c r="VEK42" s="1865"/>
      <c r="VEL42" s="1865"/>
      <c r="VEM42" s="1865"/>
      <c r="VEN42" s="1865"/>
      <c r="VEO42" s="1865"/>
      <c r="VEP42" s="1865"/>
      <c r="VEQ42" s="1865"/>
      <c r="VER42" s="1865"/>
      <c r="VES42" s="1865"/>
      <c r="VET42" s="1865"/>
      <c r="VEU42" s="1865"/>
      <c r="VEV42" s="1865"/>
      <c r="VEW42" s="1865"/>
      <c r="VEX42" s="1865"/>
      <c r="VEY42" s="1865"/>
      <c r="VEZ42" s="1865"/>
      <c r="VFA42" s="1865"/>
      <c r="VFB42" s="1865"/>
      <c r="VFC42" s="1865"/>
      <c r="VFD42" s="1865"/>
      <c r="VFE42" s="1865"/>
      <c r="VFF42" s="1865"/>
      <c r="VFG42" s="1865"/>
      <c r="VFH42" s="1865"/>
      <c r="VFI42" s="1865"/>
      <c r="VFJ42" s="1865"/>
      <c r="VFK42" s="1865"/>
      <c r="VFL42" s="1865"/>
      <c r="VFM42" s="1865"/>
      <c r="VFN42" s="1865"/>
      <c r="VFO42" s="1865"/>
      <c r="VFP42" s="1865"/>
      <c r="VFQ42" s="1865"/>
      <c r="VFR42" s="1865"/>
      <c r="VFS42" s="1865"/>
      <c r="VFT42" s="1865"/>
      <c r="VFU42" s="1865"/>
      <c r="VFV42" s="1865"/>
      <c r="VFW42" s="1865"/>
      <c r="VFX42" s="1865"/>
      <c r="VFY42" s="1865"/>
      <c r="VFZ42" s="1865"/>
      <c r="VGA42" s="1865"/>
      <c r="VGB42" s="1865"/>
      <c r="VGC42" s="1865"/>
      <c r="VGD42" s="1865"/>
      <c r="VGE42" s="1865"/>
      <c r="VGF42" s="1865"/>
      <c r="VGG42" s="1865"/>
      <c r="VGH42" s="1865"/>
      <c r="VGI42" s="1865"/>
      <c r="VGJ42" s="1865"/>
      <c r="VGK42" s="1865"/>
      <c r="VGL42" s="1865"/>
      <c r="VGM42" s="1865"/>
      <c r="VGN42" s="1865"/>
      <c r="VGO42" s="1865"/>
      <c r="VGP42" s="1865"/>
      <c r="VGQ42" s="1865"/>
      <c r="VGR42" s="1865"/>
      <c r="VGS42" s="1865"/>
      <c r="VGT42" s="1865"/>
      <c r="VGU42" s="1865"/>
      <c r="VGV42" s="1865"/>
      <c r="VGW42" s="1865"/>
      <c r="VGX42" s="1865"/>
      <c r="VGY42" s="1865"/>
      <c r="VGZ42" s="1865"/>
      <c r="VHA42" s="1865"/>
      <c r="VHB42" s="1865"/>
      <c r="VHC42" s="1865"/>
      <c r="VHD42" s="1865"/>
      <c r="VHE42" s="1865"/>
      <c r="VHF42" s="1865"/>
      <c r="VHG42" s="1865"/>
      <c r="VHH42" s="1865"/>
      <c r="VHI42" s="1865"/>
      <c r="VHJ42" s="1865"/>
      <c r="VHK42" s="1865"/>
      <c r="VHL42" s="1865"/>
      <c r="VHM42" s="1865"/>
      <c r="VHN42" s="1865"/>
      <c r="VHO42" s="1865"/>
      <c r="VHP42" s="1865"/>
      <c r="VHQ42" s="1865"/>
      <c r="VHR42" s="1865"/>
      <c r="VHS42" s="1865"/>
      <c r="VHT42" s="1865"/>
      <c r="VHU42" s="1865"/>
      <c r="VHV42" s="1865"/>
      <c r="VHW42" s="1865"/>
      <c r="VHX42" s="1865"/>
      <c r="VHY42" s="1865"/>
      <c r="VHZ42" s="1865"/>
      <c r="VIA42" s="1865"/>
      <c r="VIB42" s="1865"/>
      <c r="VIC42" s="1865"/>
      <c r="VID42" s="1865"/>
      <c r="VIE42" s="1865"/>
      <c r="VIF42" s="1865"/>
      <c r="VIG42" s="1865"/>
      <c r="VIH42" s="1865"/>
      <c r="VII42" s="1865"/>
      <c r="VIJ42" s="1865"/>
      <c r="VIK42" s="1865"/>
      <c r="VIL42" s="1865"/>
      <c r="VIM42" s="1865"/>
      <c r="VIN42" s="1865"/>
      <c r="VIO42" s="1865"/>
      <c r="VIP42" s="1865"/>
      <c r="VIQ42" s="1865"/>
      <c r="VIR42" s="1865"/>
      <c r="VIS42" s="1865"/>
      <c r="VIT42" s="1865"/>
      <c r="VIU42" s="1865"/>
      <c r="VIV42" s="1865"/>
      <c r="VIW42" s="1865"/>
      <c r="VIX42" s="1865"/>
      <c r="VIY42" s="1865"/>
      <c r="VIZ42" s="1865"/>
      <c r="VJA42" s="1865"/>
      <c r="VJB42" s="1865"/>
      <c r="VJC42" s="1865"/>
      <c r="VJD42" s="1865"/>
      <c r="VJE42" s="1865"/>
      <c r="VJF42" s="1865"/>
      <c r="VJG42" s="1865"/>
      <c r="VJH42" s="1865"/>
      <c r="VJI42" s="1865"/>
      <c r="VJJ42" s="1865"/>
      <c r="VJK42" s="1865"/>
      <c r="VJL42" s="1865"/>
      <c r="VJM42" s="1865"/>
      <c r="VJN42" s="1865"/>
      <c r="VJO42" s="1865"/>
      <c r="VJP42" s="1865"/>
      <c r="VJQ42" s="1865"/>
      <c r="VJR42" s="1865"/>
      <c r="VJS42" s="1865"/>
      <c r="VJT42" s="1865"/>
      <c r="VJU42" s="1865"/>
      <c r="VJV42" s="1865"/>
      <c r="VJW42" s="1865"/>
      <c r="VJX42" s="1865"/>
      <c r="VJY42" s="1865"/>
      <c r="VJZ42" s="1865"/>
      <c r="VKA42" s="1865"/>
      <c r="VKB42" s="1865"/>
      <c r="VKC42" s="1865"/>
      <c r="VKD42" s="1865"/>
      <c r="VKE42" s="1865"/>
      <c r="VKF42" s="1865"/>
      <c r="VKG42" s="1865"/>
      <c r="VKH42" s="1865"/>
      <c r="VKI42" s="1865"/>
      <c r="VKJ42" s="1865"/>
      <c r="VKK42" s="1865"/>
      <c r="VKL42" s="1865"/>
      <c r="VKM42" s="1865"/>
      <c r="VKN42" s="1865"/>
      <c r="VKO42" s="1865"/>
      <c r="VKP42" s="1865"/>
      <c r="VKQ42" s="1865"/>
      <c r="VKR42" s="1865"/>
      <c r="VKS42" s="1865"/>
      <c r="VKT42" s="1865"/>
      <c r="VKU42" s="1865"/>
      <c r="VKV42" s="1865"/>
      <c r="VKW42" s="1865"/>
      <c r="VKX42" s="1865"/>
      <c r="VKY42" s="1865"/>
      <c r="VKZ42" s="1865"/>
      <c r="VLA42" s="1865"/>
      <c r="VLB42" s="1865"/>
      <c r="VLC42" s="1865"/>
      <c r="VLD42" s="1865"/>
      <c r="VLE42" s="1865"/>
      <c r="VLF42" s="1865"/>
      <c r="VLG42" s="1865"/>
      <c r="VLH42" s="1865"/>
      <c r="VLI42" s="1865"/>
      <c r="VLJ42" s="1865"/>
      <c r="VLK42" s="1865"/>
      <c r="VLL42" s="1865"/>
      <c r="VLM42" s="1865"/>
      <c r="VLN42" s="1865"/>
      <c r="VLO42" s="1865"/>
      <c r="VLP42" s="1865"/>
      <c r="VLQ42" s="1865"/>
      <c r="VLR42" s="1865"/>
      <c r="VLS42" s="1865"/>
      <c r="VLT42" s="1865"/>
      <c r="VLU42" s="1865"/>
      <c r="VLV42" s="1865"/>
      <c r="VLW42" s="1865"/>
      <c r="VLX42" s="1865"/>
      <c r="VLY42" s="1865"/>
      <c r="VLZ42" s="1865"/>
      <c r="VMA42" s="1865"/>
      <c r="VMB42" s="1865"/>
      <c r="VMC42" s="1865"/>
      <c r="VMD42" s="1865"/>
      <c r="VME42" s="1865"/>
      <c r="VMF42" s="1865"/>
      <c r="VMG42" s="1865"/>
      <c r="VMH42" s="1865"/>
      <c r="VMI42" s="1865"/>
      <c r="VMJ42" s="1865"/>
      <c r="VMK42" s="1865"/>
      <c r="VML42" s="1865"/>
      <c r="VMM42" s="1865"/>
      <c r="VMN42" s="1865"/>
      <c r="VMO42" s="1865"/>
      <c r="VMP42" s="1865"/>
      <c r="VMQ42" s="1865"/>
      <c r="VMR42" s="1865"/>
      <c r="VMS42" s="1865"/>
      <c r="VMT42" s="1865"/>
      <c r="VMU42" s="1865"/>
      <c r="VMV42" s="1865"/>
      <c r="VMW42" s="1865"/>
      <c r="VMX42" s="1865"/>
      <c r="VMY42" s="1865"/>
      <c r="VMZ42" s="1865"/>
      <c r="VNA42" s="1865"/>
      <c r="VNB42" s="1865"/>
      <c r="VNC42" s="1865"/>
      <c r="VND42" s="1865"/>
      <c r="VNE42" s="1865"/>
      <c r="VNF42" s="1865"/>
      <c r="VNG42" s="1865"/>
      <c r="VNH42" s="1865"/>
      <c r="VNI42" s="1865"/>
      <c r="VNJ42" s="1865"/>
      <c r="VNK42" s="1865"/>
      <c r="VNL42" s="1865"/>
      <c r="VNM42" s="1865"/>
      <c r="VNN42" s="1865"/>
      <c r="VNO42" s="1865"/>
      <c r="VNP42" s="1865"/>
      <c r="VNQ42" s="1865"/>
      <c r="VNR42" s="1865"/>
      <c r="VNS42" s="1865"/>
      <c r="VNT42" s="1865"/>
      <c r="VNU42" s="1865"/>
      <c r="VNV42" s="1865"/>
      <c r="VNW42" s="1865"/>
      <c r="VNX42" s="1865"/>
      <c r="VNY42" s="1865"/>
      <c r="VNZ42" s="1865"/>
      <c r="VOA42" s="1865"/>
      <c r="VOB42" s="1865"/>
      <c r="VOC42" s="1865"/>
      <c r="VOD42" s="1865"/>
      <c r="VOE42" s="1865"/>
      <c r="VOF42" s="1865"/>
      <c r="VOG42" s="1865"/>
      <c r="VOH42" s="1865"/>
      <c r="VOI42" s="1865"/>
      <c r="VOJ42" s="1865"/>
      <c r="VOK42" s="1865"/>
      <c r="VOL42" s="1865"/>
      <c r="VOM42" s="1865"/>
      <c r="VON42" s="1865"/>
      <c r="VOO42" s="1865"/>
      <c r="VOP42" s="1865"/>
      <c r="VOQ42" s="1865"/>
      <c r="VOR42" s="1865"/>
      <c r="VOS42" s="1865"/>
      <c r="VOT42" s="1865"/>
      <c r="VOU42" s="1865"/>
      <c r="VOV42" s="1865"/>
      <c r="VOW42" s="1865"/>
      <c r="VOX42" s="1865"/>
      <c r="VOY42" s="1865"/>
      <c r="VOZ42" s="1865"/>
      <c r="VPA42" s="1865"/>
      <c r="VPB42" s="1865"/>
      <c r="VPC42" s="1865"/>
      <c r="VPD42" s="1865"/>
      <c r="VPE42" s="1865"/>
      <c r="VPF42" s="1865"/>
      <c r="VPG42" s="1865"/>
      <c r="VPH42" s="1865"/>
      <c r="VPI42" s="1865"/>
      <c r="VPJ42" s="1865"/>
      <c r="VPK42" s="1865"/>
      <c r="VPL42" s="1865"/>
      <c r="VPM42" s="1865"/>
      <c r="VPN42" s="1865"/>
      <c r="VPO42" s="1865"/>
      <c r="VPP42" s="1865"/>
      <c r="VPQ42" s="1865"/>
      <c r="VPR42" s="1865"/>
      <c r="VPS42" s="1865"/>
      <c r="VPT42" s="1865"/>
      <c r="VPU42" s="1865"/>
      <c r="VPV42" s="1865"/>
      <c r="VPW42" s="1865"/>
      <c r="VPX42" s="1865"/>
      <c r="VPY42" s="1865"/>
      <c r="VPZ42" s="1865"/>
      <c r="VQA42" s="1865"/>
      <c r="VQB42" s="1865"/>
      <c r="VQC42" s="1865"/>
      <c r="VQD42" s="1865"/>
      <c r="VQE42" s="1865"/>
      <c r="VQF42" s="1865"/>
      <c r="VQG42" s="1865"/>
      <c r="VQH42" s="1865"/>
      <c r="VQI42" s="1865"/>
      <c r="VQJ42" s="1865"/>
      <c r="VQK42" s="1865"/>
      <c r="VQL42" s="1865"/>
      <c r="VQM42" s="1865"/>
      <c r="VQN42" s="1865"/>
      <c r="VQO42" s="1865"/>
      <c r="VQP42" s="1865"/>
      <c r="VQQ42" s="1865"/>
      <c r="VQR42" s="1865"/>
      <c r="VQS42" s="1865"/>
      <c r="VQT42" s="1865"/>
      <c r="VQU42" s="1865"/>
      <c r="VQV42" s="1865"/>
      <c r="VQW42" s="1865"/>
      <c r="VQX42" s="1865"/>
      <c r="VQY42" s="1865"/>
      <c r="VQZ42" s="1865"/>
      <c r="VRA42" s="1865"/>
      <c r="VRB42" s="1865"/>
      <c r="VRC42" s="1865"/>
      <c r="VRD42" s="1865"/>
      <c r="VRE42" s="1865"/>
      <c r="VRF42" s="1865"/>
      <c r="VRG42" s="1865"/>
      <c r="VRH42" s="1865"/>
      <c r="VRI42" s="1865"/>
      <c r="VRJ42" s="1865"/>
      <c r="VRK42" s="1865"/>
      <c r="VRL42" s="1865"/>
      <c r="VRM42" s="1865"/>
      <c r="VRN42" s="1865"/>
      <c r="VRO42" s="1865"/>
      <c r="VRP42" s="1865"/>
      <c r="VRQ42" s="1865"/>
      <c r="VRR42" s="1865"/>
      <c r="VRS42" s="1865"/>
      <c r="VRT42" s="1865"/>
      <c r="VRU42" s="1865"/>
      <c r="VRV42" s="1865"/>
      <c r="VRW42" s="1865"/>
      <c r="VRX42" s="1865"/>
      <c r="VRY42" s="1865"/>
      <c r="VRZ42" s="1865"/>
      <c r="VSA42" s="1865"/>
      <c r="VSB42" s="1865"/>
      <c r="VSC42" s="1865"/>
      <c r="VSD42" s="1865"/>
      <c r="VSE42" s="1865"/>
      <c r="VSF42" s="1865"/>
      <c r="VSG42" s="1865"/>
      <c r="VSH42" s="1865"/>
      <c r="VSI42" s="1865"/>
      <c r="VSJ42" s="1865"/>
      <c r="VSK42" s="1865"/>
      <c r="VSL42" s="1865"/>
      <c r="VSM42" s="1865"/>
      <c r="VSN42" s="1865"/>
      <c r="VSO42" s="1865"/>
      <c r="VSP42" s="1865"/>
      <c r="VSQ42" s="1865"/>
      <c r="VSR42" s="1865"/>
      <c r="VSS42" s="1865"/>
      <c r="VST42" s="1865"/>
      <c r="VSU42" s="1865"/>
      <c r="VSV42" s="1865"/>
      <c r="VSW42" s="1865"/>
      <c r="VSX42" s="1865"/>
      <c r="VSY42" s="1865"/>
      <c r="VSZ42" s="1865"/>
      <c r="VTA42" s="1865"/>
      <c r="VTB42" s="1865"/>
      <c r="VTC42" s="1865"/>
      <c r="VTD42" s="1865"/>
      <c r="VTE42" s="1865"/>
      <c r="VTF42" s="1865"/>
      <c r="VTG42" s="1865"/>
      <c r="VTH42" s="1865"/>
      <c r="VTI42" s="1865"/>
      <c r="VTJ42" s="1865"/>
      <c r="VTK42" s="1865"/>
      <c r="VTL42" s="1865"/>
      <c r="VTM42" s="1865"/>
      <c r="VTN42" s="1865"/>
      <c r="VTO42" s="1865"/>
      <c r="VTP42" s="1865"/>
      <c r="VTQ42" s="1865"/>
      <c r="VTR42" s="1865"/>
      <c r="VTS42" s="1865"/>
      <c r="VTT42" s="1865"/>
      <c r="VTU42" s="1865"/>
      <c r="VTV42" s="1865"/>
      <c r="VTW42" s="1865"/>
      <c r="VTX42" s="1865"/>
      <c r="VTY42" s="1865"/>
      <c r="VTZ42" s="1865"/>
      <c r="VUA42" s="1865"/>
      <c r="VUB42" s="1865"/>
      <c r="VUC42" s="1865"/>
      <c r="VUD42" s="1865"/>
      <c r="VUE42" s="1865"/>
      <c r="VUF42" s="1865"/>
      <c r="VUG42" s="1865"/>
      <c r="VUH42" s="1865"/>
      <c r="VUI42" s="1865"/>
      <c r="VUJ42" s="1865"/>
      <c r="VUK42" s="1865"/>
      <c r="VUL42" s="1865"/>
      <c r="VUM42" s="1865"/>
      <c r="VUN42" s="1865"/>
      <c r="VUO42" s="1865"/>
      <c r="VUP42" s="1865"/>
      <c r="VUQ42" s="1865"/>
      <c r="VUR42" s="1865"/>
      <c r="VUS42" s="1865"/>
      <c r="VUT42" s="1865"/>
      <c r="VUU42" s="1865"/>
      <c r="VUV42" s="1865"/>
      <c r="VUW42" s="1865"/>
      <c r="VUX42" s="1865"/>
      <c r="VUY42" s="1865"/>
      <c r="VUZ42" s="1865"/>
      <c r="VVA42" s="1865"/>
      <c r="VVB42" s="1865"/>
      <c r="VVC42" s="1865"/>
      <c r="VVD42" s="1865"/>
      <c r="VVE42" s="1865"/>
      <c r="VVF42" s="1865"/>
      <c r="VVG42" s="1865"/>
      <c r="VVH42" s="1865"/>
      <c r="VVI42" s="1865"/>
      <c r="VVJ42" s="1865"/>
      <c r="VVK42" s="1865"/>
      <c r="VVL42" s="1865"/>
      <c r="VVM42" s="1865"/>
      <c r="VVN42" s="1865"/>
      <c r="VVO42" s="1865"/>
      <c r="VVP42" s="1865"/>
      <c r="VVQ42" s="1865"/>
      <c r="VVR42" s="1865"/>
      <c r="VVS42" s="1865"/>
      <c r="VVT42" s="1865"/>
      <c r="VVU42" s="1865"/>
      <c r="VVV42" s="1865"/>
      <c r="VVW42" s="1865"/>
      <c r="VVX42" s="1865"/>
      <c r="VVY42" s="1865"/>
      <c r="VVZ42" s="1865"/>
      <c r="VWA42" s="1865"/>
      <c r="VWB42" s="1865"/>
      <c r="VWC42" s="1865"/>
      <c r="VWD42" s="1865"/>
      <c r="VWE42" s="1865"/>
      <c r="VWF42" s="1865"/>
      <c r="VWG42" s="1865"/>
      <c r="VWH42" s="1865"/>
      <c r="VWI42" s="1865"/>
      <c r="VWJ42" s="1865"/>
      <c r="VWK42" s="1865"/>
      <c r="VWL42" s="1865"/>
      <c r="VWM42" s="1865"/>
      <c r="VWN42" s="1865"/>
      <c r="VWO42" s="1865"/>
      <c r="VWP42" s="1865"/>
      <c r="VWQ42" s="1865"/>
      <c r="VWR42" s="1865"/>
      <c r="VWS42" s="1865"/>
      <c r="VWT42" s="1865"/>
      <c r="VWU42" s="1865"/>
      <c r="VWV42" s="1865"/>
      <c r="VWW42" s="1865"/>
      <c r="VWX42" s="1865"/>
      <c r="VWY42" s="1865"/>
      <c r="VWZ42" s="1865"/>
      <c r="VXA42" s="1865"/>
      <c r="VXB42" s="1865"/>
      <c r="VXC42" s="1865"/>
      <c r="VXD42" s="1865"/>
      <c r="VXE42" s="1865"/>
      <c r="VXF42" s="1865"/>
      <c r="VXG42" s="1865"/>
      <c r="VXH42" s="1865"/>
      <c r="VXI42" s="1865"/>
      <c r="VXJ42" s="1865"/>
      <c r="VXK42" s="1865"/>
      <c r="VXL42" s="1865"/>
      <c r="VXM42" s="1865"/>
      <c r="VXN42" s="1865"/>
      <c r="VXO42" s="1865"/>
      <c r="VXP42" s="1865"/>
      <c r="VXQ42" s="1865"/>
      <c r="VXR42" s="1865"/>
      <c r="VXS42" s="1865"/>
      <c r="VXT42" s="1865"/>
      <c r="VXU42" s="1865"/>
      <c r="VXV42" s="1865"/>
      <c r="VXW42" s="1865"/>
      <c r="VXX42" s="1865"/>
      <c r="VXY42" s="1865"/>
      <c r="VXZ42" s="1865"/>
      <c r="VYA42" s="1865"/>
      <c r="VYB42" s="1865"/>
      <c r="VYC42" s="1865"/>
      <c r="VYD42" s="1865"/>
      <c r="VYE42" s="1865"/>
      <c r="VYF42" s="1865"/>
      <c r="VYG42" s="1865"/>
      <c r="VYH42" s="1865"/>
      <c r="VYI42" s="1865"/>
      <c r="VYJ42" s="1865"/>
      <c r="VYK42" s="1865"/>
      <c r="VYL42" s="1865"/>
      <c r="VYM42" s="1865"/>
      <c r="VYN42" s="1865"/>
      <c r="VYO42" s="1865"/>
      <c r="VYP42" s="1865"/>
      <c r="VYQ42" s="1865"/>
      <c r="VYR42" s="1865"/>
      <c r="VYS42" s="1865"/>
      <c r="VYT42" s="1865"/>
      <c r="VYU42" s="1865"/>
      <c r="VYV42" s="1865"/>
      <c r="VYW42" s="1865"/>
      <c r="VYX42" s="1865"/>
      <c r="VYY42" s="1865"/>
      <c r="VYZ42" s="1865"/>
      <c r="VZA42" s="1865"/>
      <c r="VZB42" s="1865"/>
      <c r="VZC42" s="1865"/>
      <c r="VZD42" s="1865"/>
      <c r="VZE42" s="1865"/>
      <c r="VZF42" s="1865"/>
      <c r="VZG42" s="1865"/>
      <c r="VZH42" s="1865"/>
      <c r="VZI42" s="1865"/>
      <c r="VZJ42" s="1865"/>
      <c r="VZK42" s="1865"/>
      <c r="VZL42" s="1865"/>
      <c r="VZM42" s="1865"/>
      <c r="VZN42" s="1865"/>
      <c r="VZO42" s="1865"/>
      <c r="VZP42" s="1865"/>
      <c r="VZQ42" s="1865"/>
      <c r="VZR42" s="1865"/>
      <c r="VZS42" s="1865"/>
      <c r="VZT42" s="1865"/>
      <c r="VZU42" s="1865"/>
      <c r="VZV42" s="1865"/>
      <c r="VZW42" s="1865"/>
      <c r="VZX42" s="1865"/>
      <c r="VZY42" s="1865"/>
      <c r="VZZ42" s="1865"/>
      <c r="WAA42" s="1865"/>
      <c r="WAB42" s="1865"/>
      <c r="WAC42" s="1865"/>
      <c r="WAD42" s="1865"/>
      <c r="WAE42" s="1865"/>
      <c r="WAF42" s="1865"/>
      <c r="WAG42" s="1865"/>
      <c r="WAH42" s="1865"/>
      <c r="WAI42" s="1865"/>
      <c r="WAJ42" s="1865"/>
      <c r="WAK42" s="1865"/>
      <c r="WAL42" s="1865"/>
      <c r="WAM42" s="1865"/>
      <c r="WAN42" s="1865"/>
      <c r="WAO42" s="1865"/>
      <c r="WAP42" s="1865"/>
      <c r="WAQ42" s="1865"/>
      <c r="WAR42" s="1865"/>
      <c r="WAS42" s="1865"/>
      <c r="WAT42" s="1865"/>
      <c r="WAU42" s="1865"/>
      <c r="WAV42" s="1865"/>
      <c r="WAW42" s="1865"/>
      <c r="WAX42" s="1865"/>
      <c r="WAY42" s="1865"/>
      <c r="WAZ42" s="1865"/>
      <c r="WBA42" s="1865"/>
      <c r="WBB42" s="1865"/>
      <c r="WBC42" s="1865"/>
      <c r="WBD42" s="1865"/>
      <c r="WBE42" s="1865"/>
      <c r="WBF42" s="1865"/>
      <c r="WBG42" s="1865"/>
      <c r="WBH42" s="1865"/>
      <c r="WBI42" s="1865"/>
      <c r="WBJ42" s="1865"/>
      <c r="WBK42" s="1865"/>
      <c r="WBL42" s="1865"/>
      <c r="WBM42" s="1865"/>
      <c r="WBN42" s="1865"/>
      <c r="WBO42" s="1865"/>
      <c r="WBP42" s="1865"/>
      <c r="WBQ42" s="1865"/>
      <c r="WBR42" s="1865"/>
      <c r="WBS42" s="1865"/>
      <c r="WBT42" s="1865"/>
      <c r="WBU42" s="1865"/>
      <c r="WBV42" s="1865"/>
      <c r="WBW42" s="1865"/>
      <c r="WBX42" s="1865"/>
      <c r="WBY42" s="1865"/>
      <c r="WBZ42" s="1865"/>
      <c r="WCA42" s="1865"/>
      <c r="WCB42" s="1865"/>
      <c r="WCC42" s="1865"/>
      <c r="WCD42" s="1865"/>
      <c r="WCE42" s="1865"/>
      <c r="WCF42" s="1865"/>
      <c r="WCG42" s="1865"/>
      <c r="WCH42" s="1865"/>
      <c r="WCI42" s="1865"/>
      <c r="WCJ42" s="1865"/>
      <c r="WCK42" s="1865"/>
      <c r="WCL42" s="1865"/>
      <c r="WCM42" s="1865"/>
      <c r="WCN42" s="1865"/>
      <c r="WCO42" s="1865"/>
      <c r="WCP42" s="1865"/>
      <c r="WCQ42" s="1865"/>
      <c r="WCR42" s="1865"/>
      <c r="WCS42" s="1865"/>
      <c r="WCT42" s="1865"/>
      <c r="WCU42" s="1865"/>
      <c r="WCV42" s="1865"/>
      <c r="WCW42" s="1865"/>
      <c r="WCX42" s="1865"/>
      <c r="WCY42" s="1865"/>
      <c r="WCZ42" s="1865"/>
      <c r="WDA42" s="1865"/>
      <c r="WDB42" s="1865"/>
      <c r="WDC42" s="1865"/>
      <c r="WDD42" s="1865"/>
      <c r="WDE42" s="1865"/>
      <c r="WDF42" s="1865"/>
      <c r="WDG42" s="1865"/>
      <c r="WDH42" s="1865"/>
      <c r="WDI42" s="1865"/>
      <c r="WDJ42" s="1865"/>
      <c r="WDK42" s="1865"/>
      <c r="WDL42" s="1865"/>
      <c r="WDM42" s="1865"/>
      <c r="WDN42" s="1865"/>
      <c r="WDO42" s="1865"/>
      <c r="WDP42" s="1865"/>
      <c r="WDQ42" s="1865"/>
      <c r="WDR42" s="1865"/>
      <c r="WDS42" s="1865"/>
      <c r="WDT42" s="1865"/>
      <c r="WDU42" s="1865"/>
      <c r="WDV42" s="1865"/>
      <c r="WDW42" s="1865"/>
      <c r="WDX42" s="1865"/>
      <c r="WDY42" s="1865"/>
      <c r="WDZ42" s="1865"/>
      <c r="WEA42" s="1865"/>
      <c r="WEB42" s="1865"/>
      <c r="WEC42" s="1865"/>
      <c r="WED42" s="1865"/>
      <c r="WEE42" s="1865"/>
      <c r="WEF42" s="1865"/>
      <c r="WEG42" s="1865"/>
      <c r="WEH42" s="1865"/>
      <c r="WEI42" s="1865"/>
      <c r="WEJ42" s="1865"/>
      <c r="WEK42" s="1865"/>
      <c r="WEL42" s="1865"/>
      <c r="WEM42" s="1865"/>
      <c r="WEN42" s="1865"/>
      <c r="WEO42" s="1865"/>
      <c r="WEP42" s="1865"/>
      <c r="WEQ42" s="1865"/>
      <c r="WER42" s="1865"/>
      <c r="WES42" s="1865"/>
      <c r="WET42" s="1865"/>
      <c r="WEU42" s="1865"/>
      <c r="WEV42" s="1865"/>
      <c r="WEW42" s="1865"/>
      <c r="WEX42" s="1865"/>
      <c r="WEY42" s="1865"/>
      <c r="WEZ42" s="1865"/>
      <c r="WFA42" s="1865"/>
      <c r="WFB42" s="1865"/>
      <c r="WFC42" s="1865"/>
      <c r="WFD42" s="1865"/>
      <c r="WFE42" s="1865"/>
      <c r="WFF42" s="1865"/>
      <c r="WFG42" s="1865"/>
      <c r="WFH42" s="1865"/>
      <c r="WFI42" s="1865"/>
      <c r="WFJ42" s="1865"/>
      <c r="WFK42" s="1865"/>
      <c r="WFL42" s="1865"/>
      <c r="WFM42" s="1865"/>
      <c r="WFN42" s="1865"/>
      <c r="WFO42" s="1865"/>
      <c r="WFP42" s="1865"/>
      <c r="WFQ42" s="1865"/>
      <c r="WFR42" s="1865"/>
      <c r="WFS42" s="1865"/>
      <c r="WFT42" s="1865"/>
      <c r="WFU42" s="1865"/>
      <c r="WFV42" s="1865"/>
      <c r="WFW42" s="1865"/>
      <c r="WFX42" s="1865"/>
      <c r="WFY42" s="1865"/>
      <c r="WFZ42" s="1865"/>
      <c r="WGA42" s="1865"/>
      <c r="WGB42" s="1865"/>
      <c r="WGC42" s="1865"/>
      <c r="WGD42" s="1865"/>
      <c r="WGE42" s="1865"/>
      <c r="WGF42" s="1865"/>
      <c r="WGG42" s="1865"/>
      <c r="WGH42" s="1865"/>
      <c r="WGI42" s="1865"/>
      <c r="WGJ42" s="1865"/>
      <c r="WGK42" s="1865"/>
      <c r="WGL42" s="1865"/>
      <c r="WGM42" s="1865"/>
      <c r="WGN42" s="1865"/>
      <c r="WGO42" s="1865"/>
      <c r="WGP42" s="1865"/>
      <c r="WGQ42" s="1865"/>
      <c r="WGR42" s="1865"/>
      <c r="WGS42" s="1865"/>
      <c r="WGT42" s="1865"/>
      <c r="WGU42" s="1865"/>
      <c r="WGV42" s="1865"/>
      <c r="WGW42" s="1865"/>
      <c r="WGX42" s="1865"/>
      <c r="WGY42" s="1865"/>
      <c r="WGZ42" s="1865"/>
      <c r="WHA42" s="1865"/>
      <c r="WHB42" s="1865"/>
      <c r="WHC42" s="1865"/>
      <c r="WHD42" s="1865"/>
      <c r="WHE42" s="1865"/>
      <c r="WHF42" s="1865"/>
      <c r="WHG42" s="1865"/>
      <c r="WHH42" s="1865"/>
      <c r="WHI42" s="1865"/>
      <c r="WHJ42" s="1865"/>
      <c r="WHK42" s="1865"/>
      <c r="WHL42" s="1865"/>
      <c r="WHM42" s="1865"/>
      <c r="WHN42" s="1865"/>
      <c r="WHO42" s="1865"/>
      <c r="WHP42" s="1865"/>
      <c r="WHQ42" s="1865"/>
      <c r="WHR42" s="1865"/>
      <c r="WHS42" s="1865"/>
      <c r="WHT42" s="1865"/>
      <c r="WHU42" s="1865"/>
      <c r="WHV42" s="1865"/>
      <c r="WHW42" s="1865"/>
      <c r="WHX42" s="1865"/>
      <c r="WHY42" s="1865"/>
      <c r="WHZ42" s="1865"/>
      <c r="WIA42" s="1865"/>
      <c r="WIB42" s="1865"/>
      <c r="WIC42" s="1865"/>
      <c r="WID42" s="1865"/>
      <c r="WIE42" s="1865"/>
      <c r="WIF42" s="1865"/>
      <c r="WIG42" s="1865"/>
      <c r="WIH42" s="1865"/>
      <c r="WII42" s="1865"/>
      <c r="WIJ42" s="1865"/>
      <c r="WIK42" s="1865"/>
      <c r="WIL42" s="1865"/>
      <c r="WIM42" s="1865"/>
      <c r="WIN42" s="1865"/>
      <c r="WIO42" s="1865"/>
      <c r="WIP42" s="1865"/>
      <c r="WIQ42" s="1865"/>
      <c r="WIR42" s="1865"/>
      <c r="WIS42" s="1865"/>
      <c r="WIT42" s="1865"/>
      <c r="WIU42" s="1865"/>
      <c r="WIV42" s="1865"/>
      <c r="WIW42" s="1865"/>
      <c r="WIX42" s="1865"/>
      <c r="WIY42" s="1865"/>
      <c r="WIZ42" s="1865"/>
      <c r="WJA42" s="1865"/>
      <c r="WJB42" s="1865"/>
      <c r="WJC42" s="1865"/>
      <c r="WJD42" s="1865"/>
      <c r="WJE42" s="1865"/>
      <c r="WJF42" s="1865"/>
      <c r="WJG42" s="1865"/>
      <c r="WJH42" s="1865"/>
      <c r="WJI42" s="1865"/>
      <c r="WJJ42" s="1865"/>
      <c r="WJK42" s="1865"/>
      <c r="WJL42" s="1865"/>
      <c r="WJM42" s="1865"/>
      <c r="WJN42" s="1865"/>
      <c r="WJO42" s="1865"/>
      <c r="WJP42" s="1865"/>
      <c r="WJQ42" s="1865"/>
      <c r="WJR42" s="1865"/>
      <c r="WJS42" s="1865"/>
      <c r="WJT42" s="1865"/>
      <c r="WJU42" s="1865"/>
      <c r="WJV42" s="1865"/>
      <c r="WJW42" s="1865"/>
      <c r="WJX42" s="1865"/>
      <c r="WJY42" s="1865"/>
      <c r="WJZ42" s="1865"/>
      <c r="WKA42" s="1865"/>
      <c r="WKB42" s="1865"/>
      <c r="WKC42" s="1865"/>
      <c r="WKD42" s="1865"/>
      <c r="WKE42" s="1865"/>
      <c r="WKF42" s="1865"/>
      <c r="WKG42" s="1865"/>
      <c r="WKH42" s="1865"/>
      <c r="WKI42" s="1865"/>
      <c r="WKJ42" s="1865"/>
      <c r="WKK42" s="1865"/>
      <c r="WKL42" s="1865"/>
      <c r="WKM42" s="1865"/>
      <c r="WKN42" s="1865"/>
      <c r="WKO42" s="1865"/>
      <c r="WKP42" s="1865"/>
      <c r="WKQ42" s="1865"/>
      <c r="WKR42" s="1865"/>
      <c r="WKS42" s="1865"/>
      <c r="WKT42" s="1865"/>
      <c r="WKU42" s="1865"/>
      <c r="WKV42" s="1865"/>
      <c r="WKW42" s="1865"/>
      <c r="WKX42" s="1865"/>
      <c r="WKY42" s="1865"/>
      <c r="WKZ42" s="1865"/>
      <c r="WLA42" s="1865"/>
      <c r="WLB42" s="1865"/>
      <c r="WLC42" s="1865"/>
      <c r="WLD42" s="1865"/>
      <c r="WLE42" s="1865"/>
      <c r="WLF42" s="1865"/>
      <c r="WLG42" s="1865"/>
      <c r="WLH42" s="1865"/>
      <c r="WLI42" s="1865"/>
      <c r="WLJ42" s="1865"/>
      <c r="WLK42" s="1865"/>
      <c r="WLL42" s="1865"/>
      <c r="WLM42" s="1865"/>
      <c r="WLN42" s="1865"/>
      <c r="WLO42" s="1865"/>
      <c r="WLP42" s="1865"/>
      <c r="WLQ42" s="1865"/>
      <c r="WLR42" s="1865"/>
      <c r="WLS42" s="1865"/>
      <c r="WLT42" s="1865"/>
      <c r="WLU42" s="1865"/>
      <c r="WLV42" s="1865"/>
      <c r="WLW42" s="1865"/>
      <c r="WLX42" s="1865"/>
      <c r="WLY42" s="1865"/>
      <c r="WLZ42" s="1865"/>
      <c r="WMA42" s="1865"/>
      <c r="WMB42" s="1865"/>
      <c r="WMC42" s="1865"/>
      <c r="WMD42" s="1865"/>
      <c r="WME42" s="1865"/>
      <c r="WMF42" s="1865"/>
      <c r="WMG42" s="1865"/>
      <c r="WMH42" s="1865"/>
      <c r="WMI42" s="1865"/>
      <c r="WMJ42" s="1865"/>
      <c r="WMK42" s="1865"/>
      <c r="WML42" s="1865"/>
      <c r="WMM42" s="1865"/>
      <c r="WMN42" s="1865"/>
      <c r="WMO42" s="1865"/>
      <c r="WMP42" s="1865"/>
      <c r="WMQ42" s="1865"/>
      <c r="WMR42" s="1865"/>
      <c r="WMS42" s="1865"/>
      <c r="WMT42" s="1865"/>
      <c r="WMU42" s="1865"/>
      <c r="WMV42" s="1865"/>
      <c r="WMW42" s="1865"/>
      <c r="WMX42" s="1865"/>
      <c r="WMY42" s="1865"/>
      <c r="WMZ42" s="1865"/>
      <c r="WNA42" s="1865"/>
      <c r="WNB42" s="1865"/>
      <c r="WNC42" s="1865"/>
      <c r="WND42" s="1865"/>
      <c r="WNE42" s="1865"/>
      <c r="WNF42" s="1865"/>
      <c r="WNG42" s="1865"/>
      <c r="WNH42" s="1865"/>
      <c r="WNI42" s="1865"/>
      <c r="WNJ42" s="1865"/>
      <c r="WNK42" s="1865"/>
      <c r="WNL42" s="1865"/>
      <c r="WNM42" s="1865"/>
      <c r="WNN42" s="1865"/>
      <c r="WNO42" s="1865"/>
      <c r="WNP42" s="1865"/>
      <c r="WNQ42" s="1865"/>
      <c r="WNR42" s="1865"/>
      <c r="WNS42" s="1865"/>
      <c r="WNT42" s="1865"/>
      <c r="WNU42" s="1865"/>
      <c r="WNV42" s="1865"/>
      <c r="WNW42" s="1865"/>
      <c r="WNX42" s="1865"/>
      <c r="WNY42" s="1865"/>
      <c r="WNZ42" s="1865"/>
      <c r="WOA42" s="1865"/>
      <c r="WOB42" s="1865"/>
      <c r="WOC42" s="1865"/>
      <c r="WOD42" s="1865"/>
      <c r="WOE42" s="1865"/>
      <c r="WOF42" s="1865"/>
      <c r="WOG42" s="1865"/>
      <c r="WOH42" s="1865"/>
      <c r="WOI42" s="1865"/>
      <c r="WOJ42" s="1865"/>
      <c r="WOK42" s="1865"/>
      <c r="WOL42" s="1865"/>
      <c r="WOM42" s="1865"/>
      <c r="WON42" s="1865"/>
      <c r="WOO42" s="1865"/>
      <c r="WOP42" s="1865"/>
      <c r="WOQ42" s="1865"/>
      <c r="WOR42" s="1865"/>
      <c r="WOS42" s="1865"/>
      <c r="WOT42" s="1865"/>
      <c r="WOU42" s="1865"/>
      <c r="WOV42" s="1865"/>
      <c r="WOW42" s="1865"/>
      <c r="WOX42" s="1865"/>
      <c r="WOY42" s="1865"/>
      <c r="WOZ42" s="1865"/>
      <c r="WPA42" s="1865"/>
      <c r="WPB42" s="1865"/>
      <c r="WPC42" s="1865"/>
      <c r="WPD42" s="1865"/>
      <c r="WPE42" s="1865"/>
      <c r="WPF42" s="1865"/>
      <c r="WPG42" s="1865"/>
      <c r="WPH42" s="1865"/>
      <c r="WPI42" s="1865"/>
      <c r="WPJ42" s="1865"/>
      <c r="WPK42" s="1865"/>
      <c r="WPL42" s="1865"/>
      <c r="WPM42" s="1865"/>
      <c r="WPN42" s="1865"/>
      <c r="WPO42" s="1865"/>
      <c r="WPP42" s="1865"/>
      <c r="WPQ42" s="1865"/>
      <c r="WPR42" s="1865"/>
      <c r="WPS42" s="1865"/>
      <c r="WPT42" s="1865"/>
      <c r="WPU42" s="1865"/>
      <c r="WPV42" s="1865"/>
      <c r="WPW42" s="1865"/>
      <c r="WPX42" s="1865"/>
      <c r="WPY42" s="1865"/>
      <c r="WPZ42" s="1865"/>
      <c r="WQA42" s="1865"/>
      <c r="WQB42" s="1865"/>
      <c r="WQC42" s="1865"/>
      <c r="WQD42" s="1865"/>
      <c r="WQE42" s="1865"/>
      <c r="WQF42" s="1865"/>
      <c r="WQG42" s="1865"/>
      <c r="WQH42" s="1865"/>
      <c r="WQI42" s="1865"/>
      <c r="WQJ42" s="1865"/>
      <c r="WQK42" s="1865"/>
      <c r="WQL42" s="1865"/>
      <c r="WQM42" s="1865"/>
      <c r="WQN42" s="1865"/>
      <c r="WQO42" s="1865"/>
      <c r="WQP42" s="1865"/>
      <c r="WQQ42" s="1865"/>
      <c r="WQR42" s="1865"/>
      <c r="WQS42" s="1865"/>
      <c r="WQT42" s="1865"/>
      <c r="WQU42" s="1865"/>
      <c r="WQV42" s="1865"/>
      <c r="WQW42" s="1865"/>
      <c r="WQX42" s="1865"/>
      <c r="WQY42" s="1865"/>
      <c r="WQZ42" s="1865"/>
      <c r="WRA42" s="1865"/>
      <c r="WRB42" s="1865"/>
      <c r="WRC42" s="1865"/>
      <c r="WRD42" s="1865"/>
      <c r="WRE42" s="1865"/>
      <c r="WRF42" s="1865"/>
      <c r="WRG42" s="1865"/>
      <c r="WRH42" s="1865"/>
      <c r="WRI42" s="1865"/>
      <c r="WRJ42" s="1865"/>
      <c r="WRK42" s="1865"/>
      <c r="WRL42" s="1865"/>
      <c r="WRM42" s="1865"/>
      <c r="WRN42" s="1865"/>
      <c r="WRO42" s="1865"/>
      <c r="WRP42" s="1865"/>
      <c r="WRQ42" s="1865"/>
      <c r="WRR42" s="1865"/>
      <c r="WRS42" s="1865"/>
      <c r="WRT42" s="1865"/>
      <c r="WRU42" s="1865"/>
      <c r="WRV42" s="1865"/>
      <c r="WRW42" s="1865"/>
      <c r="WRX42" s="1865"/>
      <c r="WRY42" s="1865"/>
      <c r="WRZ42" s="1865"/>
      <c r="WSA42" s="1865"/>
      <c r="WSB42" s="1865"/>
      <c r="WSC42" s="1865"/>
      <c r="WSD42" s="1865"/>
      <c r="WSE42" s="1865"/>
      <c r="WSF42" s="1865"/>
      <c r="WSG42" s="1865"/>
      <c r="WSH42" s="1865"/>
      <c r="WSI42" s="1865"/>
      <c r="WSJ42" s="1865"/>
      <c r="WSK42" s="1865"/>
      <c r="WSL42" s="1865"/>
      <c r="WSM42" s="1865"/>
      <c r="WSN42" s="1865"/>
      <c r="WSO42" s="1865"/>
      <c r="WSP42" s="1865"/>
      <c r="WSQ42" s="1865"/>
      <c r="WSR42" s="1865"/>
      <c r="WSS42" s="1865"/>
      <c r="WST42" s="1865"/>
      <c r="WSU42" s="1865"/>
      <c r="WSV42" s="1865"/>
      <c r="WSW42" s="1865"/>
      <c r="WSX42" s="1865"/>
      <c r="WSY42" s="1865"/>
      <c r="WSZ42" s="1865"/>
      <c r="WTA42" s="1865"/>
      <c r="WTB42" s="1865"/>
      <c r="WTC42" s="1865"/>
      <c r="WTD42" s="1865"/>
      <c r="WTE42" s="1865"/>
      <c r="WTF42" s="1865"/>
      <c r="WTG42" s="1865"/>
      <c r="WTH42" s="1865"/>
      <c r="WTI42" s="1865"/>
      <c r="WTJ42" s="1865"/>
      <c r="WTK42" s="1865"/>
      <c r="WTL42" s="1865"/>
      <c r="WTM42" s="1865"/>
      <c r="WTN42" s="1865"/>
      <c r="WTO42" s="1865"/>
      <c r="WTP42" s="1865"/>
      <c r="WTQ42" s="1865"/>
      <c r="WTR42" s="1865"/>
      <c r="WTS42" s="1865"/>
      <c r="WTT42" s="1865"/>
      <c r="WTU42" s="1865"/>
      <c r="WTV42" s="1865"/>
      <c r="WTW42" s="1865"/>
      <c r="WTX42" s="1865"/>
      <c r="WTY42" s="1865"/>
      <c r="WTZ42" s="1865"/>
      <c r="WUA42" s="1865"/>
      <c r="WUB42" s="1865"/>
      <c r="WUC42" s="1865"/>
      <c r="WUD42" s="1865"/>
      <c r="WUE42" s="1865"/>
      <c r="WUF42" s="1865"/>
      <c r="WUG42" s="1865"/>
      <c r="WUH42" s="1865"/>
      <c r="WUI42" s="1865"/>
      <c r="WUJ42" s="1865"/>
      <c r="WUK42" s="1865"/>
      <c r="WUL42" s="1865"/>
      <c r="WUM42" s="1865"/>
      <c r="WUN42" s="1865"/>
      <c r="WUO42" s="1865"/>
      <c r="WUP42" s="1865"/>
      <c r="WUQ42" s="1865"/>
      <c r="WUR42" s="1865"/>
      <c r="WUS42" s="1865"/>
      <c r="WUT42" s="1865"/>
      <c r="WUU42" s="1865"/>
      <c r="WUV42" s="1865"/>
      <c r="WUW42" s="1865"/>
      <c r="WUX42" s="1865"/>
      <c r="WUY42" s="1865"/>
      <c r="WUZ42" s="1865"/>
      <c r="WVA42" s="1865"/>
      <c r="WVB42" s="1865"/>
      <c r="WVC42" s="1865"/>
      <c r="WVD42" s="1865"/>
      <c r="WVE42" s="1865"/>
      <c r="WVF42" s="1865"/>
      <c r="WVG42" s="1865"/>
      <c r="WVH42" s="1865"/>
      <c r="WVI42" s="1865"/>
      <c r="WVJ42" s="1865"/>
      <c r="WVK42" s="1865"/>
      <c r="WVL42" s="1865"/>
      <c r="WVM42" s="1865"/>
      <c r="WVN42" s="1865"/>
      <c r="WVO42" s="1865"/>
      <c r="WVP42" s="1865"/>
      <c r="WVQ42" s="1865"/>
      <c r="WVR42" s="1865"/>
      <c r="WVS42" s="1865"/>
      <c r="WVT42" s="1865"/>
      <c r="WVU42" s="1865"/>
      <c r="WVV42" s="1865"/>
      <c r="WVW42" s="1865"/>
      <c r="WVX42" s="1865"/>
      <c r="WVY42" s="1865"/>
      <c r="WVZ42" s="1865"/>
      <c r="WWA42" s="1865"/>
      <c r="WWB42" s="1865"/>
      <c r="WWC42" s="1865"/>
      <c r="WWD42" s="1865"/>
      <c r="WWE42" s="1865"/>
      <c r="WWF42" s="1865"/>
      <c r="WWG42" s="1865"/>
      <c r="WWH42" s="1865"/>
      <c r="WWI42" s="1865"/>
      <c r="WWJ42" s="1865"/>
      <c r="WWK42" s="1865"/>
      <c r="WWL42" s="1865"/>
      <c r="WWM42" s="1865"/>
      <c r="WWN42" s="1865"/>
      <c r="WWO42" s="1865"/>
      <c r="WWP42" s="1865"/>
      <c r="WWQ42" s="1865"/>
      <c r="WWR42" s="1865"/>
      <c r="WWS42" s="1865"/>
      <c r="WWT42" s="1865"/>
      <c r="WWU42" s="1865"/>
      <c r="WWV42" s="1865"/>
      <c r="WWW42" s="1865"/>
      <c r="WWX42" s="1865"/>
      <c r="WWY42" s="1865"/>
      <c r="WWZ42" s="1865"/>
      <c r="WXA42" s="1865"/>
      <c r="WXB42" s="1865"/>
      <c r="WXC42" s="1865"/>
      <c r="WXD42" s="1865"/>
      <c r="WXE42" s="1865"/>
      <c r="WXF42" s="1865"/>
      <c r="WXG42" s="1865"/>
      <c r="WXH42" s="1865"/>
      <c r="WXI42" s="1865"/>
      <c r="WXJ42" s="1865"/>
      <c r="WXK42" s="1865"/>
      <c r="WXL42" s="1865"/>
      <c r="WXM42" s="1865"/>
      <c r="WXN42" s="1865"/>
      <c r="WXO42" s="1865"/>
      <c r="WXP42" s="1865"/>
      <c r="WXQ42" s="1865"/>
      <c r="WXR42" s="1865"/>
      <c r="WXS42" s="1865"/>
      <c r="WXT42" s="1865"/>
      <c r="WXU42" s="1865"/>
      <c r="WXV42" s="1865"/>
      <c r="WXW42" s="1865"/>
      <c r="WXX42" s="1865"/>
      <c r="WXY42" s="1865"/>
      <c r="WXZ42" s="1865"/>
      <c r="WYA42" s="1865"/>
      <c r="WYB42" s="1865"/>
      <c r="WYC42" s="1865"/>
      <c r="WYD42" s="1865"/>
      <c r="WYE42" s="1865"/>
      <c r="WYF42" s="1865"/>
      <c r="WYG42" s="1865"/>
      <c r="WYH42" s="1865"/>
      <c r="WYI42" s="1865"/>
      <c r="WYJ42" s="1865"/>
      <c r="WYK42" s="1865"/>
      <c r="WYL42" s="1865"/>
      <c r="WYM42" s="1865"/>
      <c r="WYN42" s="1865"/>
      <c r="WYO42" s="1865"/>
      <c r="WYP42" s="1865"/>
      <c r="WYQ42" s="1865"/>
      <c r="WYR42" s="1865"/>
      <c r="WYS42" s="1865"/>
      <c r="WYT42" s="1865"/>
      <c r="WYU42" s="1865"/>
      <c r="WYV42" s="1865"/>
      <c r="WYW42" s="1865"/>
      <c r="WYX42" s="1865"/>
      <c r="WYY42" s="1865"/>
      <c r="WYZ42" s="1865"/>
      <c r="WZA42" s="1865"/>
      <c r="WZB42" s="1865"/>
      <c r="WZC42" s="1865"/>
      <c r="WZD42" s="1865"/>
      <c r="WZE42" s="1865"/>
      <c r="WZF42" s="1865"/>
      <c r="WZG42" s="1865"/>
      <c r="WZH42" s="1865"/>
      <c r="WZI42" s="1865"/>
      <c r="WZJ42" s="1865"/>
      <c r="WZK42" s="1865"/>
      <c r="WZL42" s="1865"/>
      <c r="WZM42" s="1865"/>
      <c r="WZN42" s="1865"/>
      <c r="WZO42" s="1865"/>
      <c r="WZP42" s="1865"/>
      <c r="WZQ42" s="1865"/>
      <c r="WZR42" s="1865"/>
      <c r="WZS42" s="1865"/>
      <c r="WZT42" s="1865"/>
      <c r="WZU42" s="1865"/>
      <c r="WZV42" s="1865"/>
      <c r="WZW42" s="1865"/>
      <c r="WZX42" s="1865"/>
      <c r="WZY42" s="1865"/>
      <c r="WZZ42" s="1865"/>
      <c r="XAA42" s="1865"/>
      <c r="XAB42" s="1865"/>
      <c r="XAC42" s="1865"/>
      <c r="XAD42" s="1865"/>
      <c r="XAE42" s="1865"/>
      <c r="XAF42" s="1865"/>
      <c r="XAG42" s="1865"/>
      <c r="XAH42" s="1865"/>
      <c r="XAI42" s="1865"/>
      <c r="XAJ42" s="1865"/>
      <c r="XAK42" s="1865"/>
      <c r="XAL42" s="1865"/>
      <c r="XAM42" s="1865"/>
      <c r="XAN42" s="1865"/>
      <c r="XAO42" s="1865"/>
      <c r="XAP42" s="1865"/>
      <c r="XAQ42" s="1865"/>
      <c r="XAR42" s="1865"/>
      <c r="XAS42" s="1865"/>
      <c r="XAT42" s="1865"/>
      <c r="XAU42" s="1865"/>
      <c r="XAV42" s="1865"/>
      <c r="XAW42" s="1865"/>
      <c r="XAX42" s="1865"/>
      <c r="XAY42" s="1865"/>
      <c r="XAZ42" s="1865"/>
      <c r="XBA42" s="1865"/>
      <c r="XBB42" s="1865"/>
      <c r="XBC42" s="1865"/>
      <c r="XBD42" s="1865"/>
      <c r="XBE42" s="1865"/>
      <c r="XBF42" s="1865"/>
      <c r="XBG42" s="1865"/>
      <c r="XBH42" s="1865"/>
      <c r="XBI42" s="1865"/>
      <c r="XBJ42" s="1865"/>
      <c r="XBK42" s="1865"/>
      <c r="XBL42" s="1865"/>
      <c r="XBM42" s="1865"/>
      <c r="XBN42" s="1865"/>
      <c r="XBO42" s="1865"/>
      <c r="XBP42" s="1865"/>
      <c r="XBQ42" s="1865"/>
      <c r="XBR42" s="1865"/>
      <c r="XBS42" s="1865"/>
      <c r="XBT42" s="1865"/>
      <c r="XBU42" s="1865"/>
      <c r="XBV42" s="1865"/>
      <c r="XBW42" s="1865"/>
      <c r="XBX42" s="1865"/>
      <c r="XBY42" s="1865"/>
      <c r="XBZ42" s="1865"/>
      <c r="XCA42" s="1865"/>
      <c r="XCB42" s="1865"/>
      <c r="XCC42" s="1865"/>
      <c r="XCD42" s="1865"/>
      <c r="XCE42" s="1865"/>
      <c r="XCF42" s="1865"/>
      <c r="XCG42" s="1865"/>
      <c r="XCH42" s="1865"/>
      <c r="XCI42" s="1865"/>
      <c r="XCJ42" s="1865"/>
      <c r="XCK42" s="1865"/>
      <c r="XCL42" s="1865"/>
      <c r="XCM42" s="1865"/>
      <c r="XCN42" s="1865"/>
      <c r="XCO42" s="1865"/>
      <c r="XCP42" s="1865"/>
      <c r="XCQ42" s="1865"/>
      <c r="XCR42" s="1865"/>
      <c r="XCS42" s="1865"/>
      <c r="XCT42" s="1865"/>
      <c r="XCU42" s="1865"/>
      <c r="XCV42" s="1865"/>
      <c r="XCW42" s="1865"/>
      <c r="XCX42" s="1865"/>
      <c r="XCY42" s="1865"/>
      <c r="XCZ42" s="1865"/>
      <c r="XDA42" s="1865"/>
      <c r="XDB42" s="1865"/>
      <c r="XDC42" s="1865"/>
      <c r="XDD42" s="1865"/>
      <c r="XDE42" s="1865"/>
      <c r="XDF42" s="1865"/>
      <c r="XDG42" s="1865"/>
      <c r="XDH42" s="1865"/>
      <c r="XDI42" s="1865"/>
      <c r="XDJ42" s="1865"/>
      <c r="XDK42" s="1865"/>
      <c r="XDL42" s="1865"/>
      <c r="XDM42" s="1865"/>
      <c r="XDN42" s="1865"/>
      <c r="XDO42" s="1865"/>
      <c r="XDP42" s="1865"/>
      <c r="XDQ42" s="1865"/>
      <c r="XDR42" s="1865"/>
      <c r="XDS42" s="1865"/>
      <c r="XDT42" s="1865"/>
      <c r="XDU42" s="1865"/>
      <c r="XDV42" s="1865"/>
      <c r="XDW42" s="1865"/>
      <c r="XDX42" s="1865"/>
      <c r="XDY42" s="1865"/>
      <c r="XDZ42" s="1865"/>
      <c r="XEA42" s="1865"/>
      <c r="XEB42" s="1865"/>
      <c r="XEC42" s="1865"/>
      <c r="XED42" s="1865"/>
      <c r="XEE42" s="1865"/>
      <c r="XEF42" s="1865"/>
      <c r="XEG42" s="1865"/>
      <c r="XEH42" s="1865"/>
      <c r="XEI42" s="1865"/>
      <c r="XEJ42" s="1865"/>
      <c r="XEK42" s="1865"/>
      <c r="XEL42" s="1865"/>
      <c r="XEM42" s="1865"/>
      <c r="XEN42" s="1865"/>
      <c r="XEO42" s="1865"/>
      <c r="XEP42" s="1865"/>
      <c r="XEQ42" s="1865"/>
      <c r="XER42" s="1865"/>
      <c r="XES42" s="1865"/>
      <c r="XET42" s="1865"/>
      <c r="XEU42" s="1865"/>
      <c r="XEV42" s="1865"/>
      <c r="XEW42" s="1865"/>
      <c r="XEX42" s="1865"/>
      <c r="XEY42" s="1865"/>
      <c r="XEZ42" s="1865"/>
      <c r="XFA42" s="1865"/>
      <c r="XFB42" s="1865"/>
    </row>
    <row r="43" spans="1:16382" s="372" customFormat="1" ht="18.75" hidden="1" customHeight="1" x14ac:dyDescent="0.15">
      <c r="A43" s="354"/>
      <c r="B43" s="354"/>
      <c r="C43" s="354"/>
      <c r="D43" s="354"/>
      <c r="E43" s="354"/>
      <c r="F43" s="354"/>
      <c r="G43" s="354"/>
      <c r="H43" s="354"/>
      <c r="I43" s="354"/>
      <c r="J43" s="354"/>
      <c r="K43" s="354"/>
      <c r="L43" s="354"/>
      <c r="M43" s="354"/>
      <c r="N43" s="354"/>
      <c r="O43" s="354"/>
      <c r="P43" s="354"/>
      <c r="Q43" s="354"/>
      <c r="R43" s="354"/>
      <c r="S43" s="354"/>
      <c r="T43" s="354"/>
      <c r="U43" s="354"/>
      <c r="V43" s="354"/>
      <c r="W43" s="354"/>
      <c r="X43" s="354"/>
      <c r="Y43" s="354"/>
      <c r="Z43" s="354"/>
    </row>
    <row r="44" spans="1:16382" s="372" customFormat="1" ht="18.75" hidden="1" customHeight="1" x14ac:dyDescent="0.15">
      <c r="A44" s="354"/>
      <c r="B44" s="354"/>
      <c r="C44" s="354"/>
      <c r="D44" s="354"/>
      <c r="E44" s="354"/>
      <c r="F44" s="354"/>
      <c r="G44" s="354"/>
      <c r="H44" s="354"/>
      <c r="I44" s="354"/>
      <c r="J44" s="354"/>
      <c r="K44" s="354"/>
      <c r="L44" s="354"/>
      <c r="M44" s="354"/>
      <c r="N44" s="354"/>
      <c r="O44" s="354"/>
      <c r="P44" s="354"/>
      <c r="Q44" s="354"/>
      <c r="R44" s="354"/>
      <c r="S44" s="354"/>
      <c r="T44" s="354"/>
      <c r="U44" s="354"/>
      <c r="V44" s="354"/>
      <c r="W44" s="354"/>
      <c r="X44" s="354"/>
      <c r="Y44" s="354"/>
      <c r="Z44" s="354"/>
    </row>
    <row r="45" spans="1:16382" s="372" customFormat="1" ht="18.75" hidden="1" customHeight="1" x14ac:dyDescent="0.15">
      <c r="A45" s="354"/>
      <c r="B45" s="354"/>
      <c r="C45" s="354"/>
      <c r="D45" s="354"/>
      <c r="E45" s="354"/>
      <c r="F45" s="354"/>
      <c r="G45" s="354"/>
      <c r="H45" s="354"/>
      <c r="I45" s="354"/>
      <c r="J45" s="354"/>
      <c r="K45" s="354"/>
      <c r="L45" s="354"/>
      <c r="M45" s="354"/>
      <c r="N45" s="354"/>
      <c r="O45" s="354"/>
      <c r="P45" s="354"/>
      <c r="Q45" s="354"/>
      <c r="R45" s="354"/>
      <c r="S45" s="354"/>
      <c r="T45" s="354"/>
      <c r="U45" s="354"/>
      <c r="V45" s="354"/>
      <c r="W45" s="354"/>
      <c r="X45" s="354"/>
      <c r="Y45" s="354"/>
      <c r="Z45" s="354"/>
    </row>
    <row r="46" spans="1:16382" s="372" customFormat="1" ht="18.75" hidden="1" customHeight="1" x14ac:dyDescent="0.15">
      <c r="A46" s="354"/>
      <c r="B46" s="354"/>
      <c r="C46" s="354"/>
      <c r="D46" s="354"/>
      <c r="E46" s="354"/>
      <c r="F46" s="354"/>
      <c r="G46" s="354"/>
      <c r="H46" s="354"/>
      <c r="I46" s="354"/>
      <c r="J46" s="354"/>
      <c r="K46" s="354"/>
      <c r="L46" s="354"/>
      <c r="M46" s="354"/>
      <c r="N46" s="354"/>
      <c r="O46" s="354"/>
      <c r="P46" s="354"/>
      <c r="Q46" s="354"/>
      <c r="R46" s="354"/>
      <c r="S46" s="354"/>
      <c r="T46" s="354"/>
      <c r="U46" s="354"/>
      <c r="V46" s="354"/>
      <c r="W46" s="354"/>
      <c r="X46" s="354"/>
      <c r="Y46" s="354"/>
      <c r="Z46" s="354"/>
    </row>
    <row r="47" spans="1:16382" s="372" customFormat="1" ht="18.75" hidden="1" customHeight="1" x14ac:dyDescent="0.15">
      <c r="A47" s="354"/>
      <c r="B47" s="354"/>
      <c r="C47" s="354"/>
      <c r="D47" s="354"/>
      <c r="E47" s="354"/>
      <c r="F47" s="354"/>
      <c r="G47" s="354"/>
      <c r="H47" s="354"/>
      <c r="I47" s="354"/>
      <c r="J47" s="354"/>
      <c r="K47" s="354"/>
      <c r="L47" s="354"/>
      <c r="M47" s="354"/>
      <c r="N47" s="354"/>
      <c r="O47" s="354"/>
      <c r="P47" s="354"/>
      <c r="Q47" s="354"/>
      <c r="R47" s="354"/>
      <c r="S47" s="354"/>
      <c r="T47" s="354"/>
      <c r="U47" s="354"/>
      <c r="V47" s="354"/>
      <c r="W47" s="354"/>
      <c r="X47" s="354"/>
      <c r="Y47" s="354"/>
      <c r="Z47" s="354"/>
    </row>
    <row r="48" spans="1:16382" s="372" customFormat="1" ht="18.75" hidden="1" customHeight="1" x14ac:dyDescent="0.15">
      <c r="A48" s="354"/>
      <c r="B48" s="354"/>
      <c r="C48" s="354"/>
      <c r="D48" s="354"/>
      <c r="E48" s="354"/>
      <c r="F48" s="354"/>
      <c r="G48" s="354"/>
      <c r="H48" s="354"/>
      <c r="I48" s="354"/>
      <c r="J48" s="354"/>
      <c r="K48" s="354"/>
      <c r="L48" s="354"/>
      <c r="M48" s="354"/>
      <c r="N48" s="354"/>
      <c r="O48" s="354"/>
      <c r="P48" s="354"/>
      <c r="Q48" s="354"/>
      <c r="R48" s="354"/>
      <c r="S48" s="354"/>
      <c r="T48" s="354"/>
      <c r="U48" s="354"/>
      <c r="V48" s="354"/>
      <c r="W48" s="354"/>
      <c r="X48" s="354"/>
      <c r="Y48" s="354"/>
      <c r="Z48" s="354"/>
    </row>
    <row r="49" spans="1:58" s="372" customFormat="1" ht="18.75" hidden="1" customHeight="1" x14ac:dyDescent="0.15">
      <c r="A49" s="354"/>
      <c r="B49" s="354"/>
      <c r="C49" s="354"/>
      <c r="D49" s="354"/>
      <c r="E49" s="354"/>
      <c r="F49" s="354"/>
      <c r="G49" s="354"/>
      <c r="H49" s="354"/>
      <c r="I49" s="354"/>
      <c r="J49" s="354"/>
      <c r="K49" s="354"/>
      <c r="L49" s="354"/>
      <c r="M49" s="354"/>
      <c r="N49" s="354"/>
      <c r="O49" s="354"/>
      <c r="P49" s="354"/>
      <c r="Q49" s="354"/>
      <c r="R49" s="354"/>
      <c r="S49" s="354"/>
      <c r="T49" s="354"/>
      <c r="U49" s="354"/>
      <c r="V49" s="354"/>
      <c r="W49" s="354"/>
      <c r="X49" s="354"/>
      <c r="Y49" s="354"/>
      <c r="Z49" s="354"/>
    </row>
    <row r="50" spans="1:58" s="372" customFormat="1" ht="18.75" hidden="1" customHeight="1" x14ac:dyDescent="0.15">
      <c r="A50" s="354"/>
      <c r="B50" s="354"/>
      <c r="C50" s="354"/>
      <c r="D50" s="354"/>
      <c r="E50" s="354"/>
      <c r="F50" s="354"/>
      <c r="G50" s="354"/>
      <c r="H50" s="354"/>
      <c r="I50" s="354"/>
      <c r="J50" s="354"/>
      <c r="K50" s="354"/>
      <c r="L50" s="354"/>
      <c r="M50" s="354"/>
      <c r="N50" s="354"/>
      <c r="O50" s="354"/>
      <c r="P50" s="354"/>
      <c r="Q50" s="354"/>
      <c r="R50" s="354"/>
      <c r="S50" s="354"/>
      <c r="T50" s="354"/>
      <c r="U50" s="354"/>
      <c r="V50" s="354"/>
      <c r="W50" s="354"/>
      <c r="X50" s="354"/>
      <c r="Y50" s="354"/>
      <c r="Z50" s="354"/>
    </row>
    <row r="51" spans="1:58" s="372" customFormat="1" ht="18.75" hidden="1" customHeight="1" x14ac:dyDescent="0.15">
      <c r="A51" s="354"/>
      <c r="B51" s="354"/>
      <c r="C51" s="354"/>
      <c r="D51" s="354"/>
      <c r="E51" s="354"/>
      <c r="F51" s="354"/>
      <c r="G51" s="354"/>
      <c r="H51" s="354"/>
      <c r="I51" s="354"/>
      <c r="J51" s="354"/>
      <c r="K51" s="354"/>
      <c r="L51" s="354"/>
      <c r="M51" s="354"/>
      <c r="N51" s="354"/>
      <c r="O51" s="354"/>
      <c r="P51" s="354"/>
      <c r="Q51" s="354"/>
      <c r="R51" s="354"/>
      <c r="S51" s="354"/>
      <c r="T51" s="354"/>
      <c r="U51" s="354"/>
      <c r="V51" s="354"/>
      <c r="W51" s="354"/>
      <c r="X51" s="354"/>
      <c r="Y51" s="354"/>
      <c r="Z51" s="354"/>
    </row>
    <row r="52" spans="1:58" s="372" customFormat="1" ht="18.75" hidden="1" customHeight="1" x14ac:dyDescent="0.15">
      <c r="A52" s="354"/>
      <c r="B52" s="354"/>
      <c r="C52" s="354"/>
      <c r="D52" s="354"/>
      <c r="E52" s="354"/>
      <c r="F52" s="354"/>
      <c r="G52" s="354"/>
      <c r="H52" s="354"/>
      <c r="I52" s="354"/>
      <c r="J52" s="354"/>
      <c r="K52" s="354"/>
      <c r="L52" s="354"/>
      <c r="M52" s="354"/>
      <c r="N52" s="354"/>
      <c r="O52" s="354"/>
      <c r="P52" s="354"/>
      <c r="Q52" s="354"/>
      <c r="R52" s="354"/>
      <c r="S52" s="354"/>
      <c r="T52" s="354"/>
      <c r="U52" s="354"/>
      <c r="V52" s="354"/>
      <c r="W52" s="354"/>
      <c r="X52" s="354"/>
      <c r="Y52" s="354"/>
      <c r="Z52" s="354"/>
      <c r="AA52" s="354"/>
    </row>
    <row r="53" spans="1:58" s="372" customFormat="1" ht="18.75" hidden="1" customHeight="1" x14ac:dyDescent="0.15">
      <c r="A53" s="354"/>
      <c r="B53" s="354"/>
      <c r="C53" s="354"/>
      <c r="D53" s="354"/>
      <c r="E53" s="354"/>
      <c r="F53" s="354"/>
      <c r="G53" s="354"/>
      <c r="H53" s="354"/>
      <c r="I53" s="354"/>
      <c r="J53" s="354"/>
      <c r="K53" s="354"/>
      <c r="L53" s="354"/>
      <c r="M53" s="354"/>
      <c r="N53" s="354"/>
      <c r="O53" s="354"/>
      <c r="P53" s="354"/>
      <c r="Q53" s="354"/>
      <c r="R53" s="354"/>
      <c r="S53" s="354"/>
      <c r="T53" s="354"/>
      <c r="U53" s="354"/>
      <c r="V53" s="354"/>
      <c r="W53" s="354"/>
      <c r="X53" s="354"/>
      <c r="Y53" s="354"/>
      <c r="Z53" s="354"/>
      <c r="AA53" s="354"/>
    </row>
    <row r="54" spans="1:58" s="372" customFormat="1" ht="18.75" hidden="1" customHeight="1" x14ac:dyDescent="0.15">
      <c r="A54" s="354"/>
      <c r="B54" s="354"/>
      <c r="C54" s="354"/>
      <c r="D54" s="354"/>
      <c r="E54" s="354"/>
      <c r="F54" s="354"/>
      <c r="G54" s="354"/>
      <c r="H54" s="354"/>
      <c r="I54" s="354"/>
      <c r="J54" s="354"/>
      <c r="K54" s="354"/>
      <c r="L54" s="354"/>
      <c r="M54" s="354"/>
      <c r="N54" s="354"/>
      <c r="O54" s="354"/>
      <c r="P54" s="354"/>
      <c r="Q54" s="354"/>
      <c r="R54" s="354"/>
      <c r="S54" s="354"/>
      <c r="T54" s="354"/>
      <c r="U54" s="354"/>
      <c r="V54" s="354"/>
      <c r="W54" s="354"/>
      <c r="X54" s="354"/>
      <c r="Y54" s="354"/>
      <c r="Z54" s="354"/>
      <c r="AA54" s="354"/>
    </row>
    <row r="55" spans="1:58" s="372" customFormat="1" ht="18.75" hidden="1" customHeight="1" x14ac:dyDescent="0.15">
      <c r="A55" s="354"/>
      <c r="B55" s="354"/>
      <c r="C55" s="354"/>
      <c r="D55" s="354"/>
      <c r="E55" s="354"/>
      <c r="F55" s="354"/>
      <c r="G55" s="354"/>
      <c r="H55" s="354"/>
      <c r="I55" s="354"/>
      <c r="J55" s="354"/>
      <c r="K55" s="354"/>
      <c r="L55" s="354"/>
      <c r="M55" s="354"/>
      <c r="N55" s="354"/>
      <c r="O55" s="354"/>
      <c r="P55" s="354"/>
      <c r="Q55" s="354"/>
      <c r="R55" s="354"/>
      <c r="S55" s="354"/>
      <c r="T55" s="354"/>
      <c r="U55" s="354"/>
      <c r="V55" s="354"/>
      <c r="W55" s="354"/>
      <c r="X55" s="354"/>
      <c r="Y55" s="354"/>
      <c r="Z55" s="354"/>
      <c r="AA55" s="354"/>
    </row>
    <row r="56" spans="1:58" s="372" customFormat="1" ht="18.75" hidden="1" customHeight="1" x14ac:dyDescent="0.15">
      <c r="A56" s="354"/>
      <c r="B56" s="354"/>
      <c r="C56" s="354"/>
      <c r="D56" s="354"/>
      <c r="E56" s="354"/>
      <c r="F56" s="354"/>
      <c r="G56" s="354"/>
      <c r="H56" s="354"/>
      <c r="I56" s="354"/>
      <c r="J56" s="354"/>
      <c r="K56" s="354"/>
      <c r="L56" s="354"/>
      <c r="M56" s="354"/>
      <c r="N56" s="354"/>
      <c r="O56" s="354"/>
      <c r="P56" s="354"/>
      <c r="Q56" s="354"/>
      <c r="R56" s="354"/>
      <c r="S56" s="354"/>
      <c r="T56" s="354"/>
      <c r="U56" s="354"/>
      <c r="V56" s="354"/>
      <c r="W56" s="354"/>
      <c r="X56" s="354"/>
      <c r="Y56" s="354"/>
      <c r="Z56" s="354"/>
      <c r="AA56" s="354"/>
    </row>
    <row r="57" spans="1:58" s="372" customFormat="1" ht="18.75" hidden="1" customHeight="1" x14ac:dyDescent="0.15">
      <c r="A57" s="354"/>
      <c r="B57" s="354"/>
      <c r="C57" s="354"/>
      <c r="D57" s="354"/>
      <c r="E57" s="354"/>
      <c r="F57" s="354"/>
      <c r="G57" s="354"/>
      <c r="H57" s="354"/>
      <c r="I57" s="354"/>
      <c r="J57" s="354"/>
      <c r="K57" s="354"/>
      <c r="L57" s="354"/>
      <c r="M57" s="354"/>
      <c r="N57" s="354"/>
      <c r="O57" s="354"/>
      <c r="P57" s="354"/>
      <c r="Q57" s="354"/>
      <c r="R57" s="354"/>
      <c r="S57" s="354"/>
      <c r="T57" s="354"/>
      <c r="U57" s="354"/>
      <c r="V57" s="354"/>
      <c r="W57" s="354"/>
      <c r="X57" s="354"/>
      <c r="Y57" s="354"/>
      <c r="Z57" s="354"/>
      <c r="AA57" s="354"/>
      <c r="AC57" s="354"/>
      <c r="AD57" s="354"/>
      <c r="AE57" s="354"/>
      <c r="AF57" s="354"/>
      <c r="AG57" s="354"/>
      <c r="AH57" s="354"/>
      <c r="AI57" s="354"/>
      <c r="AJ57" s="354"/>
      <c r="AK57" s="354"/>
      <c r="AL57" s="354"/>
      <c r="AM57" s="354"/>
      <c r="AN57" s="354"/>
      <c r="AO57" s="354"/>
      <c r="AP57" s="354"/>
    </row>
    <row r="58" spans="1:58" s="372" customFormat="1" ht="18.75" hidden="1" customHeight="1" x14ac:dyDescent="0.15">
      <c r="A58" s="354"/>
      <c r="B58" s="354"/>
      <c r="C58" s="354"/>
      <c r="D58" s="354"/>
      <c r="E58" s="354"/>
      <c r="F58" s="354"/>
      <c r="G58" s="354"/>
      <c r="H58" s="354"/>
      <c r="I58" s="354"/>
      <c r="J58" s="354"/>
      <c r="K58" s="354"/>
      <c r="L58" s="354"/>
      <c r="M58" s="354"/>
      <c r="N58" s="354"/>
      <c r="O58" s="354"/>
      <c r="P58" s="354"/>
      <c r="Q58" s="354"/>
      <c r="R58" s="354"/>
      <c r="S58" s="354"/>
      <c r="T58" s="354"/>
      <c r="U58" s="354"/>
      <c r="V58" s="354"/>
      <c r="W58" s="354"/>
      <c r="X58" s="354"/>
      <c r="Y58" s="354"/>
      <c r="Z58" s="354"/>
      <c r="AA58" s="354"/>
      <c r="AC58" s="354"/>
      <c r="AD58" s="354"/>
      <c r="AE58" s="354"/>
      <c r="AF58" s="354"/>
      <c r="AG58" s="354"/>
      <c r="AH58" s="354"/>
      <c r="AI58" s="354"/>
      <c r="AJ58" s="354"/>
      <c r="AK58" s="354"/>
      <c r="AL58" s="354"/>
      <c r="AM58" s="354"/>
      <c r="AN58" s="354"/>
      <c r="AO58" s="354"/>
      <c r="AP58" s="354"/>
    </row>
    <row r="59" spans="1:58" s="372" customFormat="1" ht="18.75" hidden="1" customHeight="1" x14ac:dyDescent="0.15">
      <c r="A59" s="354"/>
      <c r="B59" s="354"/>
      <c r="C59" s="354"/>
      <c r="D59" s="354"/>
      <c r="E59" s="354"/>
      <c r="F59" s="354"/>
      <c r="G59" s="354"/>
      <c r="H59" s="354"/>
      <c r="I59" s="354"/>
      <c r="J59" s="354"/>
      <c r="K59" s="354"/>
      <c r="L59" s="354"/>
      <c r="M59" s="354"/>
      <c r="N59" s="354"/>
      <c r="O59" s="354"/>
      <c r="P59" s="354"/>
      <c r="Q59" s="354"/>
      <c r="R59" s="354"/>
      <c r="S59" s="354"/>
      <c r="T59" s="354"/>
      <c r="U59" s="354"/>
      <c r="V59" s="354"/>
      <c r="W59" s="354"/>
      <c r="X59" s="354"/>
      <c r="Y59" s="354"/>
      <c r="Z59" s="354"/>
      <c r="AA59" s="354"/>
      <c r="AB59" s="354"/>
      <c r="AC59" s="354"/>
      <c r="AD59" s="354"/>
      <c r="AE59" s="354"/>
      <c r="AF59" s="354"/>
      <c r="AG59" s="354"/>
      <c r="AH59" s="354"/>
      <c r="AI59" s="354"/>
      <c r="AJ59" s="354"/>
      <c r="AK59" s="354"/>
      <c r="AL59" s="354"/>
      <c r="AM59" s="354"/>
      <c r="AN59" s="354"/>
      <c r="AO59" s="354"/>
      <c r="AP59" s="354"/>
      <c r="AQ59" s="354"/>
      <c r="AR59" s="354"/>
      <c r="AS59" s="354"/>
      <c r="AT59" s="354"/>
      <c r="AU59" s="354"/>
      <c r="AV59" s="354"/>
      <c r="AW59" s="354"/>
      <c r="AX59" s="354"/>
      <c r="AY59" s="354"/>
      <c r="AZ59" s="354"/>
      <c r="BA59" s="354"/>
    </row>
    <row r="60" spans="1:58" s="372" customFormat="1" ht="18.75" hidden="1" customHeight="1" x14ac:dyDescent="0.15">
      <c r="A60" s="354"/>
      <c r="B60" s="354"/>
      <c r="C60" s="354"/>
      <c r="D60" s="354"/>
      <c r="E60" s="354"/>
      <c r="F60" s="354"/>
      <c r="G60" s="354"/>
      <c r="H60" s="354"/>
      <c r="I60" s="354"/>
      <c r="J60" s="354"/>
      <c r="K60" s="354"/>
      <c r="L60" s="354"/>
      <c r="M60" s="354"/>
      <c r="N60" s="354"/>
      <c r="O60" s="354"/>
      <c r="P60" s="354"/>
      <c r="Q60" s="354"/>
      <c r="R60" s="354"/>
      <c r="S60" s="354"/>
      <c r="T60" s="354"/>
      <c r="U60" s="354"/>
      <c r="V60" s="354"/>
      <c r="W60" s="354"/>
      <c r="X60" s="354"/>
      <c r="Y60" s="354"/>
      <c r="Z60" s="354"/>
      <c r="AA60" s="354"/>
      <c r="AB60" s="354"/>
      <c r="AC60" s="354"/>
      <c r="AD60" s="354"/>
      <c r="AE60" s="354"/>
      <c r="AF60" s="354"/>
      <c r="AG60" s="354"/>
      <c r="AH60" s="354"/>
      <c r="AI60" s="354"/>
      <c r="AJ60" s="354"/>
      <c r="AK60" s="354"/>
      <c r="AL60" s="354"/>
      <c r="AM60" s="354"/>
      <c r="AN60" s="354"/>
      <c r="AO60" s="354"/>
      <c r="AP60" s="354"/>
      <c r="AQ60" s="354"/>
      <c r="AR60" s="354"/>
      <c r="AS60" s="354"/>
      <c r="AT60" s="354"/>
      <c r="AU60" s="354"/>
      <c r="AV60" s="354"/>
      <c r="AW60" s="354"/>
      <c r="AX60" s="354"/>
      <c r="AY60" s="354"/>
      <c r="AZ60" s="354"/>
      <c r="BA60" s="354"/>
      <c r="BB60" s="354"/>
      <c r="BC60" s="354"/>
      <c r="BD60" s="354"/>
      <c r="BE60" s="354"/>
      <c r="BF60" s="354"/>
    </row>
  </sheetData>
  <sheetProtection algorithmName="SHA-512" hashValue="EDVSpL32CPyw/mdCGbL57We6GHq1QdvxfOLtSW9yDHKh+gCGpHcfHDtm0Z2WNflO4NIqfUQtf22kIKBkPNFdbg==" saltValue="hyUVxiDkx4rToXCi9UFQoA==" spinCount="100000" sheet="1" selectLockedCells="1"/>
  <mergeCells count="104">
    <mergeCell ref="E16:M17"/>
    <mergeCell ref="R16:X17"/>
    <mergeCell ref="E14:M15"/>
    <mergeCell ref="N14:Q15"/>
    <mergeCell ref="BB42:XFB42"/>
    <mergeCell ref="AB3:BF3"/>
    <mergeCell ref="AB9:BF9"/>
    <mergeCell ref="AC6:AE6"/>
    <mergeCell ref="AC5:AE5"/>
    <mergeCell ref="AO6:AS6"/>
    <mergeCell ref="AG6:AM6"/>
    <mergeCell ref="AG5:AM5"/>
    <mergeCell ref="AO5:AT5"/>
    <mergeCell ref="BA6:BE6"/>
    <mergeCell ref="AU6:AY6"/>
    <mergeCell ref="AU5:AZ5"/>
    <mergeCell ref="BA5:BF5"/>
    <mergeCell ref="BT27:BU27"/>
    <mergeCell ref="BM26:BS27"/>
    <mergeCell ref="AZ15:BD15"/>
    <mergeCell ref="AN15:AR15"/>
    <mergeCell ref="AT15:AU15"/>
    <mergeCell ref="AV15:AW15"/>
    <mergeCell ref="AN16:AR16"/>
    <mergeCell ref="AU32:AY32"/>
    <mergeCell ref="AT18:AU18"/>
    <mergeCell ref="AT20:AU20"/>
    <mergeCell ref="AN20:AR20"/>
    <mergeCell ref="AX15:AY15"/>
    <mergeCell ref="CG28:CL28"/>
    <mergeCell ref="BY28:CD28"/>
    <mergeCell ref="BQ28:BV28"/>
    <mergeCell ref="CG29:CK29"/>
    <mergeCell ref="BY29:CC29"/>
    <mergeCell ref="BQ29:BU29"/>
    <mergeCell ref="BW29:BX29"/>
    <mergeCell ref="CE29:CF29"/>
    <mergeCell ref="BM28:BO29"/>
    <mergeCell ref="AN22:AR22"/>
    <mergeCell ref="AX20:AY20"/>
    <mergeCell ref="AT19:AU19"/>
    <mergeCell ref="AV19:AW19"/>
    <mergeCell ref="AC10:BE12"/>
    <mergeCell ref="AZ17:BD17"/>
    <mergeCell ref="AZ18:BD18"/>
    <mergeCell ref="AX17:AY17"/>
    <mergeCell ref="AZ16:BD16"/>
    <mergeCell ref="AX18:AY18"/>
    <mergeCell ref="AC15:AM15"/>
    <mergeCell ref="AC14:AM14"/>
    <mergeCell ref="AC16:AM16"/>
    <mergeCell ref="AX16:AY16"/>
    <mergeCell ref="AV17:AW17"/>
    <mergeCell ref="AV18:AW18"/>
    <mergeCell ref="AT16:AU16"/>
    <mergeCell ref="AV16:AW16"/>
    <mergeCell ref="AC40:BE40"/>
    <mergeCell ref="AO32:AS32"/>
    <mergeCell ref="AO31:AT31"/>
    <mergeCell ref="AZ21:BE21"/>
    <mergeCell ref="AL31:AM31"/>
    <mergeCell ref="AU31:AZ31"/>
    <mergeCell ref="AN19:AR19"/>
    <mergeCell ref="BA31:BF31"/>
    <mergeCell ref="AZ22:BD22"/>
    <mergeCell ref="AT22:AX22"/>
    <mergeCell ref="AC27:BE29"/>
    <mergeCell ref="AZ19:BD19"/>
    <mergeCell ref="AT21:AY21"/>
    <mergeCell ref="AL32:AM32"/>
    <mergeCell ref="AU36:AZ36"/>
    <mergeCell ref="BA37:BE37"/>
    <mergeCell ref="AE32:AI32"/>
    <mergeCell ref="AO37:AS37"/>
    <mergeCell ref="AE31:AJ31"/>
    <mergeCell ref="AO36:AT36"/>
    <mergeCell ref="AL37:AM37"/>
    <mergeCell ref="AL36:AM36"/>
    <mergeCell ref="BA36:BF36"/>
    <mergeCell ref="AU37:AY37"/>
    <mergeCell ref="B5:Z6"/>
    <mergeCell ref="B7:Z8"/>
    <mergeCell ref="N16:Q17"/>
    <mergeCell ref="AE36:AJ36"/>
    <mergeCell ref="AE37:AI37"/>
    <mergeCell ref="A1:D1"/>
    <mergeCell ref="A2:Z3"/>
    <mergeCell ref="BA32:BE32"/>
    <mergeCell ref="AN21:AS21"/>
    <mergeCell ref="AN18:AR18"/>
    <mergeCell ref="AV20:AW20"/>
    <mergeCell ref="AN17:AR17"/>
    <mergeCell ref="AZ20:BD20"/>
    <mergeCell ref="AB26:BF26"/>
    <mergeCell ref="AC20:AM20"/>
    <mergeCell ref="AC19:AM19"/>
    <mergeCell ref="AC18:AM18"/>
    <mergeCell ref="AC17:AM17"/>
    <mergeCell ref="AX19:AY19"/>
    <mergeCell ref="AN14:AR14"/>
    <mergeCell ref="AT14:AU14"/>
    <mergeCell ref="AV14:AW14"/>
    <mergeCell ref="AZ14:BE14"/>
    <mergeCell ref="AT17:AU17"/>
  </mergeCells>
  <phoneticPr fontId="4"/>
  <dataValidations disablePrompts="1" count="1">
    <dataValidation type="list" allowBlank="1" showInputMessage="1" showErrorMessage="1" sqref="BM28" xr:uid="{00000000-0002-0000-0700-000000000000}">
      <formula1>"A,B,C,D"</formula1>
    </dataValidation>
  </dataValidations>
  <printOptions horizontalCentered="1" verticalCentered="1"/>
  <pageMargins left="0.43307086614173229" right="0.23622047244094491" top="0.35433070866141736" bottom="0.35433070866141736" header="0.31496062992125984" footer="0.15748031496062992"/>
  <pageSetup paperSize="9" scale="89"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theme="4" tint="0.79998168889431442"/>
    <pageSetUpPr fitToPage="1"/>
  </sheetPr>
  <dimension ref="A1:BC51"/>
  <sheetViews>
    <sheetView showGridLines="0" showRowColHeaders="0" zoomScaleNormal="100" workbookViewId="0">
      <selection activeCell="H10" sqref="H10:J11"/>
    </sheetView>
  </sheetViews>
  <sheetFormatPr defaultColWidth="0" defaultRowHeight="13.5" customHeight="1" zeroHeight="1" x14ac:dyDescent="0.15"/>
  <cols>
    <col min="1" max="7" width="2.625" style="398" customWidth="1"/>
    <col min="8" max="10" width="2.625" style="458" customWidth="1"/>
    <col min="11" max="19" width="2.625" style="398" customWidth="1"/>
    <col min="20" max="20" width="1.625" style="398" customWidth="1"/>
    <col min="21" max="24" width="2.625" style="458" customWidth="1"/>
    <col min="25" max="27" width="2.625" style="398" customWidth="1"/>
    <col min="28" max="48" width="2.625" style="459" customWidth="1"/>
    <col min="49" max="49" width="2.625" style="398" customWidth="1"/>
    <col min="50" max="50" width="2.625" style="398" hidden="1" customWidth="1"/>
    <col min="51" max="55" width="0" style="398" hidden="1" customWidth="1"/>
    <col min="56" max="16384" width="2.625" style="398" hidden="1"/>
  </cols>
  <sheetData>
    <row r="1" spans="1:48" ht="13.5" customHeight="1" x14ac:dyDescent="0.15">
      <c r="A1" s="457" t="s">
        <v>1147</v>
      </c>
      <c r="B1" s="418"/>
      <c r="C1" s="418"/>
      <c r="D1" s="418"/>
      <c r="E1" s="418"/>
      <c r="F1" s="418"/>
      <c r="G1" s="418"/>
      <c r="H1" s="418"/>
      <c r="I1" s="418"/>
      <c r="J1" s="418"/>
      <c r="K1" s="418"/>
      <c r="L1" s="418"/>
      <c r="M1" s="418"/>
      <c r="N1" s="418"/>
      <c r="O1" s="418"/>
      <c r="P1" s="418"/>
      <c r="Q1" s="418"/>
      <c r="R1" s="418"/>
      <c r="S1" s="418"/>
      <c r="T1" s="418"/>
      <c r="U1" s="418"/>
      <c r="V1" s="418"/>
    </row>
    <row r="2" spans="1:48" ht="3.75" customHeight="1" x14ac:dyDescent="0.15">
      <c r="A2" s="418"/>
      <c r="B2" s="418"/>
      <c r="C2" s="418"/>
      <c r="D2" s="418"/>
      <c r="E2" s="418"/>
      <c r="F2" s="418"/>
      <c r="G2" s="418"/>
      <c r="H2" s="418"/>
      <c r="I2" s="418"/>
      <c r="J2" s="418"/>
      <c r="K2" s="418"/>
      <c r="L2" s="418"/>
      <c r="M2" s="418"/>
      <c r="N2" s="418"/>
      <c r="O2" s="418"/>
      <c r="P2" s="418"/>
      <c r="Q2" s="418"/>
      <c r="R2" s="418"/>
      <c r="S2" s="418"/>
      <c r="T2" s="418"/>
      <c r="U2" s="418"/>
      <c r="V2" s="418"/>
    </row>
    <row r="3" spans="1:48" s="399" customFormat="1" x14ac:dyDescent="0.15">
      <c r="A3" s="717" t="s">
        <v>1071</v>
      </c>
      <c r="B3" s="717"/>
      <c r="C3" s="717"/>
      <c r="D3" s="717"/>
      <c r="E3" s="717"/>
      <c r="F3" s="717"/>
      <c r="G3" s="717"/>
      <c r="H3" s="717"/>
      <c r="I3" s="717"/>
      <c r="J3" s="717"/>
      <c r="K3" s="717"/>
      <c r="L3" s="717"/>
      <c r="M3" s="717"/>
      <c r="N3" s="717"/>
      <c r="O3" s="717"/>
      <c r="P3" s="717"/>
      <c r="Q3" s="717"/>
      <c r="R3" s="717"/>
      <c r="S3" s="717"/>
      <c r="T3" s="717"/>
      <c r="U3" s="717"/>
      <c r="V3" s="717"/>
      <c r="W3" s="717"/>
      <c r="X3" s="717"/>
      <c r="Y3" s="717"/>
      <c r="Z3" s="717"/>
      <c r="AA3" s="717"/>
      <c r="AB3" s="717"/>
      <c r="AC3" s="717"/>
      <c r="AD3" s="717"/>
      <c r="AE3" s="717"/>
      <c r="AF3" s="717"/>
      <c r="AG3" s="717"/>
      <c r="AH3" s="717"/>
      <c r="AI3" s="717"/>
      <c r="AJ3" s="717"/>
      <c r="AK3" s="717"/>
      <c r="AL3" s="717"/>
      <c r="AM3" s="717"/>
      <c r="AN3" s="717"/>
      <c r="AO3" s="717"/>
      <c r="AP3" s="717"/>
      <c r="AQ3" s="717"/>
      <c r="AR3" s="717"/>
      <c r="AS3" s="717"/>
      <c r="AT3" s="717"/>
      <c r="AU3" s="465"/>
      <c r="AV3" s="465"/>
    </row>
    <row r="4" spans="1:48" s="399" customFormat="1" ht="13.5" customHeight="1" x14ac:dyDescent="0.15">
      <c r="A4" s="717" t="s">
        <v>872</v>
      </c>
      <c r="AS4" s="465"/>
      <c r="AT4" s="465"/>
      <c r="AU4" s="465"/>
      <c r="AV4" s="465"/>
    </row>
    <row r="5" spans="1:48" ht="13.5" customHeight="1" x14ac:dyDescent="0.15">
      <c r="A5" s="460"/>
      <c r="B5" s="460"/>
      <c r="C5" s="460"/>
      <c r="D5" s="460"/>
      <c r="E5" s="460"/>
      <c r="F5" s="460"/>
      <c r="G5" s="460"/>
      <c r="H5" s="460"/>
      <c r="I5" s="460"/>
      <c r="J5" s="460"/>
      <c r="K5" s="460"/>
      <c r="L5" s="460"/>
      <c r="M5" s="460"/>
      <c r="N5" s="460"/>
      <c r="O5" s="460"/>
      <c r="P5" s="460"/>
      <c r="Q5" s="460"/>
      <c r="R5" s="460"/>
      <c r="S5" s="460"/>
      <c r="T5" s="460"/>
      <c r="U5" s="460"/>
      <c r="V5" s="460"/>
      <c r="W5" s="460"/>
      <c r="X5" s="460"/>
      <c r="Y5" s="460"/>
      <c r="Z5" s="460"/>
    </row>
    <row r="6" spans="1:48" x14ac:dyDescent="0.15">
      <c r="H6" s="398"/>
      <c r="I6" s="398"/>
      <c r="J6" s="398"/>
      <c r="U6" s="398"/>
      <c r="V6" s="398"/>
      <c r="W6" s="398"/>
      <c r="X6" s="398"/>
      <c r="AB6" s="398"/>
      <c r="AC6" s="398"/>
      <c r="AD6" s="398"/>
      <c r="AE6" s="398"/>
      <c r="AF6" s="398"/>
      <c r="AG6" s="398"/>
      <c r="AH6" s="398"/>
      <c r="AI6" s="398"/>
      <c r="AJ6" s="398"/>
      <c r="AK6" s="398"/>
      <c r="AL6" s="398"/>
      <c r="AM6" s="398"/>
      <c r="AN6" s="398"/>
      <c r="AO6" s="398"/>
      <c r="AP6" s="398"/>
      <c r="AQ6" s="398"/>
      <c r="AR6" s="398"/>
      <c r="AS6" s="398"/>
      <c r="AT6" s="398"/>
      <c r="AV6" s="489" t="s">
        <v>1075</v>
      </c>
    </row>
    <row r="7" spans="1:48" ht="13.5" customHeight="1" x14ac:dyDescent="0.15">
      <c r="L7" s="461"/>
      <c r="M7" s="462" t="s">
        <v>874</v>
      </c>
      <c r="N7" s="463"/>
      <c r="O7" s="464"/>
      <c r="P7" s="464"/>
      <c r="Q7" s="464"/>
      <c r="R7" s="464"/>
      <c r="S7" s="464"/>
      <c r="T7" s="464"/>
      <c r="U7" s="464"/>
      <c r="V7" s="464"/>
      <c r="W7" s="465"/>
      <c r="X7" s="465"/>
      <c r="Y7" s="465"/>
      <c r="Z7" s="465"/>
      <c r="AA7" s="465"/>
      <c r="AB7" s="465"/>
      <c r="AC7" s="465"/>
      <c r="AD7" s="465"/>
      <c r="AE7" s="465"/>
      <c r="AF7" s="465"/>
      <c r="AG7" s="465"/>
      <c r="AV7" s="488" t="s">
        <v>1076</v>
      </c>
    </row>
    <row r="8" spans="1:48" x14ac:dyDescent="0.15">
      <c r="A8" s="1876" t="s">
        <v>662</v>
      </c>
      <c r="B8" s="1877"/>
      <c r="C8" s="1877"/>
      <c r="D8" s="1877"/>
      <c r="E8" s="1877"/>
      <c r="F8" s="1877"/>
      <c r="G8" s="1877"/>
      <c r="H8" s="1877"/>
      <c r="I8" s="1877"/>
      <c r="J8" s="1877"/>
      <c r="K8" s="1878"/>
      <c r="L8" s="461"/>
      <c r="M8" s="1947" t="s">
        <v>870</v>
      </c>
      <c r="N8" s="1948"/>
      <c r="O8" s="1948"/>
      <c r="P8" s="1948"/>
      <c r="Q8" s="1949"/>
      <c r="R8" s="1950" t="str">
        <f>IF(H12="不明","",IF(H10="不明","",IF(H12*H10=0,"",H12*H10)))</f>
        <v/>
      </c>
      <c r="S8" s="1951"/>
      <c r="T8" s="1951"/>
      <c r="U8" s="1951"/>
      <c r="V8" s="1951"/>
      <c r="W8" s="1952" t="s">
        <v>608</v>
      </c>
      <c r="X8" s="1952"/>
      <c r="Y8" s="466"/>
      <c r="Z8" s="1973" t="str">
        <f>IF(H12="不明","",IF(H10="不明","",IF(H12="","",IF(H10="","","( "&amp;H12&amp;"台"&amp;"　×　"&amp;H10&amp;"回 )"))))</f>
        <v/>
      </c>
      <c r="AA8" s="1974"/>
      <c r="AB8" s="1974"/>
      <c r="AC8" s="1974"/>
      <c r="AD8" s="1974"/>
      <c r="AE8" s="1974"/>
      <c r="AF8" s="1974"/>
      <c r="AG8" s="1974"/>
      <c r="AH8" s="1974"/>
      <c r="AI8" s="398"/>
      <c r="AK8" s="1892" t="s">
        <v>879</v>
      </c>
      <c r="AL8" s="1893"/>
      <c r="AM8" s="1893"/>
      <c r="AN8" s="1893"/>
      <c r="AO8" s="1893"/>
      <c r="AP8" s="1893"/>
      <c r="AQ8" s="1893"/>
      <c r="AR8" s="1869" t="str">
        <f>IF(H14=0,"",MAX(ROUNDDOWN(H14*0.05,0),97200))</f>
        <v/>
      </c>
      <c r="AS8" s="1870"/>
      <c r="AT8" s="1870"/>
      <c r="AU8" s="1871"/>
      <c r="AV8" s="1872" t="s">
        <v>42</v>
      </c>
    </row>
    <row r="9" spans="1:48" ht="13.5" customHeight="1" thickBot="1" x14ac:dyDescent="0.2">
      <c r="A9" s="1882"/>
      <c r="B9" s="1883"/>
      <c r="C9" s="1883"/>
      <c r="D9" s="1883"/>
      <c r="E9" s="1883"/>
      <c r="F9" s="1883"/>
      <c r="G9" s="1883"/>
      <c r="H9" s="1883"/>
      <c r="I9" s="1883"/>
      <c r="J9" s="1883"/>
      <c r="K9" s="1884"/>
      <c r="M9" s="1975" t="s">
        <v>864</v>
      </c>
      <c r="N9" s="1976"/>
      <c r="O9" s="1976"/>
      <c r="P9" s="1976"/>
      <c r="Q9" s="1977"/>
      <c r="R9" s="1935" t="str">
        <f>AC14</f>
        <v/>
      </c>
      <c r="S9" s="1936"/>
      <c r="T9" s="1936"/>
      <c r="U9" s="1936"/>
      <c r="V9" s="1936"/>
      <c r="W9" s="1937" t="s">
        <v>658</v>
      </c>
      <c r="X9" s="1937"/>
      <c r="Y9" s="1938"/>
      <c r="Z9" s="467"/>
      <c r="AA9" s="468"/>
      <c r="AB9" s="468"/>
      <c r="AC9" s="468"/>
      <c r="AD9" s="468"/>
      <c r="AE9" s="468"/>
      <c r="AF9" s="468"/>
      <c r="AG9" s="468"/>
      <c r="AH9" s="468"/>
      <c r="AI9" s="398"/>
      <c r="AK9" s="1892"/>
      <c r="AL9" s="1893"/>
      <c r="AM9" s="1893"/>
      <c r="AN9" s="1893"/>
      <c r="AO9" s="1893"/>
      <c r="AP9" s="1893"/>
      <c r="AQ9" s="1893"/>
      <c r="AR9" s="1869"/>
      <c r="AS9" s="1870"/>
      <c r="AT9" s="1870"/>
      <c r="AU9" s="1871"/>
      <c r="AV9" s="1872"/>
    </row>
    <row r="10" spans="1:48" ht="14.25" thickBot="1" x14ac:dyDescent="0.2">
      <c r="A10" s="1966" t="s">
        <v>648</v>
      </c>
      <c r="B10" s="1971"/>
      <c r="C10" s="1971"/>
      <c r="D10" s="1971"/>
      <c r="E10" s="1971"/>
      <c r="F10" s="1971"/>
      <c r="G10" s="1972"/>
      <c r="H10" s="1968"/>
      <c r="I10" s="1969"/>
      <c r="J10" s="1970"/>
      <c r="K10" s="1908" t="s">
        <v>608</v>
      </c>
      <c r="M10" s="1961" t="s">
        <v>862</v>
      </c>
      <c r="N10" s="1961"/>
      <c r="O10" s="1961"/>
      <c r="P10" s="1961"/>
      <c r="Q10" s="465"/>
      <c r="R10" s="469"/>
      <c r="S10" s="469"/>
      <c r="T10" s="469"/>
      <c r="U10" s="469"/>
      <c r="V10" s="469"/>
      <c r="W10" s="465"/>
      <c r="X10" s="465"/>
      <c r="Y10" s="1962" t="s">
        <v>863</v>
      </c>
      <c r="Z10" s="1962"/>
      <c r="AA10" s="1962"/>
      <c r="AB10" s="1962"/>
      <c r="AC10" s="465"/>
      <c r="AD10" s="465"/>
      <c r="AE10" s="465"/>
      <c r="AF10" s="465"/>
      <c r="AG10" s="465"/>
      <c r="AH10" s="399"/>
      <c r="AI10" s="398"/>
      <c r="AK10" s="1892" t="s">
        <v>876</v>
      </c>
      <c r="AL10" s="1893"/>
      <c r="AM10" s="1893"/>
      <c r="AN10" s="1893"/>
      <c r="AO10" s="1893"/>
      <c r="AP10" s="1893"/>
      <c r="AQ10" s="1893"/>
      <c r="AR10" s="1869" t="str">
        <f>AA16</f>
        <v/>
      </c>
      <c r="AS10" s="1870"/>
      <c r="AT10" s="1870"/>
      <c r="AU10" s="1871"/>
      <c r="AV10" s="1872" t="s">
        <v>42</v>
      </c>
    </row>
    <row r="11" spans="1:48" ht="13.5" customHeight="1" thickBot="1" x14ac:dyDescent="0.2">
      <c r="A11" s="1971"/>
      <c r="B11" s="1971"/>
      <c r="C11" s="1971"/>
      <c r="D11" s="1971"/>
      <c r="E11" s="1971"/>
      <c r="F11" s="1971"/>
      <c r="G11" s="1972"/>
      <c r="H11" s="1968"/>
      <c r="I11" s="1969"/>
      <c r="J11" s="1970"/>
      <c r="K11" s="1908"/>
      <c r="M11" s="1924" t="s">
        <v>659</v>
      </c>
      <c r="N11" s="1925"/>
      <c r="O11" s="1925"/>
      <c r="P11" s="1925"/>
      <c r="Q11" s="1926"/>
      <c r="R11" s="1927" t="str">
        <f>IF(R8="","",IF(R8&lt;100,R8,100))</f>
        <v/>
      </c>
      <c r="S11" s="1927"/>
      <c r="T11" s="1927"/>
      <c r="U11" s="1927"/>
      <c r="V11" s="1927"/>
      <c r="W11" s="1928" t="s">
        <v>608</v>
      </c>
      <c r="X11" s="1928"/>
      <c r="Y11" s="1929" t="str">
        <f>IF(H10="","×　90%",IF(H10&lt;11,"×  100%","×　90%"))</f>
        <v>×　90%</v>
      </c>
      <c r="Z11" s="1929"/>
      <c r="AA11" s="1929"/>
      <c r="AB11" s="1929"/>
      <c r="AC11" s="1927" t="str">
        <f>IF(R11="","",IF(R11&lt;11,R11,IF(R11&lt;100,ROUNDDOWN(R11*0.9,0),90)))</f>
        <v/>
      </c>
      <c r="AD11" s="1927"/>
      <c r="AE11" s="1927"/>
      <c r="AF11" s="1927"/>
      <c r="AG11" s="1922" t="s">
        <v>608</v>
      </c>
      <c r="AH11" s="1923"/>
      <c r="AI11" s="398"/>
      <c r="AK11" s="1892"/>
      <c r="AL11" s="1893"/>
      <c r="AM11" s="1893"/>
      <c r="AN11" s="1893"/>
      <c r="AO11" s="1893"/>
      <c r="AP11" s="1893"/>
      <c r="AQ11" s="1893"/>
      <c r="AR11" s="1869"/>
      <c r="AS11" s="1870"/>
      <c r="AT11" s="1870"/>
      <c r="AU11" s="1871"/>
      <c r="AV11" s="1872"/>
    </row>
    <row r="12" spans="1:48" ht="14.25" customHeight="1" thickBot="1" x14ac:dyDescent="0.2">
      <c r="A12" s="1966" t="s">
        <v>652</v>
      </c>
      <c r="B12" s="1971"/>
      <c r="C12" s="1971"/>
      <c r="D12" s="1971"/>
      <c r="E12" s="1971"/>
      <c r="F12" s="1971"/>
      <c r="G12" s="1972"/>
      <c r="H12" s="1968"/>
      <c r="I12" s="1969"/>
      <c r="J12" s="1970"/>
      <c r="K12" s="1908" t="s">
        <v>605</v>
      </c>
      <c r="M12" s="1924" t="s">
        <v>661</v>
      </c>
      <c r="N12" s="1925"/>
      <c r="O12" s="1925"/>
      <c r="P12" s="1925"/>
      <c r="Q12" s="1926"/>
      <c r="R12" s="1927" t="str">
        <f>IF(R8="","",IF(R8&lt;101,"",IF(R8&lt;1001,R8-100,900)))</f>
        <v/>
      </c>
      <c r="S12" s="1927"/>
      <c r="T12" s="1927"/>
      <c r="U12" s="1927"/>
      <c r="V12" s="1927"/>
      <c r="W12" s="1928" t="s">
        <v>608</v>
      </c>
      <c r="X12" s="1928"/>
      <c r="Y12" s="1929" t="s">
        <v>663</v>
      </c>
      <c r="Z12" s="1929"/>
      <c r="AA12" s="1929"/>
      <c r="AB12" s="1929"/>
      <c r="AC12" s="1927" t="str">
        <f>IF(R12="","",IF(R12&lt;1000,ROUNDDOWN(R12*0.8,0),720))</f>
        <v/>
      </c>
      <c r="AD12" s="1927"/>
      <c r="AE12" s="1927"/>
      <c r="AF12" s="1927"/>
      <c r="AG12" s="1922" t="s">
        <v>608</v>
      </c>
      <c r="AH12" s="1923"/>
      <c r="AI12" s="398"/>
    </row>
    <row r="13" spans="1:48" ht="13.5" customHeight="1" thickBot="1" x14ac:dyDescent="0.2">
      <c r="A13" s="1971"/>
      <c r="B13" s="1971"/>
      <c r="C13" s="1971"/>
      <c r="D13" s="1971"/>
      <c r="E13" s="1971"/>
      <c r="F13" s="1971"/>
      <c r="G13" s="1972"/>
      <c r="H13" s="1968"/>
      <c r="I13" s="1969"/>
      <c r="J13" s="1970"/>
      <c r="K13" s="1908"/>
      <c r="M13" s="1924" t="s">
        <v>660</v>
      </c>
      <c r="N13" s="1925"/>
      <c r="O13" s="1925"/>
      <c r="P13" s="1925"/>
      <c r="Q13" s="1926"/>
      <c r="R13" s="1927" t="str">
        <f>IF(R8="","",IF(R8&lt;1001,"",R8-1000))</f>
        <v/>
      </c>
      <c r="S13" s="1927"/>
      <c r="T13" s="1927"/>
      <c r="U13" s="1927"/>
      <c r="V13" s="1927"/>
      <c r="W13" s="1928" t="s">
        <v>608</v>
      </c>
      <c r="X13" s="1928"/>
      <c r="Y13" s="1928" t="s">
        <v>664</v>
      </c>
      <c r="Z13" s="1928"/>
      <c r="AA13" s="1928"/>
      <c r="AB13" s="1928"/>
      <c r="AC13" s="1927" t="str">
        <f>IF(R13="","",ROUNDDOWN(R13/1000,0)*10+IF(ROUNDDOWN((R13-ROUNDDOWN(R13/1000,0)*1000)*0.8,0)&lt;=9,ROUNDDOWN((R13-ROUNDDOWN(R13/1000,0)*1000)*0.8,0),10))</f>
        <v/>
      </c>
      <c r="AD13" s="1927"/>
      <c r="AE13" s="1927"/>
      <c r="AF13" s="1927"/>
      <c r="AG13" s="1922" t="s">
        <v>608</v>
      </c>
      <c r="AH13" s="1923"/>
      <c r="AI13" s="398" t="s">
        <v>878</v>
      </c>
      <c r="AK13" s="1876" t="s">
        <v>885</v>
      </c>
      <c r="AL13" s="1877"/>
      <c r="AM13" s="1877"/>
      <c r="AN13" s="1877"/>
      <c r="AO13" s="1877"/>
      <c r="AP13" s="1877"/>
      <c r="AQ13" s="1877"/>
      <c r="AR13" s="1877"/>
      <c r="AS13" s="1877"/>
      <c r="AT13" s="1877"/>
      <c r="AU13" s="1877"/>
      <c r="AV13" s="1878"/>
    </row>
    <row r="14" spans="1:48" ht="13.5" customHeight="1" thickBot="1" x14ac:dyDescent="0.2">
      <c r="A14" s="1953" t="s">
        <v>873</v>
      </c>
      <c r="B14" s="1954"/>
      <c r="C14" s="1954"/>
      <c r="D14" s="1954"/>
      <c r="E14" s="1954"/>
      <c r="F14" s="1954"/>
      <c r="G14" s="1959"/>
      <c r="H14" s="1889"/>
      <c r="I14" s="1890"/>
      <c r="J14" s="1960"/>
      <c r="K14" s="1891" t="s">
        <v>42</v>
      </c>
      <c r="M14" s="470"/>
      <c r="N14" s="470"/>
      <c r="O14" s="470"/>
      <c r="P14" s="470"/>
      <c r="Q14" s="470"/>
      <c r="R14" s="470"/>
      <c r="S14" s="470"/>
      <c r="T14" s="470"/>
      <c r="U14" s="470"/>
      <c r="V14" s="470"/>
      <c r="W14" s="470"/>
      <c r="X14" s="470"/>
      <c r="Y14" s="1915" t="s">
        <v>508</v>
      </c>
      <c r="Z14" s="1916"/>
      <c r="AA14" s="1916"/>
      <c r="AB14" s="1917"/>
      <c r="AC14" s="1918" t="str">
        <f>IF(SUM(AC11:AF13)=0,"",SUM(AC11:AF13))</f>
        <v/>
      </c>
      <c r="AD14" s="1919"/>
      <c r="AE14" s="1919"/>
      <c r="AF14" s="1919"/>
      <c r="AG14" s="1920" t="s">
        <v>608</v>
      </c>
      <c r="AH14" s="1921"/>
      <c r="AI14" s="398"/>
      <c r="AK14" s="1879"/>
      <c r="AL14" s="1880"/>
      <c r="AM14" s="1880"/>
      <c r="AN14" s="1880"/>
      <c r="AO14" s="1880"/>
      <c r="AP14" s="1880"/>
      <c r="AQ14" s="1880"/>
      <c r="AR14" s="1880"/>
      <c r="AS14" s="1880"/>
      <c r="AT14" s="1880"/>
      <c r="AU14" s="1880"/>
      <c r="AV14" s="1881"/>
    </row>
    <row r="15" spans="1:48" ht="13.5" customHeight="1" thickBot="1" x14ac:dyDescent="0.2">
      <c r="A15" s="1953"/>
      <c r="B15" s="1954"/>
      <c r="C15" s="1954"/>
      <c r="D15" s="1954"/>
      <c r="E15" s="1954"/>
      <c r="F15" s="1954"/>
      <c r="G15" s="1959"/>
      <c r="H15" s="1889"/>
      <c r="I15" s="1890"/>
      <c r="J15" s="1960"/>
      <c r="K15" s="1891"/>
      <c r="M15" s="1900" t="s">
        <v>428</v>
      </c>
      <c r="N15" s="1901"/>
      <c r="O15" s="1901"/>
      <c r="P15" s="1902"/>
      <c r="Q15" s="1903" t="s">
        <v>39</v>
      </c>
      <c r="R15" s="1903"/>
      <c r="S15" s="1900" t="s">
        <v>864</v>
      </c>
      <c r="T15" s="1901"/>
      <c r="U15" s="1901"/>
      <c r="V15" s="1901"/>
      <c r="W15" s="1901"/>
      <c r="X15" s="1902"/>
      <c r="Y15" s="1903" t="s">
        <v>889</v>
      </c>
      <c r="Z15" s="1903"/>
      <c r="AA15" s="1904" t="s">
        <v>875</v>
      </c>
      <c r="AB15" s="1905"/>
      <c r="AC15" s="1905"/>
      <c r="AD15" s="1905"/>
      <c r="AE15" s="1905"/>
      <c r="AF15" s="1905"/>
      <c r="AG15" s="1905"/>
      <c r="AH15" s="1906"/>
      <c r="AI15" s="398"/>
      <c r="AK15" s="1939" t="s">
        <v>669</v>
      </c>
      <c r="AL15" s="1940"/>
      <c r="AM15" s="1940"/>
      <c r="AN15" s="1941"/>
      <c r="AO15" s="1942" t="s">
        <v>666</v>
      </c>
      <c r="AP15" s="1943"/>
      <c r="AQ15" s="1944"/>
      <c r="AR15" s="1873" t="s">
        <v>667</v>
      </c>
      <c r="AS15" s="1874"/>
      <c r="AT15" s="1874"/>
      <c r="AU15" s="1874"/>
      <c r="AV15" s="1875"/>
    </row>
    <row r="16" spans="1:48" ht="13.5" customHeight="1" x14ac:dyDescent="0.15">
      <c r="M16" s="1909">
        <v>120</v>
      </c>
      <c r="N16" s="1910"/>
      <c r="O16" s="1910"/>
      <c r="P16" s="1911"/>
      <c r="Q16" s="1903"/>
      <c r="R16" s="1903"/>
      <c r="S16" s="1909" t="str">
        <f>AC14</f>
        <v/>
      </c>
      <c r="T16" s="1910"/>
      <c r="U16" s="1910"/>
      <c r="V16" s="1910"/>
      <c r="W16" s="1910"/>
      <c r="X16" s="1911"/>
      <c r="Y16" s="1903"/>
      <c r="Z16" s="1903"/>
      <c r="AA16" s="1912" t="str">
        <f>IF(S16="","",M16*S16)</f>
        <v/>
      </c>
      <c r="AB16" s="1913"/>
      <c r="AC16" s="1913"/>
      <c r="AD16" s="1913"/>
      <c r="AE16" s="1913"/>
      <c r="AF16" s="1913"/>
      <c r="AG16" s="1910" t="s">
        <v>42</v>
      </c>
      <c r="AH16" s="1911"/>
      <c r="AI16" s="398"/>
      <c r="AK16" s="1898" t="str">
        <f>IF(H10="不明",AR8,IF(AA16="","",IF(MIN(AA16,AR8)=0,"",MIN(AA16,AR8))))</f>
        <v/>
      </c>
      <c r="AL16" s="1899"/>
      <c r="AM16" s="1899"/>
      <c r="AN16" s="472" t="s">
        <v>42</v>
      </c>
      <c r="AO16" s="1896" t="str">
        <f>IF(AK16="","",ROUNDDOWN(AK16*0.1,0))</f>
        <v/>
      </c>
      <c r="AP16" s="1897"/>
      <c r="AQ16" s="473" t="s">
        <v>42</v>
      </c>
      <c r="AR16" s="1894" t="str">
        <f>IF(AK16="","",AK16+AO16)</f>
        <v/>
      </c>
      <c r="AS16" s="1895"/>
      <c r="AT16" s="1895"/>
      <c r="AU16" s="1895"/>
      <c r="AV16" s="474" t="s">
        <v>42</v>
      </c>
    </row>
    <row r="17" spans="1:55" ht="6" customHeight="1" x14ac:dyDescent="0.15">
      <c r="A17" s="475"/>
      <c r="B17" s="475"/>
      <c r="C17" s="475"/>
      <c r="D17" s="475"/>
      <c r="E17" s="475"/>
      <c r="F17" s="475"/>
      <c r="G17" s="475"/>
      <c r="H17" s="476"/>
      <c r="I17" s="476"/>
      <c r="J17" s="476"/>
      <c r="K17" s="475"/>
      <c r="L17" s="475"/>
      <c r="M17" s="477"/>
      <c r="N17" s="477"/>
      <c r="O17" s="477"/>
      <c r="P17" s="477"/>
      <c r="Q17" s="477"/>
      <c r="R17" s="477"/>
      <c r="S17" s="477"/>
      <c r="T17" s="477"/>
      <c r="U17" s="478"/>
      <c r="V17" s="478"/>
      <c r="W17" s="478"/>
      <c r="X17" s="478"/>
      <c r="Y17" s="477"/>
      <c r="Z17" s="477"/>
      <c r="AA17" s="477"/>
      <c r="AB17" s="479"/>
      <c r="AC17" s="479"/>
      <c r="AD17" s="479"/>
      <c r="AE17" s="479"/>
      <c r="AF17" s="479"/>
      <c r="AG17" s="479"/>
      <c r="AH17" s="479"/>
      <c r="AI17" s="480"/>
      <c r="AJ17" s="480"/>
      <c r="AK17" s="480"/>
      <c r="AL17" s="480"/>
      <c r="AM17" s="480"/>
      <c r="AN17" s="480"/>
      <c r="AO17" s="480"/>
      <c r="AP17" s="480"/>
      <c r="AQ17" s="480"/>
      <c r="AR17" s="480"/>
      <c r="AS17" s="480"/>
      <c r="AT17" s="480"/>
      <c r="AU17" s="480"/>
      <c r="AV17" s="480"/>
    </row>
    <row r="18" spans="1:55" ht="6" customHeight="1" x14ac:dyDescent="0.15">
      <c r="M18" s="399"/>
      <c r="N18" s="399"/>
      <c r="O18" s="399"/>
      <c r="P18" s="399"/>
      <c r="Q18" s="399"/>
      <c r="R18" s="399"/>
      <c r="S18" s="399"/>
      <c r="T18" s="399"/>
      <c r="U18" s="481"/>
      <c r="V18" s="481"/>
      <c r="W18" s="481"/>
      <c r="X18" s="481"/>
      <c r="Y18" s="399"/>
      <c r="Z18" s="399"/>
      <c r="AA18" s="399"/>
      <c r="AB18" s="465"/>
      <c r="AC18" s="465"/>
      <c r="AD18" s="465"/>
      <c r="AE18" s="465"/>
      <c r="AF18" s="465"/>
      <c r="AG18" s="465"/>
      <c r="AH18" s="465"/>
    </row>
    <row r="19" spans="1:55" ht="13.5" customHeight="1" x14ac:dyDescent="0.15">
      <c r="A19" s="1876" t="s">
        <v>656</v>
      </c>
      <c r="B19" s="1877"/>
      <c r="C19" s="1877"/>
      <c r="D19" s="1877"/>
      <c r="E19" s="1877"/>
      <c r="F19" s="1877"/>
      <c r="G19" s="1877"/>
      <c r="H19" s="1877"/>
      <c r="I19" s="1877"/>
      <c r="J19" s="1877"/>
      <c r="K19" s="1878"/>
      <c r="M19" s="1947" t="s">
        <v>870</v>
      </c>
      <c r="N19" s="1948"/>
      <c r="O19" s="1948"/>
      <c r="P19" s="1948"/>
      <c r="Q19" s="1949"/>
      <c r="R19" s="1950" t="str">
        <f>IF(H25="不明","",IF(H21="不明","",IF(H23="不明","",IF(H23*H21*H25=0,"",H23*H21*H25))))</f>
        <v/>
      </c>
      <c r="S19" s="1951"/>
      <c r="T19" s="1951"/>
      <c r="U19" s="1951"/>
      <c r="V19" s="1951"/>
      <c r="W19" s="1952" t="s">
        <v>608</v>
      </c>
      <c r="X19" s="1952"/>
      <c r="Y19" s="466"/>
      <c r="Z19" s="1963" t="str">
        <f>IF(H25="不明","",IF(H21="不明","",IF(H23="不明","",IF(H23="","",IF(H21="","",IF(H25="","","( "&amp;H23&amp;"両"&amp;"　×　"&amp;H21&amp;"回"&amp;" ×　"&amp;H25&amp;"編成 )"))))))</f>
        <v/>
      </c>
      <c r="AA19" s="1964"/>
      <c r="AB19" s="1964"/>
      <c r="AC19" s="1964"/>
      <c r="AD19" s="1964"/>
      <c r="AE19" s="1964"/>
      <c r="AF19" s="1964"/>
      <c r="AG19" s="1964"/>
      <c r="AH19" s="1964"/>
      <c r="AI19" s="398"/>
      <c r="AK19" s="1892" t="s">
        <v>879</v>
      </c>
      <c r="AL19" s="1893"/>
      <c r="AM19" s="1893"/>
      <c r="AN19" s="1893"/>
      <c r="AO19" s="1893"/>
      <c r="AP19" s="1893"/>
      <c r="AQ19" s="1893"/>
      <c r="AR19" s="1869" t="str">
        <f>IF(H27=0,"",MAX(ROUNDDOWN(H27*0.05,0),97200*48/120))</f>
        <v/>
      </c>
      <c r="AS19" s="1870"/>
      <c r="AT19" s="1870"/>
      <c r="AU19" s="1871"/>
      <c r="AV19" s="1872" t="s">
        <v>42</v>
      </c>
      <c r="AW19" s="459"/>
      <c r="AX19" s="459"/>
      <c r="AY19" s="459"/>
      <c r="AZ19" s="459"/>
      <c r="BA19" s="459"/>
      <c r="BB19" s="459"/>
    </row>
    <row r="20" spans="1:55" ht="13.5" customHeight="1" thickBot="1" x14ac:dyDescent="0.2">
      <c r="A20" s="1882"/>
      <c r="B20" s="1883"/>
      <c r="C20" s="1883"/>
      <c r="D20" s="1883"/>
      <c r="E20" s="1883"/>
      <c r="F20" s="1883"/>
      <c r="G20" s="1883"/>
      <c r="H20" s="1883"/>
      <c r="I20" s="1883"/>
      <c r="J20" s="1883"/>
      <c r="K20" s="1884"/>
      <c r="L20" s="482"/>
      <c r="M20" s="1932" t="s">
        <v>864</v>
      </c>
      <c r="N20" s="1933"/>
      <c r="O20" s="1933"/>
      <c r="P20" s="1933"/>
      <c r="Q20" s="1934"/>
      <c r="R20" s="1935" t="str">
        <f>AC25</f>
        <v/>
      </c>
      <c r="S20" s="1936"/>
      <c r="T20" s="1936"/>
      <c r="U20" s="1936"/>
      <c r="V20" s="1936"/>
      <c r="W20" s="1937" t="s">
        <v>658</v>
      </c>
      <c r="X20" s="1937"/>
      <c r="Y20" s="1938"/>
      <c r="Z20" s="465"/>
      <c r="AA20" s="465"/>
      <c r="AB20" s="465"/>
      <c r="AC20" s="465"/>
      <c r="AD20" s="465"/>
      <c r="AE20" s="465"/>
      <c r="AF20" s="465"/>
      <c r="AG20" s="465"/>
      <c r="AH20" s="399"/>
      <c r="AI20" s="398"/>
      <c r="AK20" s="1892"/>
      <c r="AL20" s="1893"/>
      <c r="AM20" s="1893"/>
      <c r="AN20" s="1893"/>
      <c r="AO20" s="1893"/>
      <c r="AP20" s="1893"/>
      <c r="AQ20" s="1893"/>
      <c r="AR20" s="1869"/>
      <c r="AS20" s="1870"/>
      <c r="AT20" s="1870"/>
      <c r="AU20" s="1871"/>
      <c r="AV20" s="1872"/>
    </row>
    <row r="21" spans="1:55" ht="13.5" customHeight="1" thickBot="1" x14ac:dyDescent="0.2">
      <c r="A21" s="1885" t="s">
        <v>654</v>
      </c>
      <c r="B21" s="1886"/>
      <c r="C21" s="1886"/>
      <c r="D21" s="1886"/>
      <c r="E21" s="1886"/>
      <c r="F21" s="1886"/>
      <c r="G21" s="1886"/>
      <c r="H21" s="1889"/>
      <c r="I21" s="1890"/>
      <c r="J21" s="1890"/>
      <c r="K21" s="1891" t="s">
        <v>608</v>
      </c>
      <c r="M21" s="1961" t="s">
        <v>862</v>
      </c>
      <c r="N21" s="1961"/>
      <c r="O21" s="1961"/>
      <c r="P21" s="1961"/>
      <c r="Q21" s="465"/>
      <c r="R21" s="469"/>
      <c r="S21" s="469"/>
      <c r="T21" s="469"/>
      <c r="U21" s="469"/>
      <c r="V21" s="469"/>
      <c r="W21" s="465"/>
      <c r="X21" s="465"/>
      <c r="Y21" s="1962" t="s">
        <v>863</v>
      </c>
      <c r="Z21" s="1962"/>
      <c r="AA21" s="1962"/>
      <c r="AB21" s="1962"/>
      <c r="AC21" s="465"/>
      <c r="AD21" s="465"/>
      <c r="AE21" s="465"/>
      <c r="AF21" s="465"/>
      <c r="AG21" s="465"/>
      <c r="AH21" s="399"/>
      <c r="AI21" s="398"/>
      <c r="AK21" s="1892" t="s">
        <v>876</v>
      </c>
      <c r="AL21" s="1893"/>
      <c r="AM21" s="1893"/>
      <c r="AN21" s="1893"/>
      <c r="AO21" s="1893"/>
      <c r="AP21" s="1893"/>
      <c r="AQ21" s="1893"/>
      <c r="AR21" s="1869" t="str">
        <f>AA27</f>
        <v/>
      </c>
      <c r="AS21" s="1870"/>
      <c r="AT21" s="1870"/>
      <c r="AU21" s="1871"/>
      <c r="AV21" s="1872" t="s">
        <v>42</v>
      </c>
    </row>
    <row r="22" spans="1:55" ht="13.5" customHeight="1" thickBot="1" x14ac:dyDescent="0.2">
      <c r="A22" s="1887"/>
      <c r="B22" s="1888"/>
      <c r="C22" s="1888"/>
      <c r="D22" s="1888"/>
      <c r="E22" s="1888"/>
      <c r="F22" s="1888"/>
      <c r="G22" s="1888"/>
      <c r="H22" s="1889"/>
      <c r="I22" s="1890"/>
      <c r="J22" s="1890"/>
      <c r="K22" s="1891"/>
      <c r="M22" s="1924" t="s">
        <v>659</v>
      </c>
      <c r="N22" s="1925"/>
      <c r="O22" s="1925"/>
      <c r="P22" s="1925"/>
      <c r="Q22" s="1926"/>
      <c r="R22" s="1927" t="str">
        <f>IF(R19="","",IF(R19&lt;100,R19,100))</f>
        <v/>
      </c>
      <c r="S22" s="1927"/>
      <c r="T22" s="1927"/>
      <c r="U22" s="1927"/>
      <c r="V22" s="1927"/>
      <c r="W22" s="1928" t="s">
        <v>608</v>
      </c>
      <c r="X22" s="1928"/>
      <c r="Y22" s="1929" t="str">
        <f>IF(H21="","×　90%",IF(H21&lt;11,"×  100%","×　90%"))</f>
        <v>×　90%</v>
      </c>
      <c r="Z22" s="1929"/>
      <c r="AA22" s="1929"/>
      <c r="AB22" s="1929"/>
      <c r="AC22" s="1927" t="str">
        <f>IF(R22="","",IF(R22&lt;11,R22,IF(R22&lt;100,ROUNDDOWN(R22*0.9,0),90)))</f>
        <v/>
      </c>
      <c r="AD22" s="1927"/>
      <c r="AE22" s="1927"/>
      <c r="AF22" s="1927"/>
      <c r="AG22" s="1922" t="s">
        <v>608</v>
      </c>
      <c r="AH22" s="1923"/>
      <c r="AI22" s="398"/>
      <c r="AK22" s="1892"/>
      <c r="AL22" s="1893"/>
      <c r="AM22" s="1893"/>
      <c r="AN22" s="1893"/>
      <c r="AO22" s="1893"/>
      <c r="AP22" s="1893"/>
      <c r="AQ22" s="1893"/>
      <c r="AR22" s="1869"/>
      <c r="AS22" s="1870"/>
      <c r="AT22" s="1870"/>
      <c r="AU22" s="1871"/>
      <c r="AV22" s="1872"/>
    </row>
    <row r="23" spans="1:55" ht="13.5" customHeight="1" thickBot="1" x14ac:dyDescent="0.2">
      <c r="A23" s="1955" t="s">
        <v>877</v>
      </c>
      <c r="B23" s="1956"/>
      <c r="C23" s="1956"/>
      <c r="D23" s="1956"/>
      <c r="E23" s="1956"/>
      <c r="F23" s="1956"/>
      <c r="G23" s="1956"/>
      <c r="H23" s="1889"/>
      <c r="I23" s="1890"/>
      <c r="J23" s="1890"/>
      <c r="K23" s="1891" t="s">
        <v>649</v>
      </c>
      <c r="M23" s="1924" t="s">
        <v>661</v>
      </c>
      <c r="N23" s="1925"/>
      <c r="O23" s="1925"/>
      <c r="P23" s="1925"/>
      <c r="Q23" s="1926"/>
      <c r="R23" s="1927" t="str">
        <f>IF(R19="","",IF(R19&lt;101,"",IF(R19&lt;1001,R19-100,900)))</f>
        <v/>
      </c>
      <c r="S23" s="1927"/>
      <c r="T23" s="1927"/>
      <c r="U23" s="1927"/>
      <c r="V23" s="1927"/>
      <c r="W23" s="1928" t="s">
        <v>608</v>
      </c>
      <c r="X23" s="1928"/>
      <c r="Y23" s="1929" t="s">
        <v>663</v>
      </c>
      <c r="Z23" s="1929"/>
      <c r="AA23" s="1929"/>
      <c r="AB23" s="1929"/>
      <c r="AC23" s="1927" t="str">
        <f>IF(R23="","",IF(R23&lt;1000,ROUNDDOWN(R23*0.8,0),720))</f>
        <v/>
      </c>
      <c r="AD23" s="1927"/>
      <c r="AE23" s="1927"/>
      <c r="AF23" s="1927"/>
      <c r="AG23" s="1922" t="s">
        <v>608</v>
      </c>
      <c r="AH23" s="1923"/>
      <c r="AI23" s="398"/>
      <c r="AV23" s="398"/>
    </row>
    <row r="24" spans="1:55" ht="13.5" customHeight="1" thickBot="1" x14ac:dyDescent="0.2">
      <c r="A24" s="1957"/>
      <c r="B24" s="1958"/>
      <c r="C24" s="1958"/>
      <c r="D24" s="1958"/>
      <c r="E24" s="1958"/>
      <c r="F24" s="1958"/>
      <c r="G24" s="1958"/>
      <c r="H24" s="1889"/>
      <c r="I24" s="1890"/>
      <c r="J24" s="1890"/>
      <c r="K24" s="1891"/>
      <c r="M24" s="1924" t="s">
        <v>660</v>
      </c>
      <c r="N24" s="1925"/>
      <c r="O24" s="1925"/>
      <c r="P24" s="1925"/>
      <c r="Q24" s="1926"/>
      <c r="R24" s="1927" t="str">
        <f>IF(R19="","",IF(R19&lt;1001,"",R19-1000))</f>
        <v/>
      </c>
      <c r="S24" s="1927"/>
      <c r="T24" s="1927"/>
      <c r="U24" s="1927"/>
      <c r="V24" s="1927"/>
      <c r="W24" s="1928" t="s">
        <v>608</v>
      </c>
      <c r="X24" s="1928"/>
      <c r="Y24" s="1928" t="s">
        <v>664</v>
      </c>
      <c r="Z24" s="1928"/>
      <c r="AA24" s="1928"/>
      <c r="AB24" s="1928"/>
      <c r="AC24" s="1927" t="str">
        <f>IF(R24="","",ROUNDDOWN(R24/1000,0)*10+IF(ROUNDDOWN((R24-ROUNDDOWN(R24/1000,0)*1000)*0.8,0)&lt;=9,ROUNDDOWN((R24-ROUNDDOWN(R24/1000,0)*1000)*0.8,0),10))</f>
        <v/>
      </c>
      <c r="AD24" s="1927"/>
      <c r="AE24" s="1927"/>
      <c r="AF24" s="1927"/>
      <c r="AG24" s="1922" t="s">
        <v>608</v>
      </c>
      <c r="AH24" s="1923"/>
      <c r="AI24" s="398" t="s">
        <v>668</v>
      </c>
      <c r="AK24" s="1876" t="s">
        <v>886</v>
      </c>
      <c r="AL24" s="1877"/>
      <c r="AM24" s="1877"/>
      <c r="AN24" s="1877"/>
      <c r="AO24" s="1877"/>
      <c r="AP24" s="1877"/>
      <c r="AQ24" s="1877"/>
      <c r="AR24" s="1877"/>
      <c r="AS24" s="1877"/>
      <c r="AT24" s="1877"/>
      <c r="AU24" s="1877"/>
      <c r="AV24" s="1878"/>
    </row>
    <row r="25" spans="1:55" ht="14.25" customHeight="1" thickBot="1" x14ac:dyDescent="0.2">
      <c r="A25" s="1885" t="s">
        <v>650</v>
      </c>
      <c r="B25" s="1886"/>
      <c r="C25" s="1886"/>
      <c r="D25" s="1886"/>
      <c r="E25" s="1886"/>
      <c r="F25" s="1886"/>
      <c r="G25" s="1886"/>
      <c r="H25" s="1889"/>
      <c r="I25" s="1890"/>
      <c r="J25" s="1890"/>
      <c r="K25" s="1891" t="s">
        <v>651</v>
      </c>
      <c r="M25" s="470"/>
      <c r="N25" s="470"/>
      <c r="O25" s="470"/>
      <c r="P25" s="470"/>
      <c r="Q25" s="470"/>
      <c r="R25" s="470"/>
      <c r="S25" s="470"/>
      <c r="T25" s="470"/>
      <c r="U25" s="470"/>
      <c r="V25" s="470"/>
      <c r="W25" s="470"/>
      <c r="X25" s="470"/>
      <c r="Y25" s="1965" t="s">
        <v>508</v>
      </c>
      <c r="Z25" s="1965"/>
      <c r="AA25" s="1965"/>
      <c r="AB25" s="1965"/>
      <c r="AC25" s="1918" t="str">
        <f>IF(SUM(AC22:AF24)=0,"",SUM(AC22:AF24))</f>
        <v/>
      </c>
      <c r="AD25" s="1919"/>
      <c r="AE25" s="1919"/>
      <c r="AF25" s="1919"/>
      <c r="AG25" s="1920" t="s">
        <v>608</v>
      </c>
      <c r="AH25" s="1921"/>
      <c r="AI25" s="398"/>
      <c r="AK25" s="1879"/>
      <c r="AL25" s="1880"/>
      <c r="AM25" s="1880"/>
      <c r="AN25" s="1880"/>
      <c r="AO25" s="1880"/>
      <c r="AP25" s="1880"/>
      <c r="AQ25" s="1880"/>
      <c r="AR25" s="1880"/>
      <c r="AS25" s="1880"/>
      <c r="AT25" s="1880"/>
      <c r="AU25" s="1880"/>
      <c r="AV25" s="1881"/>
    </row>
    <row r="26" spans="1:55" ht="14.25" thickBot="1" x14ac:dyDescent="0.2">
      <c r="A26" s="1887"/>
      <c r="B26" s="1888"/>
      <c r="C26" s="1888"/>
      <c r="D26" s="1888"/>
      <c r="E26" s="1888"/>
      <c r="F26" s="1888"/>
      <c r="G26" s="1888"/>
      <c r="H26" s="1889"/>
      <c r="I26" s="1890"/>
      <c r="J26" s="1890"/>
      <c r="K26" s="1891"/>
      <c r="M26" s="1900" t="s">
        <v>665</v>
      </c>
      <c r="N26" s="1901"/>
      <c r="O26" s="1901"/>
      <c r="P26" s="1902"/>
      <c r="Q26" s="1903" t="s">
        <v>39</v>
      </c>
      <c r="R26" s="1903"/>
      <c r="S26" s="1900" t="s">
        <v>864</v>
      </c>
      <c r="T26" s="1901"/>
      <c r="U26" s="1901"/>
      <c r="V26" s="1901"/>
      <c r="W26" s="1901"/>
      <c r="X26" s="1902"/>
      <c r="Y26" s="1903" t="s">
        <v>74</v>
      </c>
      <c r="Z26" s="1903"/>
      <c r="AA26" s="1904" t="s">
        <v>875</v>
      </c>
      <c r="AB26" s="1905"/>
      <c r="AC26" s="1905"/>
      <c r="AD26" s="1905"/>
      <c r="AE26" s="1905"/>
      <c r="AF26" s="1905"/>
      <c r="AG26" s="1905"/>
      <c r="AH26" s="1906"/>
      <c r="AI26" s="398"/>
      <c r="AK26" s="1939" t="s">
        <v>669</v>
      </c>
      <c r="AL26" s="1940"/>
      <c r="AM26" s="1940"/>
      <c r="AN26" s="1941"/>
      <c r="AO26" s="1939" t="s">
        <v>666</v>
      </c>
      <c r="AP26" s="1940"/>
      <c r="AQ26" s="471"/>
      <c r="AR26" s="1873" t="s">
        <v>667</v>
      </c>
      <c r="AS26" s="1874"/>
      <c r="AT26" s="1874"/>
      <c r="AU26" s="1874"/>
      <c r="AV26" s="1875"/>
    </row>
    <row r="27" spans="1:55" ht="13.5" customHeight="1" thickBot="1" x14ac:dyDescent="0.2">
      <c r="A27" s="1953" t="s">
        <v>873</v>
      </c>
      <c r="B27" s="1954"/>
      <c r="C27" s="1954"/>
      <c r="D27" s="1954"/>
      <c r="E27" s="1954"/>
      <c r="F27" s="1954"/>
      <c r="G27" s="1959"/>
      <c r="H27" s="1889"/>
      <c r="I27" s="1890"/>
      <c r="J27" s="1960"/>
      <c r="K27" s="1891" t="s">
        <v>42</v>
      </c>
      <c r="M27" s="1909">
        <v>48</v>
      </c>
      <c r="N27" s="1910"/>
      <c r="O27" s="1910"/>
      <c r="P27" s="1911"/>
      <c r="Q27" s="1903"/>
      <c r="R27" s="1903"/>
      <c r="S27" s="1909" t="str">
        <f>AC25</f>
        <v/>
      </c>
      <c r="T27" s="1910"/>
      <c r="U27" s="1910"/>
      <c r="V27" s="1910"/>
      <c r="W27" s="1910"/>
      <c r="X27" s="1911"/>
      <c r="Y27" s="1903"/>
      <c r="Z27" s="1903"/>
      <c r="AA27" s="1912" t="str">
        <f>IF(S27="","",M27*S27)</f>
        <v/>
      </c>
      <c r="AB27" s="1913"/>
      <c r="AC27" s="1913"/>
      <c r="AD27" s="1913"/>
      <c r="AE27" s="1913"/>
      <c r="AF27" s="1913"/>
      <c r="AG27" s="1910" t="s">
        <v>42</v>
      </c>
      <c r="AH27" s="1911"/>
      <c r="AI27" s="398"/>
      <c r="AK27" s="1898" t="str">
        <f>IF(MIN(AA27,AR19)=0,"",MIN(AA27,AR19))</f>
        <v/>
      </c>
      <c r="AL27" s="1899"/>
      <c r="AM27" s="1899"/>
      <c r="AN27" s="472" t="s">
        <v>42</v>
      </c>
      <c r="AO27" s="1896" t="str">
        <f>IF(AK27="","",ROUNDDOWN(AK27*0.1,0))</f>
        <v/>
      </c>
      <c r="AP27" s="1897"/>
      <c r="AQ27" s="473" t="s">
        <v>42</v>
      </c>
      <c r="AR27" s="1894" t="str">
        <f>IF(AK27="","",AK27+AO27)</f>
        <v/>
      </c>
      <c r="AS27" s="1895"/>
      <c r="AT27" s="1895"/>
      <c r="AU27" s="1895"/>
      <c r="AV27" s="474" t="s">
        <v>42</v>
      </c>
    </row>
    <row r="28" spans="1:55" ht="14.25" customHeight="1" thickBot="1" x14ac:dyDescent="0.2">
      <c r="A28" s="1953"/>
      <c r="B28" s="1954"/>
      <c r="C28" s="1954"/>
      <c r="D28" s="1954"/>
      <c r="E28" s="1954"/>
      <c r="F28" s="1954"/>
      <c r="G28" s="1959"/>
      <c r="H28" s="1889"/>
      <c r="I28" s="1890"/>
      <c r="J28" s="1960"/>
      <c r="K28" s="1891"/>
      <c r="M28" s="1914" t="s">
        <v>880</v>
      </c>
      <c r="N28" s="1914"/>
      <c r="O28" s="1914"/>
      <c r="P28" s="1914"/>
      <c r="Q28" s="1914"/>
      <c r="R28" s="1914"/>
      <c r="S28" s="1914"/>
      <c r="T28" s="1914"/>
      <c r="U28" s="1914"/>
      <c r="V28" s="1914"/>
      <c r="W28" s="1914"/>
      <c r="X28" s="1914"/>
      <c r="Y28" s="1914"/>
      <c r="Z28" s="1914"/>
      <c r="AA28" s="1914"/>
      <c r="AB28" s="1914"/>
      <c r="AC28" s="1914"/>
      <c r="AD28" s="1914"/>
      <c r="AE28" s="1914"/>
      <c r="AF28" s="1914"/>
      <c r="AG28" s="1914"/>
      <c r="AH28" s="1914"/>
      <c r="AI28" s="398"/>
    </row>
    <row r="29" spans="1:55" ht="5.25" customHeight="1" x14ac:dyDescent="0.15">
      <c r="A29" s="475"/>
      <c r="B29" s="475"/>
      <c r="C29" s="475"/>
      <c r="D29" s="475"/>
      <c r="E29" s="475"/>
      <c r="F29" s="475"/>
      <c r="G29" s="475"/>
      <c r="H29" s="476"/>
      <c r="I29" s="476"/>
      <c r="J29" s="476"/>
      <c r="K29" s="475"/>
      <c r="L29" s="475"/>
      <c r="M29" s="477"/>
      <c r="N29" s="477"/>
      <c r="O29" s="477"/>
      <c r="P29" s="477"/>
      <c r="Q29" s="477"/>
      <c r="R29" s="477"/>
      <c r="S29" s="477"/>
      <c r="T29" s="477"/>
      <c r="U29" s="478"/>
      <c r="V29" s="478"/>
      <c r="W29" s="478"/>
      <c r="X29" s="478"/>
      <c r="Y29" s="477"/>
      <c r="Z29" s="477"/>
      <c r="AA29" s="477"/>
      <c r="AB29" s="479"/>
      <c r="AC29" s="479"/>
      <c r="AD29" s="479"/>
      <c r="AE29" s="479"/>
      <c r="AF29" s="479"/>
      <c r="AG29" s="479"/>
      <c r="AH29" s="477"/>
      <c r="AI29" s="475"/>
      <c r="AJ29" s="480"/>
      <c r="AK29" s="480"/>
      <c r="AL29" s="480"/>
      <c r="AM29" s="480"/>
      <c r="AN29" s="480"/>
      <c r="AO29" s="480"/>
      <c r="AP29" s="480"/>
      <c r="AQ29" s="480"/>
      <c r="AR29" s="480"/>
      <c r="AS29" s="480"/>
      <c r="AT29" s="480"/>
      <c r="AU29" s="480"/>
      <c r="AV29" s="480"/>
      <c r="AW29" s="459"/>
      <c r="AX29" s="459"/>
      <c r="AY29" s="459"/>
      <c r="AZ29" s="459"/>
      <c r="BA29" s="459"/>
      <c r="BB29" s="459"/>
      <c r="BC29" s="459"/>
    </row>
    <row r="30" spans="1:55" ht="5.25" customHeight="1" x14ac:dyDescent="0.15">
      <c r="M30" s="399"/>
      <c r="N30" s="399"/>
      <c r="O30" s="399"/>
      <c r="P30" s="399"/>
      <c r="Q30" s="399"/>
      <c r="R30" s="399"/>
      <c r="S30" s="399"/>
      <c r="T30" s="399"/>
      <c r="U30" s="481"/>
      <c r="V30" s="481"/>
      <c r="W30" s="481"/>
      <c r="X30" s="481"/>
      <c r="Y30" s="399"/>
      <c r="Z30" s="399"/>
      <c r="AA30" s="399"/>
      <c r="AB30" s="465"/>
      <c r="AC30" s="465"/>
      <c r="AD30" s="465"/>
      <c r="AE30" s="465"/>
      <c r="AF30" s="465"/>
      <c r="AG30" s="465"/>
      <c r="AH30" s="465"/>
    </row>
    <row r="31" spans="1:55" ht="13.5" customHeight="1" x14ac:dyDescent="0.15">
      <c r="A31" s="1876" t="s">
        <v>657</v>
      </c>
      <c r="B31" s="1877"/>
      <c r="C31" s="1877"/>
      <c r="D31" s="1877"/>
      <c r="E31" s="1877"/>
      <c r="F31" s="1877"/>
      <c r="G31" s="1877"/>
      <c r="H31" s="1877"/>
      <c r="I31" s="1877"/>
      <c r="J31" s="1877"/>
      <c r="K31" s="1878"/>
      <c r="M31" s="1947" t="s">
        <v>870</v>
      </c>
      <c r="N31" s="1948"/>
      <c r="O31" s="1948"/>
      <c r="P31" s="1948"/>
      <c r="Q31" s="1949"/>
      <c r="R31" s="1950" t="str">
        <f>IF(H35="不明","",IF(H33="不明","",IF(H35*H33=0,"",H35*H33)))</f>
        <v/>
      </c>
      <c r="S31" s="1951"/>
      <c r="T31" s="1951"/>
      <c r="U31" s="1951"/>
      <c r="V31" s="1951"/>
      <c r="W31" s="1952" t="s">
        <v>608</v>
      </c>
      <c r="X31" s="1952"/>
      <c r="Y31" s="466"/>
      <c r="Z31" s="1930" t="str">
        <f>IF(H35="不明","",IF(H33="不明","",IF(H35="","",IF(H33="","","( "&amp;H35&amp;"台"&amp;"　×　"&amp;H33&amp;"回 )"))))</f>
        <v/>
      </c>
      <c r="AA31" s="1931"/>
      <c r="AB31" s="1931"/>
      <c r="AC31" s="1931"/>
      <c r="AD31" s="1931"/>
      <c r="AE31" s="1931"/>
      <c r="AF31" s="1931"/>
      <c r="AG31" s="1931"/>
      <c r="AH31" s="1931"/>
      <c r="AI31" s="398"/>
      <c r="AK31" s="1892" t="s">
        <v>879</v>
      </c>
      <c r="AL31" s="1893"/>
      <c r="AM31" s="1893"/>
      <c r="AN31" s="1893"/>
      <c r="AO31" s="1893"/>
      <c r="AP31" s="1893"/>
      <c r="AQ31" s="1893"/>
      <c r="AR31" s="1869" t="str">
        <f>IF(H37=0,"",MAX(ROUNDDOWN(H37*0.05,0),97200*24/120))</f>
        <v/>
      </c>
      <c r="AS31" s="1870"/>
      <c r="AT31" s="1870"/>
      <c r="AU31" s="1871"/>
      <c r="AV31" s="1872" t="s">
        <v>42</v>
      </c>
    </row>
    <row r="32" spans="1:55" ht="13.5" customHeight="1" thickBot="1" x14ac:dyDescent="0.2">
      <c r="A32" s="1882"/>
      <c r="B32" s="1883"/>
      <c r="C32" s="1883"/>
      <c r="D32" s="1883"/>
      <c r="E32" s="1883"/>
      <c r="F32" s="1883"/>
      <c r="G32" s="1883"/>
      <c r="H32" s="1883"/>
      <c r="I32" s="1883"/>
      <c r="J32" s="1883"/>
      <c r="K32" s="1884"/>
      <c r="M32" s="1932" t="s">
        <v>864</v>
      </c>
      <c r="N32" s="1933"/>
      <c r="O32" s="1933"/>
      <c r="P32" s="1933"/>
      <c r="Q32" s="1934"/>
      <c r="R32" s="1935" t="str">
        <f>AC37</f>
        <v/>
      </c>
      <c r="S32" s="1936"/>
      <c r="T32" s="1936"/>
      <c r="U32" s="1936"/>
      <c r="V32" s="1936"/>
      <c r="W32" s="1937" t="s">
        <v>658</v>
      </c>
      <c r="X32" s="1937"/>
      <c r="Y32" s="1938"/>
      <c r="Z32" s="465"/>
      <c r="AA32" s="465"/>
      <c r="AB32" s="465"/>
      <c r="AC32" s="465"/>
      <c r="AD32" s="465"/>
      <c r="AE32" s="465"/>
      <c r="AF32" s="465"/>
      <c r="AG32" s="465"/>
      <c r="AH32" s="399"/>
      <c r="AI32" s="398"/>
      <c r="AK32" s="1892"/>
      <c r="AL32" s="1893"/>
      <c r="AM32" s="1893"/>
      <c r="AN32" s="1893"/>
      <c r="AO32" s="1893"/>
      <c r="AP32" s="1893"/>
      <c r="AQ32" s="1893"/>
      <c r="AR32" s="1869"/>
      <c r="AS32" s="1870"/>
      <c r="AT32" s="1870"/>
      <c r="AU32" s="1871"/>
      <c r="AV32" s="1872"/>
    </row>
    <row r="33" spans="1:48" ht="13.5" customHeight="1" thickBot="1" x14ac:dyDescent="0.2">
      <c r="A33" s="1966" t="s">
        <v>655</v>
      </c>
      <c r="B33" s="1966"/>
      <c r="C33" s="1966"/>
      <c r="D33" s="1966"/>
      <c r="E33" s="1966"/>
      <c r="F33" s="1966"/>
      <c r="G33" s="1967"/>
      <c r="H33" s="1968"/>
      <c r="I33" s="1969"/>
      <c r="J33" s="1970"/>
      <c r="K33" s="1891" t="s">
        <v>608</v>
      </c>
      <c r="M33" s="1961" t="s">
        <v>862</v>
      </c>
      <c r="N33" s="1961"/>
      <c r="O33" s="1961"/>
      <c r="P33" s="1961"/>
      <c r="Q33" s="465"/>
      <c r="R33" s="469"/>
      <c r="S33" s="469"/>
      <c r="T33" s="469"/>
      <c r="U33" s="469"/>
      <c r="V33" s="469"/>
      <c r="W33" s="465"/>
      <c r="X33" s="465"/>
      <c r="Y33" s="1962" t="s">
        <v>863</v>
      </c>
      <c r="Z33" s="1962"/>
      <c r="AA33" s="1962"/>
      <c r="AB33" s="1962"/>
      <c r="AC33" s="465"/>
      <c r="AD33" s="465"/>
      <c r="AE33" s="465"/>
      <c r="AF33" s="465"/>
      <c r="AG33" s="465"/>
      <c r="AH33" s="399"/>
      <c r="AI33" s="398"/>
      <c r="AK33" s="1892" t="s">
        <v>876</v>
      </c>
      <c r="AL33" s="1893"/>
      <c r="AM33" s="1893"/>
      <c r="AN33" s="1893"/>
      <c r="AO33" s="1893"/>
      <c r="AP33" s="1893"/>
      <c r="AQ33" s="1893"/>
      <c r="AR33" s="1869" t="str">
        <f>AA39</f>
        <v/>
      </c>
      <c r="AS33" s="1870"/>
      <c r="AT33" s="1870"/>
      <c r="AU33" s="1871"/>
      <c r="AV33" s="1872" t="s">
        <v>42</v>
      </c>
    </row>
    <row r="34" spans="1:48" ht="14.25" thickBot="1" x14ac:dyDescent="0.2">
      <c r="A34" s="1966"/>
      <c r="B34" s="1966"/>
      <c r="C34" s="1966"/>
      <c r="D34" s="1966"/>
      <c r="E34" s="1966"/>
      <c r="F34" s="1966"/>
      <c r="G34" s="1967"/>
      <c r="H34" s="1968"/>
      <c r="I34" s="1969"/>
      <c r="J34" s="1970"/>
      <c r="K34" s="1891"/>
      <c r="M34" s="1924" t="s">
        <v>659</v>
      </c>
      <c r="N34" s="1925"/>
      <c r="O34" s="1925"/>
      <c r="P34" s="1925"/>
      <c r="Q34" s="1926"/>
      <c r="R34" s="1927" t="str">
        <f>IF(R31="","",IF(R31&lt;100,R31,100))</f>
        <v/>
      </c>
      <c r="S34" s="1927"/>
      <c r="T34" s="1927"/>
      <c r="U34" s="1927"/>
      <c r="V34" s="1927"/>
      <c r="W34" s="1928" t="s">
        <v>608</v>
      </c>
      <c r="X34" s="1928"/>
      <c r="Y34" s="1929" t="str">
        <f>IF(H33="","×　90%",IF(H33&lt;11,"×  100%","×　90%"))</f>
        <v>×　90%</v>
      </c>
      <c r="Z34" s="1929"/>
      <c r="AA34" s="1929"/>
      <c r="AB34" s="1929"/>
      <c r="AC34" s="1927" t="str">
        <f>IF(R34="","",IF(R34&lt;11,R34,IF(R34&lt;100,ROUNDDOWN(R34*0.9,0),90)))</f>
        <v/>
      </c>
      <c r="AD34" s="1927"/>
      <c r="AE34" s="1927"/>
      <c r="AF34" s="1927"/>
      <c r="AG34" s="1922" t="s">
        <v>608</v>
      </c>
      <c r="AH34" s="1923"/>
      <c r="AI34" s="398"/>
      <c r="AK34" s="1892"/>
      <c r="AL34" s="1893"/>
      <c r="AM34" s="1893"/>
      <c r="AN34" s="1893"/>
      <c r="AO34" s="1893"/>
      <c r="AP34" s="1893"/>
      <c r="AQ34" s="1893"/>
      <c r="AR34" s="1869"/>
      <c r="AS34" s="1870"/>
      <c r="AT34" s="1870"/>
      <c r="AU34" s="1871"/>
      <c r="AV34" s="1872"/>
    </row>
    <row r="35" spans="1:48" ht="14.25" thickBot="1" x14ac:dyDescent="0.2">
      <c r="A35" s="1971" t="s">
        <v>653</v>
      </c>
      <c r="B35" s="1971"/>
      <c r="C35" s="1971"/>
      <c r="D35" s="1971"/>
      <c r="E35" s="1971"/>
      <c r="F35" s="1971"/>
      <c r="G35" s="1972"/>
      <c r="H35" s="1968"/>
      <c r="I35" s="1969"/>
      <c r="J35" s="1970"/>
      <c r="K35" s="1891" t="s">
        <v>605</v>
      </c>
      <c r="M35" s="1924" t="s">
        <v>661</v>
      </c>
      <c r="N35" s="1925"/>
      <c r="O35" s="1925"/>
      <c r="P35" s="1925"/>
      <c r="Q35" s="1926"/>
      <c r="R35" s="1927" t="str">
        <f>IF(R31="","",IF(R31&lt;101,"",IF(R31&lt;1001,R31-100,900)))</f>
        <v/>
      </c>
      <c r="S35" s="1927"/>
      <c r="T35" s="1927"/>
      <c r="U35" s="1927"/>
      <c r="V35" s="1927"/>
      <c r="W35" s="1928" t="s">
        <v>608</v>
      </c>
      <c r="X35" s="1928"/>
      <c r="Y35" s="1929" t="s">
        <v>663</v>
      </c>
      <c r="Z35" s="1929"/>
      <c r="AA35" s="1929"/>
      <c r="AB35" s="1929"/>
      <c r="AC35" s="1927" t="str">
        <f>IF(R35="","",IF(R35&lt;1000,ROUNDDOWN(R35*0.8,0),720))</f>
        <v/>
      </c>
      <c r="AD35" s="1927"/>
      <c r="AE35" s="1927"/>
      <c r="AF35" s="1927"/>
      <c r="AG35" s="1922" t="s">
        <v>608</v>
      </c>
      <c r="AH35" s="1923"/>
      <c r="AI35" s="398"/>
      <c r="AV35" s="398"/>
    </row>
    <row r="36" spans="1:48" ht="14.25" thickBot="1" x14ac:dyDescent="0.2">
      <c r="A36" s="1971"/>
      <c r="B36" s="1971"/>
      <c r="C36" s="1971"/>
      <c r="D36" s="1971"/>
      <c r="E36" s="1971"/>
      <c r="F36" s="1971"/>
      <c r="G36" s="1972"/>
      <c r="H36" s="1968"/>
      <c r="I36" s="1969"/>
      <c r="J36" s="1970"/>
      <c r="K36" s="1891"/>
      <c r="M36" s="1924" t="s">
        <v>660</v>
      </c>
      <c r="N36" s="1925"/>
      <c r="O36" s="1925"/>
      <c r="P36" s="1925"/>
      <c r="Q36" s="1926"/>
      <c r="R36" s="1927" t="str">
        <f>IF(R31="","",IF(R31&lt;1001,"",R31-1000))</f>
        <v/>
      </c>
      <c r="S36" s="1927"/>
      <c r="T36" s="1927"/>
      <c r="U36" s="1927"/>
      <c r="V36" s="1927"/>
      <c r="W36" s="1928" t="s">
        <v>608</v>
      </c>
      <c r="X36" s="1928"/>
      <c r="Y36" s="1928" t="s">
        <v>664</v>
      </c>
      <c r="Z36" s="1928"/>
      <c r="AA36" s="1928"/>
      <c r="AB36" s="1928"/>
      <c r="AC36" s="1927" t="str">
        <f>IF(R36="","",ROUNDDOWN(R36/1000,0)*10+IF(ROUNDDOWN((R36-ROUNDDOWN(R36/1000,0)*1000)*0.8,0)&lt;=9,ROUNDDOWN((R36-ROUNDDOWN(R36/1000,0)*1000)*0.8,0),10))</f>
        <v/>
      </c>
      <c r="AD36" s="1927"/>
      <c r="AE36" s="1927"/>
      <c r="AF36" s="1927"/>
      <c r="AG36" s="1922" t="s">
        <v>608</v>
      </c>
      <c r="AH36" s="1923"/>
      <c r="AI36" s="398" t="s">
        <v>668</v>
      </c>
      <c r="AK36" s="1945" t="s">
        <v>887</v>
      </c>
      <c r="AL36" s="1945"/>
      <c r="AM36" s="1945"/>
      <c r="AN36" s="1945"/>
      <c r="AO36" s="1945"/>
      <c r="AP36" s="1945"/>
      <c r="AQ36" s="1945"/>
      <c r="AR36" s="1945"/>
      <c r="AS36" s="1945"/>
      <c r="AT36" s="1945"/>
      <c r="AU36" s="1945"/>
      <c r="AV36" s="1945"/>
    </row>
    <row r="37" spans="1:48" ht="13.5" customHeight="1" thickBot="1" x14ac:dyDescent="0.2">
      <c r="A37" s="1953" t="s">
        <v>873</v>
      </c>
      <c r="B37" s="1954"/>
      <c r="C37" s="1954"/>
      <c r="D37" s="1954"/>
      <c r="E37" s="1954"/>
      <c r="F37" s="1954"/>
      <c r="G37" s="1954"/>
      <c r="H37" s="1889"/>
      <c r="I37" s="1890"/>
      <c r="J37" s="1960"/>
      <c r="K37" s="1891" t="s">
        <v>42</v>
      </c>
      <c r="M37" s="470"/>
      <c r="N37" s="470"/>
      <c r="O37" s="470"/>
      <c r="P37" s="470"/>
      <c r="Q37" s="470"/>
      <c r="R37" s="470"/>
      <c r="S37" s="470"/>
      <c r="T37" s="470"/>
      <c r="U37" s="470"/>
      <c r="V37" s="470"/>
      <c r="W37" s="470"/>
      <c r="X37" s="470"/>
      <c r="Y37" s="1915" t="s">
        <v>508</v>
      </c>
      <c r="Z37" s="1916"/>
      <c r="AA37" s="1916"/>
      <c r="AB37" s="1917"/>
      <c r="AC37" s="1918" t="str">
        <f>IF(SUM(AC34:AF36)=0,"",SUM(AC34:AF36))</f>
        <v/>
      </c>
      <c r="AD37" s="1919"/>
      <c r="AE37" s="1919"/>
      <c r="AF37" s="1919"/>
      <c r="AG37" s="1920" t="s">
        <v>608</v>
      </c>
      <c r="AH37" s="1921"/>
      <c r="AI37" s="398"/>
      <c r="AK37" s="1945"/>
      <c r="AL37" s="1945"/>
      <c r="AM37" s="1945"/>
      <c r="AN37" s="1945"/>
      <c r="AO37" s="1945"/>
      <c r="AP37" s="1945"/>
      <c r="AQ37" s="1945"/>
      <c r="AR37" s="1946"/>
      <c r="AS37" s="1946"/>
      <c r="AT37" s="1946"/>
      <c r="AU37" s="1945"/>
      <c r="AV37" s="1945"/>
    </row>
    <row r="38" spans="1:48" ht="13.5" customHeight="1" thickBot="1" x14ac:dyDescent="0.2">
      <c r="A38" s="1953"/>
      <c r="B38" s="1954"/>
      <c r="C38" s="1954"/>
      <c r="D38" s="1954"/>
      <c r="E38" s="1954"/>
      <c r="F38" s="1954"/>
      <c r="G38" s="1954"/>
      <c r="H38" s="1889"/>
      <c r="I38" s="1890"/>
      <c r="J38" s="1960"/>
      <c r="K38" s="1891"/>
      <c r="M38" s="1900" t="s">
        <v>881</v>
      </c>
      <c r="N38" s="1901"/>
      <c r="O38" s="1901"/>
      <c r="P38" s="1902"/>
      <c r="Q38" s="1903" t="s">
        <v>39</v>
      </c>
      <c r="R38" s="1903"/>
      <c r="S38" s="1900" t="s">
        <v>864</v>
      </c>
      <c r="T38" s="1901"/>
      <c r="U38" s="1901"/>
      <c r="V38" s="1901"/>
      <c r="W38" s="1901"/>
      <c r="X38" s="1902"/>
      <c r="Y38" s="1903" t="s">
        <v>890</v>
      </c>
      <c r="Z38" s="1903"/>
      <c r="AA38" s="1904" t="s">
        <v>875</v>
      </c>
      <c r="AB38" s="1905"/>
      <c r="AC38" s="1905"/>
      <c r="AD38" s="1905"/>
      <c r="AE38" s="1905"/>
      <c r="AF38" s="1905"/>
      <c r="AG38" s="1905"/>
      <c r="AH38" s="1906"/>
      <c r="AI38" s="398"/>
      <c r="AK38" s="1939" t="s">
        <v>669</v>
      </c>
      <c r="AL38" s="1940"/>
      <c r="AM38" s="1940"/>
      <c r="AN38" s="1941"/>
      <c r="AO38" s="1942" t="s">
        <v>666</v>
      </c>
      <c r="AP38" s="1943"/>
      <c r="AQ38" s="1944"/>
      <c r="AR38" s="1873" t="s">
        <v>667</v>
      </c>
      <c r="AS38" s="1874"/>
      <c r="AT38" s="1874"/>
      <c r="AU38" s="1874"/>
      <c r="AV38" s="1875"/>
    </row>
    <row r="39" spans="1:48" ht="13.5" customHeight="1" x14ac:dyDescent="0.15">
      <c r="M39" s="1909">
        <v>24</v>
      </c>
      <c r="N39" s="1910"/>
      <c r="O39" s="1910"/>
      <c r="P39" s="1911"/>
      <c r="Q39" s="1903"/>
      <c r="R39" s="1903"/>
      <c r="S39" s="1909" t="str">
        <f>AC37</f>
        <v/>
      </c>
      <c r="T39" s="1910"/>
      <c r="U39" s="1910"/>
      <c r="V39" s="1910"/>
      <c r="W39" s="1910"/>
      <c r="X39" s="1911"/>
      <c r="Y39" s="1903"/>
      <c r="Z39" s="1903"/>
      <c r="AA39" s="1912" t="str">
        <f>IF(S39="","",M39*S39)</f>
        <v/>
      </c>
      <c r="AB39" s="1913"/>
      <c r="AC39" s="1913"/>
      <c r="AD39" s="1913"/>
      <c r="AE39" s="1913"/>
      <c r="AF39" s="1913"/>
      <c r="AG39" s="1910" t="s">
        <v>42</v>
      </c>
      <c r="AH39" s="1911"/>
      <c r="AI39" s="398"/>
      <c r="AK39" s="1898" t="str">
        <f>IF(MIN(AA39,AR31)=0,"",MIN(AA39,AR31))</f>
        <v/>
      </c>
      <c r="AL39" s="1899"/>
      <c r="AM39" s="1899"/>
      <c r="AN39" s="472" t="s">
        <v>42</v>
      </c>
      <c r="AO39" s="1896" t="str">
        <f>IF(AK39="","",ROUNDDOWN(AK39*0.1,0))</f>
        <v/>
      </c>
      <c r="AP39" s="1897"/>
      <c r="AQ39" s="473" t="s">
        <v>42</v>
      </c>
      <c r="AR39" s="1894" t="str">
        <f>IF(AK39="","",AK39+AO39)</f>
        <v/>
      </c>
      <c r="AS39" s="1895"/>
      <c r="AT39" s="1895"/>
      <c r="AU39" s="1895"/>
      <c r="AV39" s="474" t="s">
        <v>42</v>
      </c>
    </row>
    <row r="40" spans="1:48" ht="13.5" customHeight="1" x14ac:dyDescent="0.15">
      <c r="M40" s="1914" t="s">
        <v>882</v>
      </c>
      <c r="N40" s="1914"/>
      <c r="O40" s="1914"/>
      <c r="P40" s="1914"/>
      <c r="Q40" s="1914"/>
      <c r="R40" s="1914"/>
      <c r="S40" s="1914"/>
      <c r="T40" s="1914"/>
      <c r="U40" s="1914"/>
      <c r="V40" s="1914"/>
      <c r="W40" s="1914"/>
      <c r="X40" s="1914"/>
      <c r="Y40" s="1914"/>
      <c r="Z40" s="1914"/>
      <c r="AA40" s="1914"/>
      <c r="AB40" s="1914"/>
      <c r="AC40" s="1914"/>
      <c r="AD40" s="1914"/>
      <c r="AE40" s="1914"/>
      <c r="AF40" s="1914"/>
      <c r="AG40" s="1914"/>
      <c r="AH40" s="1914"/>
      <c r="AI40" s="398"/>
    </row>
    <row r="41" spans="1:48" ht="6" customHeight="1" x14ac:dyDescent="0.15">
      <c r="AC41" s="398"/>
      <c r="AD41" s="398"/>
      <c r="AE41" s="398"/>
      <c r="AF41" s="398"/>
      <c r="AG41" s="398"/>
      <c r="AH41" s="398"/>
      <c r="AI41" s="398"/>
      <c r="AJ41" s="398"/>
      <c r="AK41" s="398"/>
      <c r="AL41" s="398"/>
      <c r="AM41" s="398"/>
      <c r="AN41" s="398"/>
      <c r="AO41" s="398"/>
      <c r="AP41" s="398"/>
      <c r="AQ41" s="398"/>
      <c r="AR41" s="398"/>
      <c r="AS41" s="398"/>
      <c r="AT41" s="398"/>
      <c r="AU41" s="398"/>
      <c r="AV41" s="398"/>
    </row>
    <row r="42" spans="1:48" s="420" customFormat="1" ht="11.25" x14ac:dyDescent="0.15">
      <c r="A42" s="421" t="s">
        <v>861</v>
      </c>
      <c r="B42" s="421"/>
      <c r="C42" s="421"/>
      <c r="D42" s="421"/>
      <c r="E42" s="421"/>
      <c r="F42" s="421"/>
      <c r="G42" s="421"/>
      <c r="H42" s="421"/>
      <c r="I42" s="421"/>
      <c r="J42" s="421"/>
      <c r="K42" s="421"/>
      <c r="L42" s="421"/>
      <c r="M42" s="421"/>
      <c r="N42" s="421"/>
      <c r="O42" s="421"/>
      <c r="P42" s="421"/>
      <c r="Q42" s="421"/>
      <c r="R42" s="421"/>
      <c r="S42" s="421"/>
      <c r="T42" s="421"/>
      <c r="U42" s="421"/>
      <c r="V42" s="421"/>
      <c r="W42" s="421"/>
      <c r="X42" s="421"/>
      <c r="Y42" s="421"/>
      <c r="Z42" s="421"/>
      <c r="AA42" s="421" t="s">
        <v>883</v>
      </c>
      <c r="AB42" s="483"/>
      <c r="AC42" s="483"/>
      <c r="AD42" s="483"/>
      <c r="AE42" s="483"/>
      <c r="AF42" s="483"/>
      <c r="AG42" s="483"/>
      <c r="AH42" s="483"/>
      <c r="AI42" s="483"/>
      <c r="AJ42" s="483"/>
      <c r="AK42" s="483"/>
      <c r="AL42" s="483"/>
      <c r="AM42" s="483"/>
      <c r="AN42" s="483"/>
      <c r="AO42" s="483"/>
      <c r="AP42" s="483"/>
      <c r="AQ42" s="483"/>
      <c r="AR42" s="483"/>
      <c r="AS42" s="483"/>
      <c r="AT42" s="483"/>
      <c r="AU42" s="483"/>
      <c r="AV42" s="483"/>
    </row>
    <row r="43" spans="1:48" s="420" customFormat="1" ht="11.25" x14ac:dyDescent="0.15">
      <c r="A43" s="421" t="s">
        <v>891</v>
      </c>
      <c r="B43" s="421"/>
      <c r="C43" s="421"/>
      <c r="D43" s="421"/>
      <c r="E43" s="421"/>
      <c r="F43" s="421"/>
      <c r="G43" s="421"/>
      <c r="H43" s="421"/>
      <c r="I43" s="421"/>
      <c r="J43" s="421"/>
      <c r="K43" s="421"/>
      <c r="L43" s="421"/>
      <c r="M43" s="421"/>
      <c r="N43" s="421"/>
      <c r="O43" s="421"/>
      <c r="P43" s="421"/>
      <c r="Q43" s="421"/>
      <c r="R43" s="421"/>
      <c r="S43" s="421"/>
      <c r="T43" s="421"/>
      <c r="U43" s="421"/>
      <c r="V43" s="421"/>
      <c r="W43" s="421"/>
      <c r="X43" s="421"/>
      <c r="Y43" s="421"/>
      <c r="Z43" s="421"/>
      <c r="AA43" s="484" t="s">
        <v>888</v>
      </c>
      <c r="AB43" s="483"/>
      <c r="AC43" s="484"/>
      <c r="AD43" s="483"/>
      <c r="AE43" s="483"/>
      <c r="AF43" s="483"/>
      <c r="AG43" s="483"/>
      <c r="AH43" s="483"/>
      <c r="AI43" s="483"/>
      <c r="AJ43" s="483"/>
      <c r="AK43" s="483"/>
      <c r="AL43" s="483"/>
      <c r="AM43" s="483"/>
      <c r="AN43" s="483"/>
      <c r="AO43" s="483"/>
      <c r="AP43" s="483"/>
      <c r="AQ43" s="483"/>
      <c r="AR43" s="483"/>
      <c r="AS43" s="483"/>
      <c r="AT43" s="483"/>
      <c r="AU43" s="483"/>
      <c r="AV43" s="483"/>
    </row>
    <row r="44" spans="1:48" s="420" customFormat="1" ht="11.25" x14ac:dyDescent="0.15">
      <c r="A44" s="421" t="s">
        <v>983</v>
      </c>
      <c r="B44" s="421"/>
      <c r="C44" s="421"/>
      <c r="D44" s="421"/>
      <c r="E44" s="421"/>
      <c r="F44" s="421"/>
      <c r="G44" s="421"/>
      <c r="H44" s="421"/>
      <c r="I44" s="421"/>
      <c r="J44" s="421"/>
      <c r="K44" s="421"/>
      <c r="L44" s="421"/>
      <c r="M44" s="421"/>
      <c r="N44" s="421"/>
      <c r="O44" s="421"/>
      <c r="P44" s="421"/>
      <c r="Q44" s="421"/>
      <c r="R44" s="421"/>
      <c r="S44" s="421"/>
      <c r="T44" s="421"/>
      <c r="U44" s="421"/>
      <c r="V44" s="421"/>
      <c r="W44" s="421"/>
      <c r="X44" s="421"/>
      <c r="Y44" s="421"/>
      <c r="Z44" s="421"/>
      <c r="AA44" s="421" t="s">
        <v>884</v>
      </c>
      <c r="AB44" s="483"/>
      <c r="AC44" s="483"/>
      <c r="AD44" s="483"/>
      <c r="AE44" s="483"/>
      <c r="AF44" s="483"/>
      <c r="AG44" s="483"/>
      <c r="AH44" s="483"/>
      <c r="AI44" s="483"/>
      <c r="AJ44" s="483"/>
      <c r="AK44" s="483"/>
      <c r="AL44" s="483"/>
      <c r="AM44" s="483"/>
      <c r="AN44" s="483"/>
      <c r="AO44" s="483"/>
      <c r="AP44" s="483"/>
      <c r="AQ44" s="483"/>
      <c r="AR44" s="483"/>
      <c r="AS44" s="483"/>
      <c r="AT44" s="483"/>
      <c r="AU44" s="483"/>
      <c r="AV44" s="483"/>
    </row>
    <row r="45" spans="1:48" s="420" customFormat="1" ht="11.25" x14ac:dyDescent="0.15">
      <c r="A45" s="421" t="s">
        <v>892</v>
      </c>
      <c r="B45" s="421"/>
      <c r="C45" s="421"/>
      <c r="D45" s="421"/>
      <c r="E45" s="421"/>
      <c r="F45" s="421"/>
      <c r="G45" s="421"/>
      <c r="H45" s="421"/>
      <c r="I45" s="421"/>
      <c r="J45" s="421"/>
      <c r="K45" s="421"/>
      <c r="L45" s="421"/>
      <c r="M45" s="421"/>
      <c r="N45" s="421"/>
      <c r="O45" s="421"/>
      <c r="P45" s="421"/>
      <c r="Q45" s="421"/>
      <c r="R45" s="421"/>
      <c r="S45" s="421"/>
      <c r="T45" s="421"/>
      <c r="U45" s="421"/>
      <c r="V45" s="421"/>
      <c r="W45" s="421"/>
      <c r="X45" s="421"/>
      <c r="Y45" s="421"/>
      <c r="Z45" s="421"/>
      <c r="AA45" s="421"/>
      <c r="AB45" s="483"/>
      <c r="AC45" s="483"/>
      <c r="AD45" s="483"/>
      <c r="AE45" s="483"/>
      <c r="AF45" s="483"/>
      <c r="AG45" s="483"/>
      <c r="AH45" s="483"/>
      <c r="AI45" s="483"/>
      <c r="AJ45" s="483"/>
      <c r="AK45" s="483"/>
      <c r="AL45" s="483"/>
      <c r="AM45" s="483"/>
      <c r="AN45" s="483"/>
      <c r="AO45" s="483"/>
      <c r="AP45" s="483"/>
      <c r="AQ45" s="483"/>
      <c r="AR45" s="483"/>
      <c r="AS45" s="483"/>
      <c r="AT45" s="1907">
        <f>広告展開利用申込書!V28</f>
        <v>202507</v>
      </c>
      <c r="AU45" s="1907"/>
      <c r="AV45" s="1907"/>
    </row>
    <row r="46" spans="1:48" s="420" customFormat="1" ht="11.25" x14ac:dyDescent="0.15">
      <c r="H46" s="485"/>
      <c r="I46" s="485"/>
      <c r="J46" s="485"/>
      <c r="U46" s="485"/>
      <c r="V46" s="485"/>
      <c r="W46" s="485"/>
      <c r="X46" s="485"/>
      <c r="AB46" s="483"/>
      <c r="AC46" s="483"/>
      <c r="AD46" s="483"/>
      <c r="AE46" s="483"/>
      <c r="AF46" s="483"/>
      <c r="AG46" s="483"/>
      <c r="AH46" s="483"/>
      <c r="AI46" s="483"/>
      <c r="AJ46" s="483"/>
      <c r="AK46" s="483"/>
      <c r="AL46" s="483"/>
      <c r="AM46" s="483"/>
      <c r="AN46" s="483"/>
      <c r="AO46" s="483"/>
      <c r="AP46" s="483"/>
      <c r="AQ46" s="483"/>
      <c r="AR46" s="483"/>
      <c r="AS46" s="483"/>
    </row>
    <row r="50" spans="49:50" ht="13.5" hidden="1" customHeight="1" x14ac:dyDescent="0.15">
      <c r="AW50" s="459"/>
      <c r="AX50" s="459"/>
    </row>
    <row r="51" spans="49:50" ht="13.5" hidden="1" customHeight="1" x14ac:dyDescent="0.15">
      <c r="AW51" s="459"/>
      <c r="AX51" s="459"/>
    </row>
  </sheetData>
  <sheetProtection algorithmName="SHA-512" hashValue="efTyPtydJDcytbTQ1rSrHP16ts3m7eENxZSbg1MWk4fcs+JEXdmfp8eUUr1bUgw1UC9xFsVw3smItOZloX7PrQ==" saltValue="ENMDnKwTMchBs4O5fHiegg==" spinCount="100000" sheet="1" selectLockedCells="1"/>
  <mergeCells count="192">
    <mergeCell ref="A8:K9"/>
    <mergeCell ref="AK8:AQ9"/>
    <mergeCell ref="Z8:AH8"/>
    <mergeCell ref="M9:Q9"/>
    <mergeCell ref="R9:V9"/>
    <mergeCell ref="W9:Y9"/>
    <mergeCell ref="M10:P10"/>
    <mergeCell ref="Y10:AB10"/>
    <mergeCell ref="M8:Q8"/>
    <mergeCell ref="R8:V8"/>
    <mergeCell ref="W8:X8"/>
    <mergeCell ref="A10:G11"/>
    <mergeCell ref="H10:J11"/>
    <mergeCell ref="Y11:AB11"/>
    <mergeCell ref="AC11:AF11"/>
    <mergeCell ref="AV8:AV9"/>
    <mergeCell ref="Y14:AB14"/>
    <mergeCell ref="AC14:AF14"/>
    <mergeCell ref="AG14:AH14"/>
    <mergeCell ref="M15:P15"/>
    <mergeCell ref="Q15:R16"/>
    <mergeCell ref="S15:X15"/>
    <mergeCell ref="Y15:Z16"/>
    <mergeCell ref="M13:Q13"/>
    <mergeCell ref="R13:V13"/>
    <mergeCell ref="W13:X13"/>
    <mergeCell ref="Y13:AB13"/>
    <mergeCell ref="AC13:AF13"/>
    <mergeCell ref="AG13:AH13"/>
    <mergeCell ref="AG11:AH11"/>
    <mergeCell ref="M12:Q12"/>
    <mergeCell ref="R12:V12"/>
    <mergeCell ref="W12:X12"/>
    <mergeCell ref="Y12:AB12"/>
    <mergeCell ref="AC12:AF12"/>
    <mergeCell ref="AG12:AH12"/>
    <mergeCell ref="M11:Q11"/>
    <mergeCell ref="R11:V11"/>
    <mergeCell ref="W11:X11"/>
    <mergeCell ref="A12:G13"/>
    <mergeCell ref="H12:J13"/>
    <mergeCell ref="AA15:AH15"/>
    <mergeCell ref="M16:P16"/>
    <mergeCell ref="S16:X16"/>
    <mergeCell ref="AA16:AF16"/>
    <mergeCell ref="AG16:AH16"/>
    <mergeCell ref="K14:K15"/>
    <mergeCell ref="H14:J15"/>
    <mergeCell ref="A14:G15"/>
    <mergeCell ref="Y22:AB22"/>
    <mergeCell ref="H37:J38"/>
    <mergeCell ref="K37:K38"/>
    <mergeCell ref="M19:Q19"/>
    <mergeCell ref="R19:V19"/>
    <mergeCell ref="W19:X19"/>
    <mergeCell ref="Z19:AH19"/>
    <mergeCell ref="H25:J26"/>
    <mergeCell ref="Y25:AB25"/>
    <mergeCell ref="AC25:AF25"/>
    <mergeCell ref="AG25:AH25"/>
    <mergeCell ref="M20:Q20"/>
    <mergeCell ref="R20:V20"/>
    <mergeCell ref="A31:K32"/>
    <mergeCell ref="K33:K34"/>
    <mergeCell ref="K35:K36"/>
    <mergeCell ref="A33:G34"/>
    <mergeCell ref="H33:J34"/>
    <mergeCell ref="AC35:AF35"/>
    <mergeCell ref="M33:P33"/>
    <mergeCell ref="Y33:AB33"/>
    <mergeCell ref="A35:G36"/>
    <mergeCell ref="H35:J36"/>
    <mergeCell ref="AK15:AN15"/>
    <mergeCell ref="AO15:AQ15"/>
    <mergeCell ref="M26:P26"/>
    <mergeCell ref="M24:Q24"/>
    <mergeCell ref="R24:V24"/>
    <mergeCell ref="W24:X24"/>
    <mergeCell ref="Y24:AB24"/>
    <mergeCell ref="AC24:AF24"/>
    <mergeCell ref="AG24:AH24"/>
    <mergeCell ref="AC22:AF22"/>
    <mergeCell ref="AG22:AH22"/>
    <mergeCell ref="M23:Q23"/>
    <mergeCell ref="R23:V23"/>
    <mergeCell ref="W23:X23"/>
    <mergeCell ref="Y23:AB23"/>
    <mergeCell ref="AC23:AF23"/>
    <mergeCell ref="AG23:AH23"/>
    <mergeCell ref="W20:Y20"/>
    <mergeCell ref="M21:P21"/>
    <mergeCell ref="Y21:AB21"/>
    <mergeCell ref="AK21:AQ22"/>
    <mergeCell ref="M22:Q22"/>
    <mergeCell ref="R22:V22"/>
    <mergeCell ref="W22:X22"/>
    <mergeCell ref="AO27:AP27"/>
    <mergeCell ref="AR27:AU27"/>
    <mergeCell ref="AK36:AV37"/>
    <mergeCell ref="M31:Q31"/>
    <mergeCell ref="R31:V31"/>
    <mergeCell ref="W31:X31"/>
    <mergeCell ref="A37:G38"/>
    <mergeCell ref="A23:G24"/>
    <mergeCell ref="H23:J24"/>
    <mergeCell ref="AK26:AN26"/>
    <mergeCell ref="AO26:AP26"/>
    <mergeCell ref="K23:K24"/>
    <mergeCell ref="K25:K26"/>
    <mergeCell ref="A27:G28"/>
    <mergeCell ref="H27:J28"/>
    <mergeCell ref="M27:P27"/>
    <mergeCell ref="S27:X27"/>
    <mergeCell ref="AA27:AF27"/>
    <mergeCell ref="AG27:AH27"/>
    <mergeCell ref="AK24:AV25"/>
    <mergeCell ref="M28:AH28"/>
    <mergeCell ref="K27:K28"/>
    <mergeCell ref="Q26:R27"/>
    <mergeCell ref="AV33:AV34"/>
    <mergeCell ref="AK39:AM39"/>
    <mergeCell ref="AO39:AP39"/>
    <mergeCell ref="AR39:AU39"/>
    <mergeCell ref="M34:Q34"/>
    <mergeCell ref="R34:V34"/>
    <mergeCell ref="W34:X34"/>
    <mergeCell ref="Y34:AB34"/>
    <mergeCell ref="Z31:AH31"/>
    <mergeCell ref="M32:Q32"/>
    <mergeCell ref="R32:V32"/>
    <mergeCell ref="W32:Y32"/>
    <mergeCell ref="AK38:AN38"/>
    <mergeCell ref="AO38:AQ38"/>
    <mergeCell ref="AR38:AV38"/>
    <mergeCell ref="AK31:AQ32"/>
    <mergeCell ref="AR31:AU32"/>
    <mergeCell ref="AV31:AV32"/>
    <mergeCell ref="AK33:AQ34"/>
    <mergeCell ref="AR33:AU34"/>
    <mergeCell ref="AG34:AH34"/>
    <mergeCell ref="M35:Q35"/>
    <mergeCell ref="R35:V35"/>
    <mergeCell ref="W35:X35"/>
    <mergeCell ref="Y35:AB35"/>
    <mergeCell ref="AT45:AV45"/>
    <mergeCell ref="K10:K11"/>
    <mergeCell ref="K12:K13"/>
    <mergeCell ref="M39:P39"/>
    <mergeCell ref="S39:X39"/>
    <mergeCell ref="AA39:AF39"/>
    <mergeCell ref="AG39:AH39"/>
    <mergeCell ref="M40:AH40"/>
    <mergeCell ref="Y37:AB37"/>
    <mergeCell ref="AC37:AF37"/>
    <mergeCell ref="AG37:AH37"/>
    <mergeCell ref="M38:P38"/>
    <mergeCell ref="Q38:R39"/>
    <mergeCell ref="S38:X38"/>
    <mergeCell ref="Y38:Z39"/>
    <mergeCell ref="AA38:AH38"/>
    <mergeCell ref="AG35:AH35"/>
    <mergeCell ref="M36:Q36"/>
    <mergeCell ref="R36:V36"/>
    <mergeCell ref="W36:X36"/>
    <mergeCell ref="Y36:AB36"/>
    <mergeCell ref="AC36:AF36"/>
    <mergeCell ref="AG36:AH36"/>
    <mergeCell ref="AC34:AF34"/>
    <mergeCell ref="AR21:AU22"/>
    <mergeCell ref="AV21:AV22"/>
    <mergeCell ref="AR26:AV26"/>
    <mergeCell ref="AR15:AV15"/>
    <mergeCell ref="AR8:AU9"/>
    <mergeCell ref="AR10:AU11"/>
    <mergeCell ref="AK13:AV14"/>
    <mergeCell ref="A19:K20"/>
    <mergeCell ref="A21:G22"/>
    <mergeCell ref="H21:J22"/>
    <mergeCell ref="K21:K22"/>
    <mergeCell ref="AK19:AQ20"/>
    <mergeCell ref="AR19:AU20"/>
    <mergeCell ref="AV19:AV20"/>
    <mergeCell ref="AR16:AU16"/>
    <mergeCell ref="AO16:AP16"/>
    <mergeCell ref="AK16:AM16"/>
    <mergeCell ref="AK10:AQ11"/>
    <mergeCell ref="AV10:AV11"/>
    <mergeCell ref="S26:X26"/>
    <mergeCell ref="Y26:Z27"/>
    <mergeCell ref="AA26:AH26"/>
    <mergeCell ref="A25:G26"/>
    <mergeCell ref="AK27:AM27"/>
  </mergeCells>
  <phoneticPr fontId="22"/>
  <conditionalFormatting sqref="AK26:AQ27">
    <cfRule type="expression" dxfId="3" priority="949">
      <formula>#REF!=2</formula>
    </cfRule>
  </conditionalFormatting>
  <conditionalFormatting sqref="AK15:AR15 AK16:AV16">
    <cfRule type="expression" dxfId="2" priority="948">
      <formula>#REF!=1</formula>
    </cfRule>
  </conditionalFormatting>
  <conditionalFormatting sqref="AK38:AR38 AK39:AV39">
    <cfRule type="expression" dxfId="1" priority="1">
      <formula>#REF!=1</formula>
    </cfRule>
  </conditionalFormatting>
  <conditionalFormatting sqref="AR26 AR27:AV27">
    <cfRule type="expression" dxfId="0" priority="2">
      <formula>#REF!=1</formula>
    </cfRule>
  </conditionalFormatting>
  <dataValidations count="2">
    <dataValidation allowBlank="1" showInputMessage="1" sqref="AR8 AR10 AR19 AR21 AR31 AR33" xr:uid="{00000000-0002-0000-0B00-000000000000}"/>
    <dataValidation type="list" allowBlank="1" showInputMessage="1" sqref="H14 H10:J13 H23:J26 H21 H27 H33:J36 H37" xr:uid="{00000000-0002-0000-0B00-000001000000}">
      <formula1>"不明"</formula1>
    </dataValidation>
  </dataValidations>
  <pageMargins left="0.9055118110236221" right="0.70866141732283472" top="0.43307086614173229" bottom="0.74803149606299213" header="0" footer="0.31496062992125984"/>
  <pageSetup paperSize="9" fitToHeight="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0">
    <tabColor theme="8" tint="0.39997558519241921"/>
  </sheetPr>
  <dimension ref="A1:K80"/>
  <sheetViews>
    <sheetView zoomScale="85" zoomScaleNormal="85" workbookViewId="0">
      <selection activeCell="R38" sqref="R38"/>
    </sheetView>
  </sheetViews>
  <sheetFormatPr defaultRowHeight="13.5" x14ac:dyDescent="0.15"/>
  <cols>
    <col min="1" max="1" width="12" customWidth="1"/>
    <col min="2" max="2" width="9.5" bestFit="1" customWidth="1"/>
    <col min="4" max="7" width="17.375" style="6" customWidth="1"/>
    <col min="8" max="8" width="14.875" style="2" customWidth="1"/>
    <col min="9" max="9" width="21.25" style="6" customWidth="1"/>
    <col min="10" max="10" width="13.125" bestFit="1" customWidth="1"/>
    <col min="257" max="257" width="12" customWidth="1"/>
    <col min="258" max="258" width="9.5" bestFit="1" customWidth="1"/>
    <col min="260" max="263" width="17.375" customWidth="1"/>
    <col min="265" max="265" width="17.375" customWidth="1"/>
    <col min="513" max="513" width="12" customWidth="1"/>
    <col min="514" max="514" width="9.5" bestFit="1" customWidth="1"/>
    <col min="516" max="519" width="17.375" customWidth="1"/>
    <col min="521" max="521" width="17.375" customWidth="1"/>
    <col min="769" max="769" width="12" customWidth="1"/>
    <col min="770" max="770" width="9.5" bestFit="1" customWidth="1"/>
    <col min="772" max="775" width="17.375" customWidth="1"/>
    <col min="777" max="777" width="17.375" customWidth="1"/>
    <col min="1025" max="1025" width="12" customWidth="1"/>
    <col min="1026" max="1026" width="9.5" bestFit="1" customWidth="1"/>
    <col min="1028" max="1031" width="17.375" customWidth="1"/>
    <col min="1033" max="1033" width="17.375" customWidth="1"/>
    <col min="1281" max="1281" width="12" customWidth="1"/>
    <col min="1282" max="1282" width="9.5" bestFit="1" customWidth="1"/>
    <col min="1284" max="1287" width="17.375" customWidth="1"/>
    <col min="1289" max="1289" width="17.375" customWidth="1"/>
    <col min="1537" max="1537" width="12" customWidth="1"/>
    <col min="1538" max="1538" width="9.5" bestFit="1" customWidth="1"/>
    <col min="1540" max="1543" width="17.375" customWidth="1"/>
    <col min="1545" max="1545" width="17.375" customWidth="1"/>
    <col min="1793" max="1793" width="12" customWidth="1"/>
    <col min="1794" max="1794" width="9.5" bestFit="1" customWidth="1"/>
    <col min="1796" max="1799" width="17.375" customWidth="1"/>
    <col min="1801" max="1801" width="17.375" customWidth="1"/>
    <col min="2049" max="2049" width="12" customWidth="1"/>
    <col min="2050" max="2050" width="9.5" bestFit="1" customWidth="1"/>
    <col min="2052" max="2055" width="17.375" customWidth="1"/>
    <col min="2057" max="2057" width="17.375" customWidth="1"/>
    <col min="2305" max="2305" width="12" customWidth="1"/>
    <col min="2306" max="2306" width="9.5" bestFit="1" customWidth="1"/>
    <col min="2308" max="2311" width="17.375" customWidth="1"/>
    <col min="2313" max="2313" width="17.375" customWidth="1"/>
    <col min="2561" max="2561" width="12" customWidth="1"/>
    <col min="2562" max="2562" width="9.5" bestFit="1" customWidth="1"/>
    <col min="2564" max="2567" width="17.375" customWidth="1"/>
    <col min="2569" max="2569" width="17.375" customWidth="1"/>
    <col min="2817" max="2817" width="12" customWidth="1"/>
    <col min="2818" max="2818" width="9.5" bestFit="1" customWidth="1"/>
    <col min="2820" max="2823" width="17.375" customWidth="1"/>
    <col min="2825" max="2825" width="17.375" customWidth="1"/>
    <col min="3073" max="3073" width="12" customWidth="1"/>
    <col min="3074" max="3074" width="9.5" bestFit="1" customWidth="1"/>
    <col min="3076" max="3079" width="17.375" customWidth="1"/>
    <col min="3081" max="3081" width="17.375" customWidth="1"/>
    <col min="3329" max="3329" width="12" customWidth="1"/>
    <col min="3330" max="3330" width="9.5" bestFit="1" customWidth="1"/>
    <col min="3332" max="3335" width="17.375" customWidth="1"/>
    <col min="3337" max="3337" width="17.375" customWidth="1"/>
    <col min="3585" max="3585" width="12" customWidth="1"/>
    <col min="3586" max="3586" width="9.5" bestFit="1" customWidth="1"/>
    <col min="3588" max="3591" width="17.375" customWidth="1"/>
    <col min="3593" max="3593" width="17.375" customWidth="1"/>
    <col min="3841" max="3841" width="12" customWidth="1"/>
    <col min="3842" max="3842" width="9.5" bestFit="1" customWidth="1"/>
    <col min="3844" max="3847" width="17.375" customWidth="1"/>
    <col min="3849" max="3849" width="17.375" customWidth="1"/>
    <col min="4097" max="4097" width="12" customWidth="1"/>
    <col min="4098" max="4098" width="9.5" bestFit="1" customWidth="1"/>
    <col min="4100" max="4103" width="17.375" customWidth="1"/>
    <col min="4105" max="4105" width="17.375" customWidth="1"/>
    <col min="4353" max="4353" width="12" customWidth="1"/>
    <col min="4354" max="4354" width="9.5" bestFit="1" customWidth="1"/>
    <col min="4356" max="4359" width="17.375" customWidth="1"/>
    <col min="4361" max="4361" width="17.375" customWidth="1"/>
    <col min="4609" max="4609" width="12" customWidth="1"/>
    <col min="4610" max="4610" width="9.5" bestFit="1" customWidth="1"/>
    <col min="4612" max="4615" width="17.375" customWidth="1"/>
    <col min="4617" max="4617" width="17.375" customWidth="1"/>
    <col min="4865" max="4865" width="12" customWidth="1"/>
    <col min="4866" max="4866" width="9.5" bestFit="1" customWidth="1"/>
    <col min="4868" max="4871" width="17.375" customWidth="1"/>
    <col min="4873" max="4873" width="17.375" customWidth="1"/>
    <col min="5121" max="5121" width="12" customWidth="1"/>
    <col min="5122" max="5122" width="9.5" bestFit="1" customWidth="1"/>
    <col min="5124" max="5127" width="17.375" customWidth="1"/>
    <col min="5129" max="5129" width="17.375" customWidth="1"/>
    <col min="5377" max="5377" width="12" customWidth="1"/>
    <col min="5378" max="5378" width="9.5" bestFit="1" customWidth="1"/>
    <col min="5380" max="5383" width="17.375" customWidth="1"/>
    <col min="5385" max="5385" width="17.375" customWidth="1"/>
    <col min="5633" max="5633" width="12" customWidth="1"/>
    <col min="5634" max="5634" width="9.5" bestFit="1" customWidth="1"/>
    <col min="5636" max="5639" width="17.375" customWidth="1"/>
    <col min="5641" max="5641" width="17.375" customWidth="1"/>
    <col min="5889" max="5889" width="12" customWidth="1"/>
    <col min="5890" max="5890" width="9.5" bestFit="1" customWidth="1"/>
    <col min="5892" max="5895" width="17.375" customWidth="1"/>
    <col min="5897" max="5897" width="17.375" customWidth="1"/>
    <col min="6145" max="6145" width="12" customWidth="1"/>
    <col min="6146" max="6146" width="9.5" bestFit="1" customWidth="1"/>
    <col min="6148" max="6151" width="17.375" customWidth="1"/>
    <col min="6153" max="6153" width="17.375" customWidth="1"/>
    <col min="6401" max="6401" width="12" customWidth="1"/>
    <col min="6402" max="6402" width="9.5" bestFit="1" customWidth="1"/>
    <col min="6404" max="6407" width="17.375" customWidth="1"/>
    <col min="6409" max="6409" width="17.375" customWidth="1"/>
    <col min="6657" max="6657" width="12" customWidth="1"/>
    <col min="6658" max="6658" width="9.5" bestFit="1" customWidth="1"/>
    <col min="6660" max="6663" width="17.375" customWidth="1"/>
    <col min="6665" max="6665" width="17.375" customWidth="1"/>
    <col min="6913" max="6913" width="12" customWidth="1"/>
    <col min="6914" max="6914" width="9.5" bestFit="1" customWidth="1"/>
    <col min="6916" max="6919" width="17.375" customWidth="1"/>
    <col min="6921" max="6921" width="17.375" customWidth="1"/>
    <col min="7169" max="7169" width="12" customWidth="1"/>
    <col min="7170" max="7170" width="9.5" bestFit="1" customWidth="1"/>
    <col min="7172" max="7175" width="17.375" customWidth="1"/>
    <col min="7177" max="7177" width="17.375" customWidth="1"/>
    <col min="7425" max="7425" width="12" customWidth="1"/>
    <col min="7426" max="7426" width="9.5" bestFit="1" customWidth="1"/>
    <col min="7428" max="7431" width="17.375" customWidth="1"/>
    <col min="7433" max="7433" width="17.375" customWidth="1"/>
    <col min="7681" max="7681" width="12" customWidth="1"/>
    <col min="7682" max="7682" width="9.5" bestFit="1" customWidth="1"/>
    <col min="7684" max="7687" width="17.375" customWidth="1"/>
    <col min="7689" max="7689" width="17.375" customWidth="1"/>
    <col min="7937" max="7937" width="12" customWidth="1"/>
    <col min="7938" max="7938" width="9.5" bestFit="1" customWidth="1"/>
    <col min="7940" max="7943" width="17.375" customWidth="1"/>
    <col min="7945" max="7945" width="17.375" customWidth="1"/>
    <col min="8193" max="8193" width="12" customWidth="1"/>
    <col min="8194" max="8194" width="9.5" bestFit="1" customWidth="1"/>
    <col min="8196" max="8199" width="17.375" customWidth="1"/>
    <col min="8201" max="8201" width="17.375" customWidth="1"/>
    <col min="8449" max="8449" width="12" customWidth="1"/>
    <col min="8450" max="8450" width="9.5" bestFit="1" customWidth="1"/>
    <col min="8452" max="8455" width="17.375" customWidth="1"/>
    <col min="8457" max="8457" width="17.375" customWidth="1"/>
    <col min="8705" max="8705" width="12" customWidth="1"/>
    <col min="8706" max="8706" width="9.5" bestFit="1" customWidth="1"/>
    <col min="8708" max="8711" width="17.375" customWidth="1"/>
    <col min="8713" max="8713" width="17.375" customWidth="1"/>
    <col min="8961" max="8961" width="12" customWidth="1"/>
    <col min="8962" max="8962" width="9.5" bestFit="1" customWidth="1"/>
    <col min="8964" max="8967" width="17.375" customWidth="1"/>
    <col min="8969" max="8969" width="17.375" customWidth="1"/>
    <col min="9217" max="9217" width="12" customWidth="1"/>
    <col min="9218" max="9218" width="9.5" bestFit="1" customWidth="1"/>
    <col min="9220" max="9223" width="17.375" customWidth="1"/>
    <col min="9225" max="9225" width="17.375" customWidth="1"/>
    <col min="9473" max="9473" width="12" customWidth="1"/>
    <col min="9474" max="9474" width="9.5" bestFit="1" customWidth="1"/>
    <col min="9476" max="9479" width="17.375" customWidth="1"/>
    <col min="9481" max="9481" width="17.375" customWidth="1"/>
    <col min="9729" max="9729" width="12" customWidth="1"/>
    <col min="9730" max="9730" width="9.5" bestFit="1" customWidth="1"/>
    <col min="9732" max="9735" width="17.375" customWidth="1"/>
    <col min="9737" max="9737" width="17.375" customWidth="1"/>
    <col min="9985" max="9985" width="12" customWidth="1"/>
    <col min="9986" max="9986" width="9.5" bestFit="1" customWidth="1"/>
    <col min="9988" max="9991" width="17.375" customWidth="1"/>
    <col min="9993" max="9993" width="17.375" customWidth="1"/>
    <col min="10241" max="10241" width="12" customWidth="1"/>
    <col min="10242" max="10242" width="9.5" bestFit="1" customWidth="1"/>
    <col min="10244" max="10247" width="17.375" customWidth="1"/>
    <col min="10249" max="10249" width="17.375" customWidth="1"/>
    <col min="10497" max="10497" width="12" customWidth="1"/>
    <col min="10498" max="10498" width="9.5" bestFit="1" customWidth="1"/>
    <col min="10500" max="10503" width="17.375" customWidth="1"/>
    <col min="10505" max="10505" width="17.375" customWidth="1"/>
    <col min="10753" max="10753" width="12" customWidth="1"/>
    <col min="10754" max="10754" width="9.5" bestFit="1" customWidth="1"/>
    <col min="10756" max="10759" width="17.375" customWidth="1"/>
    <col min="10761" max="10761" width="17.375" customWidth="1"/>
    <col min="11009" max="11009" width="12" customWidth="1"/>
    <col min="11010" max="11010" width="9.5" bestFit="1" customWidth="1"/>
    <col min="11012" max="11015" width="17.375" customWidth="1"/>
    <col min="11017" max="11017" width="17.375" customWidth="1"/>
    <col min="11265" max="11265" width="12" customWidth="1"/>
    <col min="11266" max="11266" width="9.5" bestFit="1" customWidth="1"/>
    <col min="11268" max="11271" width="17.375" customWidth="1"/>
    <col min="11273" max="11273" width="17.375" customWidth="1"/>
    <col min="11521" max="11521" width="12" customWidth="1"/>
    <col min="11522" max="11522" width="9.5" bestFit="1" customWidth="1"/>
    <col min="11524" max="11527" width="17.375" customWidth="1"/>
    <col min="11529" max="11529" width="17.375" customWidth="1"/>
    <col min="11777" max="11777" width="12" customWidth="1"/>
    <col min="11778" max="11778" width="9.5" bestFit="1" customWidth="1"/>
    <col min="11780" max="11783" width="17.375" customWidth="1"/>
    <col min="11785" max="11785" width="17.375" customWidth="1"/>
    <col min="12033" max="12033" width="12" customWidth="1"/>
    <col min="12034" max="12034" width="9.5" bestFit="1" customWidth="1"/>
    <col min="12036" max="12039" width="17.375" customWidth="1"/>
    <col min="12041" max="12041" width="17.375" customWidth="1"/>
    <col min="12289" max="12289" width="12" customWidth="1"/>
    <col min="12290" max="12290" width="9.5" bestFit="1" customWidth="1"/>
    <col min="12292" max="12295" width="17.375" customWidth="1"/>
    <col min="12297" max="12297" width="17.375" customWidth="1"/>
    <col min="12545" max="12545" width="12" customWidth="1"/>
    <col min="12546" max="12546" width="9.5" bestFit="1" customWidth="1"/>
    <col min="12548" max="12551" width="17.375" customWidth="1"/>
    <col min="12553" max="12553" width="17.375" customWidth="1"/>
    <col min="12801" max="12801" width="12" customWidth="1"/>
    <col min="12802" max="12802" width="9.5" bestFit="1" customWidth="1"/>
    <col min="12804" max="12807" width="17.375" customWidth="1"/>
    <col min="12809" max="12809" width="17.375" customWidth="1"/>
    <col min="13057" max="13057" width="12" customWidth="1"/>
    <col min="13058" max="13058" width="9.5" bestFit="1" customWidth="1"/>
    <col min="13060" max="13063" width="17.375" customWidth="1"/>
    <col min="13065" max="13065" width="17.375" customWidth="1"/>
    <col min="13313" max="13313" width="12" customWidth="1"/>
    <col min="13314" max="13314" width="9.5" bestFit="1" customWidth="1"/>
    <col min="13316" max="13319" width="17.375" customWidth="1"/>
    <col min="13321" max="13321" width="17.375" customWidth="1"/>
    <col min="13569" max="13569" width="12" customWidth="1"/>
    <col min="13570" max="13570" width="9.5" bestFit="1" customWidth="1"/>
    <col min="13572" max="13575" width="17.375" customWidth="1"/>
    <col min="13577" max="13577" width="17.375" customWidth="1"/>
    <col min="13825" max="13825" width="12" customWidth="1"/>
    <col min="13826" max="13826" width="9.5" bestFit="1" customWidth="1"/>
    <col min="13828" max="13831" width="17.375" customWidth="1"/>
    <col min="13833" max="13833" width="17.375" customWidth="1"/>
    <col min="14081" max="14081" width="12" customWidth="1"/>
    <col min="14082" max="14082" width="9.5" bestFit="1" customWidth="1"/>
    <col min="14084" max="14087" width="17.375" customWidth="1"/>
    <col min="14089" max="14089" width="17.375" customWidth="1"/>
    <col min="14337" max="14337" width="12" customWidth="1"/>
    <col min="14338" max="14338" width="9.5" bestFit="1" customWidth="1"/>
    <col min="14340" max="14343" width="17.375" customWidth="1"/>
    <col min="14345" max="14345" width="17.375" customWidth="1"/>
    <col min="14593" max="14593" width="12" customWidth="1"/>
    <col min="14594" max="14594" width="9.5" bestFit="1" customWidth="1"/>
    <col min="14596" max="14599" width="17.375" customWidth="1"/>
    <col min="14601" max="14601" width="17.375" customWidth="1"/>
    <col min="14849" max="14849" width="12" customWidth="1"/>
    <col min="14850" max="14850" width="9.5" bestFit="1" customWidth="1"/>
    <col min="14852" max="14855" width="17.375" customWidth="1"/>
    <col min="14857" max="14857" width="17.375" customWidth="1"/>
    <col min="15105" max="15105" width="12" customWidth="1"/>
    <col min="15106" max="15106" width="9.5" bestFit="1" customWidth="1"/>
    <col min="15108" max="15111" width="17.375" customWidth="1"/>
    <col min="15113" max="15113" width="17.375" customWidth="1"/>
    <col min="15361" max="15361" width="12" customWidth="1"/>
    <col min="15362" max="15362" width="9.5" bestFit="1" customWidth="1"/>
    <col min="15364" max="15367" width="17.375" customWidth="1"/>
    <col min="15369" max="15369" width="17.375" customWidth="1"/>
    <col min="15617" max="15617" width="12" customWidth="1"/>
    <col min="15618" max="15618" width="9.5" bestFit="1" customWidth="1"/>
    <col min="15620" max="15623" width="17.375" customWidth="1"/>
    <col min="15625" max="15625" width="17.375" customWidth="1"/>
    <col min="15873" max="15873" width="12" customWidth="1"/>
    <col min="15874" max="15874" width="9.5" bestFit="1" customWidth="1"/>
    <col min="15876" max="15879" width="17.375" customWidth="1"/>
    <col min="15881" max="15881" width="17.375" customWidth="1"/>
    <col min="16129" max="16129" width="12" customWidth="1"/>
    <col min="16130" max="16130" width="9.5" bestFit="1" customWidth="1"/>
    <col min="16132" max="16135" width="17.375" customWidth="1"/>
    <col min="16137" max="16137" width="17.375" customWidth="1"/>
  </cols>
  <sheetData>
    <row r="1" spans="1:5" x14ac:dyDescent="0.15">
      <c r="A1" s="16" t="s">
        <v>467</v>
      </c>
      <c r="B1" s="27" t="s">
        <v>424</v>
      </c>
      <c r="C1" s="25" t="s">
        <v>423</v>
      </c>
      <c r="D1" s="26" t="s">
        <v>435</v>
      </c>
      <c r="E1" s="26" t="s">
        <v>428</v>
      </c>
    </row>
    <row r="2" spans="1:5" x14ac:dyDescent="0.15">
      <c r="C2" s="42">
        <v>1</v>
      </c>
      <c r="D2" s="9" t="s">
        <v>429</v>
      </c>
      <c r="E2" s="9">
        <v>12000</v>
      </c>
    </row>
    <row r="3" spans="1:5" x14ac:dyDescent="0.15">
      <c r="A3" s="18"/>
      <c r="D3" s="9" t="s">
        <v>430</v>
      </c>
      <c r="E3" s="9">
        <v>8400</v>
      </c>
    </row>
    <row r="4" spans="1:5" x14ac:dyDescent="0.15">
      <c r="A4" s="18"/>
      <c r="D4" s="9" t="s">
        <v>431</v>
      </c>
      <c r="E4" s="9">
        <v>7200</v>
      </c>
    </row>
    <row r="5" spans="1:5" x14ac:dyDescent="0.15">
      <c r="A5" s="18"/>
      <c r="D5" s="9" t="s">
        <v>432</v>
      </c>
      <c r="E5" s="9">
        <v>4800</v>
      </c>
    </row>
    <row r="6" spans="1:5" x14ac:dyDescent="0.15">
      <c r="A6" s="18"/>
      <c r="D6" s="9" t="s">
        <v>433</v>
      </c>
      <c r="E6" s="9">
        <v>3600</v>
      </c>
    </row>
    <row r="7" spans="1:5" x14ac:dyDescent="0.15">
      <c r="A7" s="18"/>
      <c r="D7" s="9" t="s">
        <v>434</v>
      </c>
      <c r="E7" s="9">
        <v>3000</v>
      </c>
    </row>
    <row r="8" spans="1:5" ht="14.25" thickBot="1" x14ac:dyDescent="0.2">
      <c r="A8" s="19"/>
      <c r="B8" s="20"/>
      <c r="C8" s="20"/>
      <c r="D8" s="21"/>
      <c r="E8" s="21"/>
    </row>
    <row r="9" spans="1:5" ht="14.25" thickBot="1" x14ac:dyDescent="0.2">
      <c r="A9" s="12"/>
      <c r="B9" s="13"/>
      <c r="C9" s="13"/>
      <c r="D9" s="14"/>
      <c r="E9" s="14"/>
    </row>
    <row r="10" spans="1:5" x14ac:dyDescent="0.15">
      <c r="A10" s="16" t="s">
        <v>466</v>
      </c>
      <c r="B10" s="27" t="s">
        <v>425</v>
      </c>
      <c r="C10" s="25" t="s">
        <v>423</v>
      </c>
      <c r="D10" s="26" t="s">
        <v>435</v>
      </c>
      <c r="E10" s="26" t="s">
        <v>428</v>
      </c>
    </row>
    <row r="11" spans="1:5" x14ac:dyDescent="0.15">
      <c r="C11" s="43">
        <v>1</v>
      </c>
      <c r="D11" s="9" t="s">
        <v>429</v>
      </c>
      <c r="E11" s="9">
        <v>5000</v>
      </c>
    </row>
    <row r="12" spans="1:5" x14ac:dyDescent="0.15">
      <c r="A12" s="18"/>
      <c r="D12" s="9" t="s">
        <v>430</v>
      </c>
      <c r="E12" s="9">
        <v>3500</v>
      </c>
    </row>
    <row r="13" spans="1:5" x14ac:dyDescent="0.15">
      <c r="A13" s="18"/>
      <c r="D13" s="9" t="s">
        <v>431</v>
      </c>
      <c r="E13" s="9">
        <v>3000</v>
      </c>
    </row>
    <row r="14" spans="1:5" x14ac:dyDescent="0.15">
      <c r="A14" s="18"/>
      <c r="D14" s="9" t="s">
        <v>432</v>
      </c>
      <c r="E14" s="9">
        <v>2000</v>
      </c>
    </row>
    <row r="15" spans="1:5" x14ac:dyDescent="0.15">
      <c r="A15" s="18"/>
      <c r="D15" s="9" t="s">
        <v>433</v>
      </c>
      <c r="E15" s="9">
        <v>1500</v>
      </c>
    </row>
    <row r="16" spans="1:5" x14ac:dyDescent="0.15">
      <c r="A16" s="18"/>
      <c r="D16" s="9" t="s">
        <v>434</v>
      </c>
      <c r="E16" s="9">
        <v>1250</v>
      </c>
    </row>
    <row r="21" spans="1:6" x14ac:dyDescent="0.15">
      <c r="A21" s="18" t="s">
        <v>555</v>
      </c>
      <c r="D21" s="17"/>
      <c r="E21" s="17"/>
      <c r="F21" s="23"/>
    </row>
    <row r="22" spans="1:6" x14ac:dyDescent="0.15">
      <c r="A22" s="32" t="s">
        <v>548</v>
      </c>
      <c r="C22" s="27"/>
      <c r="D22" s="9" t="s">
        <v>549</v>
      </c>
      <c r="E22" s="9" t="s">
        <v>550</v>
      </c>
      <c r="F22" s="30" t="s">
        <v>551</v>
      </c>
    </row>
    <row r="23" spans="1:6" ht="14.25" customHeight="1" x14ac:dyDescent="0.15">
      <c r="A23" s="18"/>
      <c r="C23" s="9" t="s">
        <v>552</v>
      </c>
      <c r="D23" s="33">
        <v>0.85</v>
      </c>
      <c r="E23" s="33">
        <v>0.15</v>
      </c>
      <c r="F23" s="34">
        <f>SUM(D23:E23)</f>
        <v>1</v>
      </c>
    </row>
    <row r="24" spans="1:6" ht="14.25" customHeight="1" x14ac:dyDescent="0.15">
      <c r="A24" s="18"/>
      <c r="C24" s="27" t="s">
        <v>553</v>
      </c>
      <c r="D24" s="43">
        <v>1</v>
      </c>
      <c r="E24" s="43">
        <v>1</v>
      </c>
      <c r="F24" s="40"/>
    </row>
    <row r="25" spans="1:6" ht="14.25" customHeight="1" x14ac:dyDescent="0.15">
      <c r="A25" s="18"/>
      <c r="C25" s="27" t="s">
        <v>554</v>
      </c>
      <c r="D25" s="36">
        <f>D23*D24</f>
        <v>0.85</v>
      </c>
      <c r="E25" s="36">
        <f>E23*E24</f>
        <v>0.15</v>
      </c>
      <c r="F25" s="35">
        <f>ROUNDDOWN(SUM(D25:E25),4)</f>
        <v>1</v>
      </c>
    </row>
    <row r="26" spans="1:6" ht="14.25" customHeight="1" thickBot="1" x14ac:dyDescent="0.2">
      <c r="A26" s="19"/>
      <c r="B26" s="20"/>
      <c r="C26" s="20"/>
      <c r="D26" s="21"/>
      <c r="E26" s="21"/>
      <c r="F26" s="24"/>
    </row>
    <row r="27" spans="1:6" ht="14.25" customHeight="1" x14ac:dyDescent="0.15">
      <c r="A27" s="18"/>
      <c r="D27" s="17"/>
      <c r="E27" s="17"/>
      <c r="F27" s="23"/>
    </row>
    <row r="28" spans="1:6" ht="14.25" customHeight="1" x14ac:dyDescent="0.15">
      <c r="A28" s="18"/>
      <c r="D28" s="17"/>
      <c r="E28" s="17"/>
      <c r="F28" s="23"/>
    </row>
    <row r="29" spans="1:6" ht="14.25" customHeight="1" x14ac:dyDescent="0.15">
      <c r="A29" s="16" t="s">
        <v>468</v>
      </c>
      <c r="B29" s="27" t="s">
        <v>426</v>
      </c>
      <c r="C29" s="37">
        <f>F25</f>
        <v>1</v>
      </c>
      <c r="D29" s="9" t="s">
        <v>453</v>
      </c>
      <c r="E29" s="9" t="s">
        <v>494</v>
      </c>
      <c r="F29" s="30" t="s">
        <v>495</v>
      </c>
    </row>
    <row r="30" spans="1:6" ht="14.25" customHeight="1" x14ac:dyDescent="0.15">
      <c r="A30" s="18"/>
      <c r="D30" s="9" t="s">
        <v>454</v>
      </c>
      <c r="E30" s="31">
        <f>TRUNC('③配信-計算シート'!AO6*C29)</f>
        <v>0</v>
      </c>
      <c r="F30" s="41">
        <f>TRUNC(E30*1.1)</f>
        <v>0</v>
      </c>
    </row>
    <row r="31" spans="1:6" ht="14.25" customHeight="1" x14ac:dyDescent="0.15">
      <c r="A31" s="18"/>
      <c r="D31" s="9" t="s">
        <v>455</v>
      </c>
      <c r="E31" s="31">
        <f>TRUNC('③配信-計算シート'!AN22*C29)</f>
        <v>0</v>
      </c>
      <c r="F31" s="41">
        <f>TRUNC(E31*1.1)</f>
        <v>0</v>
      </c>
    </row>
    <row r="32" spans="1:6" ht="14.25" customHeight="1" x14ac:dyDescent="0.15">
      <c r="A32" s="18"/>
      <c r="D32" s="9" t="s">
        <v>456</v>
      </c>
      <c r="E32" s="31">
        <f>TRUNC('③配信-計算シート'!AO32*C29)</f>
        <v>0</v>
      </c>
      <c r="F32" s="41">
        <f>TRUNC(E32*1.1)</f>
        <v>0</v>
      </c>
    </row>
    <row r="33" spans="1:11" ht="14.25" customHeight="1" x14ac:dyDescent="0.15">
      <c r="A33" s="18"/>
      <c r="D33" s="9" t="s">
        <v>457</v>
      </c>
      <c r="E33" s="31">
        <f>TRUNC('③配信-計算シート'!AO37*C29)</f>
        <v>0</v>
      </c>
      <c r="F33" s="41">
        <f>TRUNC(E33*1.1)</f>
        <v>0</v>
      </c>
      <c r="H33" s="6"/>
    </row>
    <row r="34" spans="1:11" ht="14.25" customHeight="1" x14ac:dyDescent="0.15">
      <c r="A34" s="18"/>
      <c r="D34" s="9" t="s">
        <v>547</v>
      </c>
      <c r="E34" s="31">
        <v>5000</v>
      </c>
      <c r="F34" s="41">
        <f>TRUNC(E34*1.1)</f>
        <v>5500</v>
      </c>
      <c r="H34" s="6"/>
    </row>
    <row r="35" spans="1:11" ht="14.25" customHeight="1" x14ac:dyDescent="0.15">
      <c r="A35" s="18"/>
      <c r="D35" s="17"/>
      <c r="E35" s="17"/>
      <c r="F35" s="23"/>
    </row>
    <row r="36" spans="1:11" ht="14.25" customHeight="1" x14ac:dyDescent="0.15">
      <c r="A36" s="18"/>
      <c r="D36" s="17"/>
      <c r="E36" s="17"/>
      <c r="F36" s="23"/>
    </row>
    <row r="37" spans="1:11" ht="14.25" thickBot="1" x14ac:dyDescent="0.2">
      <c r="A37" s="19"/>
      <c r="B37" s="20"/>
      <c r="C37" s="20"/>
      <c r="D37" s="21"/>
      <c r="E37" s="21"/>
      <c r="F37" s="24"/>
    </row>
    <row r="38" spans="1:11" x14ac:dyDescent="0.15">
      <c r="A38" s="12"/>
      <c r="B38" s="13"/>
      <c r="C38" s="13"/>
      <c r="D38" s="14"/>
      <c r="E38" s="14"/>
      <c r="F38" s="14"/>
      <c r="G38" s="14"/>
      <c r="H38" s="15"/>
      <c r="I38" s="14"/>
    </row>
    <row r="39" spans="1:11" x14ac:dyDescent="0.15">
      <c r="A39" s="16" t="s">
        <v>584</v>
      </c>
      <c r="B39" s="27" t="s">
        <v>426</v>
      </c>
      <c r="C39" s="37">
        <f>F25</f>
        <v>1</v>
      </c>
      <c r="D39" s="17"/>
      <c r="E39" s="17"/>
      <c r="F39" s="17"/>
      <c r="G39" s="17"/>
      <c r="I39" s="17"/>
    </row>
    <row r="40" spans="1:11" x14ac:dyDescent="0.15">
      <c r="A40" s="22" t="s">
        <v>35</v>
      </c>
      <c r="B40" s="7" t="s">
        <v>56</v>
      </c>
      <c r="C40" s="3" t="s">
        <v>57</v>
      </c>
      <c r="D40" s="7" t="s">
        <v>58</v>
      </c>
      <c r="E40" s="7" t="s">
        <v>59</v>
      </c>
      <c r="F40" s="7" t="s">
        <v>60</v>
      </c>
      <c r="G40" s="7" t="s">
        <v>61</v>
      </c>
      <c r="H40" s="4" t="s">
        <v>62</v>
      </c>
      <c r="I40" s="7" t="s">
        <v>63</v>
      </c>
    </row>
    <row r="41" spans="1:11" x14ac:dyDescent="0.15">
      <c r="A41" s="22">
        <f>IF(③配信!BF4="",0,③配信!BF4)</f>
        <v>0</v>
      </c>
      <c r="B41" s="7">
        <f t="shared" ref="B41:B65" si="0">IF(A41&lt;=1000,IF(A41=0,0,1000/1000),(ROUNDDOWN(A41,-3))/1000)</f>
        <v>0</v>
      </c>
      <c r="C41" s="3">
        <v>50</v>
      </c>
      <c r="D41" s="38">
        <f>ROUNDDOWN(B41*C41*H41,0)</f>
        <v>0</v>
      </c>
      <c r="E41" s="38">
        <f t="shared" ref="E41:E65" si="1">ROUNDDOWN(ROUNDDOWN(B41*C41*H41,3)*0.95,0)</f>
        <v>0</v>
      </c>
      <c r="F41" s="38">
        <f t="shared" ref="F41:F46" si="2">ROUNDDOWN((IF(B41&lt;=100,B41,100)*50+IF(101&lt;=B41,IF(B41&lt;=1000,B41-100,900),0)*45+IF(B41&gt;=1001,IF(B41&lt;=5000,B41-1000,4000),0)*40+IF(B41&gt;=5001,IF(B41&lt;=10000,B41-5000,5000),0)*35+IF(B41&gt;=10001,IF(B41&lt;=20000,B41-10000,10000),0)*30+IF(B41&gt;=20001,B41-20000,0)*25)*H41,0)</f>
        <v>0</v>
      </c>
      <c r="G41" s="38">
        <f t="shared" ref="G41:G65" si="3">ROUNDDOWN(ROUNDDOWN((IF(B41&lt;=100,B41,100)*50+IF(101&lt;=B41,IF(B41&lt;=1000,B41-100,900),0)*45+IF(B41&gt;=1001,IF(B41&lt;=5000,B41-1000,4000),0)*40+IF(B41&gt;=5001,IF(B41&lt;=10000,B41-5000,5000),0)*35+IF(B41&gt;=10001,IF(B41&lt;=20000,B41-10000,10000),0)*30+IF(B41&gt;=20001,B41-20000,0)*25)*H41,3)*0.95,0)</f>
        <v>0</v>
      </c>
      <c r="H41" s="5">
        <f t="shared" ref="H41:H65" si="4">$F$25</f>
        <v>1</v>
      </c>
      <c r="I41" s="39">
        <f>IF(③配信!AZ2="適用",IF(③配信!BG2="適用",G41,F41),IF(③配信!BG2="適用",E41,D41))</f>
        <v>0</v>
      </c>
      <c r="J41">
        <v>1</v>
      </c>
      <c r="K41">
        <v>1</v>
      </c>
    </row>
    <row r="42" spans="1:11" x14ac:dyDescent="0.15">
      <c r="A42" s="22">
        <f>IF(③配信!BF9="",0,③配信!BF9)</f>
        <v>0</v>
      </c>
      <c r="B42" s="7">
        <f t="shared" si="0"/>
        <v>0</v>
      </c>
      <c r="C42" s="3">
        <v>50</v>
      </c>
      <c r="D42" s="38">
        <f t="shared" ref="D42:D47" si="5">ROUNDDOWN(B42*C42*H42,0)</f>
        <v>0</v>
      </c>
      <c r="E42" s="38">
        <f t="shared" si="1"/>
        <v>0</v>
      </c>
      <c r="F42" s="38">
        <f t="shared" si="2"/>
        <v>0</v>
      </c>
      <c r="G42" s="38">
        <f t="shared" si="3"/>
        <v>0</v>
      </c>
      <c r="H42" s="5">
        <f t="shared" si="4"/>
        <v>1</v>
      </c>
      <c r="I42" s="39">
        <f>IF(③配信!AZ7="適用",IF(③配信!BG7="適用",G42,F42),IF(③配信!BG7="適用",E42,D42))</f>
        <v>0</v>
      </c>
      <c r="J42">
        <v>2</v>
      </c>
    </row>
    <row r="43" spans="1:11" x14ac:dyDescent="0.15">
      <c r="A43" s="22">
        <f>IF(③配信!BF14="",0,③配信!BF14)</f>
        <v>0</v>
      </c>
      <c r="B43" s="7">
        <f t="shared" si="0"/>
        <v>0</v>
      </c>
      <c r="C43" s="3">
        <v>50</v>
      </c>
      <c r="D43" s="38">
        <f t="shared" si="5"/>
        <v>0</v>
      </c>
      <c r="E43" s="38">
        <f t="shared" si="1"/>
        <v>0</v>
      </c>
      <c r="F43" s="38">
        <f t="shared" si="2"/>
        <v>0</v>
      </c>
      <c r="G43" s="38">
        <f t="shared" si="3"/>
        <v>0</v>
      </c>
      <c r="H43" s="5">
        <f t="shared" si="4"/>
        <v>1</v>
      </c>
      <c r="I43" s="39">
        <f>IF(③配信!AZ12="適用",IF(③配信!BG12="適用",G43,F43),IF(③配信!BG12="適用",E43,D43))</f>
        <v>0</v>
      </c>
      <c r="J43">
        <v>3</v>
      </c>
    </row>
    <row r="44" spans="1:11" x14ac:dyDescent="0.15">
      <c r="A44" s="22">
        <f>IF(③配信!BF19="",0,③配信!BF19)</f>
        <v>0</v>
      </c>
      <c r="B44" s="7">
        <f t="shared" si="0"/>
        <v>0</v>
      </c>
      <c r="C44" s="3">
        <v>50</v>
      </c>
      <c r="D44" s="38">
        <f t="shared" si="5"/>
        <v>0</v>
      </c>
      <c r="E44" s="38">
        <f t="shared" si="1"/>
        <v>0</v>
      </c>
      <c r="F44" s="38">
        <f t="shared" si="2"/>
        <v>0</v>
      </c>
      <c r="G44" s="38">
        <f t="shared" si="3"/>
        <v>0</v>
      </c>
      <c r="H44" s="5">
        <f t="shared" si="4"/>
        <v>1</v>
      </c>
      <c r="I44" s="39">
        <f>IF(③配信!AZ17="適用",IF(③配信!BG17="適用",G44,F44),IF(③配信!BG17="適用",E44,D44))</f>
        <v>0</v>
      </c>
      <c r="J44">
        <v>4</v>
      </c>
    </row>
    <row r="45" spans="1:11" x14ac:dyDescent="0.15">
      <c r="A45" s="22">
        <f>IF(③配信!BF24="",0,③配信!BF24)</f>
        <v>0</v>
      </c>
      <c r="B45" s="7">
        <f t="shared" si="0"/>
        <v>0</v>
      </c>
      <c r="C45" s="3">
        <v>50</v>
      </c>
      <c r="D45" s="38">
        <f t="shared" si="5"/>
        <v>0</v>
      </c>
      <c r="E45" s="38">
        <f t="shared" si="1"/>
        <v>0</v>
      </c>
      <c r="F45" s="38">
        <f t="shared" si="2"/>
        <v>0</v>
      </c>
      <c r="G45" s="38">
        <f t="shared" si="3"/>
        <v>0</v>
      </c>
      <c r="H45" s="5">
        <f t="shared" si="4"/>
        <v>1</v>
      </c>
      <c r="I45" s="39">
        <f>IF(③配信!AZ22="適用",IF(③配信!BG22="適用",G45,F45),IF(③配信!BG22="適用",E45,D45))</f>
        <v>0</v>
      </c>
      <c r="J45">
        <v>5</v>
      </c>
    </row>
    <row r="46" spans="1:11" x14ac:dyDescent="0.15">
      <c r="A46" s="22">
        <f>IF(③配信!BF29="",0,③配信!BF29)</f>
        <v>0</v>
      </c>
      <c r="B46" s="7">
        <f t="shared" si="0"/>
        <v>0</v>
      </c>
      <c r="C46" s="3">
        <v>50</v>
      </c>
      <c r="D46" s="38">
        <f>ROUNDDOWN(B46*C46*H46,0)</f>
        <v>0</v>
      </c>
      <c r="E46" s="38">
        <f t="shared" si="1"/>
        <v>0</v>
      </c>
      <c r="F46" s="38">
        <f t="shared" si="2"/>
        <v>0</v>
      </c>
      <c r="G46" s="38">
        <f t="shared" si="3"/>
        <v>0</v>
      </c>
      <c r="H46" s="5">
        <f t="shared" si="4"/>
        <v>1</v>
      </c>
      <c r="I46" s="39">
        <f>IF(③配信!AZ27="適用",IF(③配信!BG27="適用",G46,F46),IF(③配信!BG27="適用",E46,D46))</f>
        <v>0</v>
      </c>
      <c r="J46">
        <v>6</v>
      </c>
    </row>
    <row r="47" spans="1:11" x14ac:dyDescent="0.15">
      <c r="A47" s="22">
        <f>IF(③配信!BF34="",0,③配信!BF34)</f>
        <v>0</v>
      </c>
      <c r="B47" s="7">
        <f t="shared" si="0"/>
        <v>0</v>
      </c>
      <c r="C47" s="3">
        <v>50</v>
      </c>
      <c r="D47" s="38">
        <f t="shared" si="5"/>
        <v>0</v>
      </c>
      <c r="E47" s="38">
        <f t="shared" si="1"/>
        <v>0</v>
      </c>
      <c r="F47" s="38">
        <f t="shared" ref="F47" si="6">ROUNDDOWN((IF(B47&lt;=100,B47,100)*50+IF(101&lt;=B47,IF(B47&lt;=1000,B47-100,900),0)*45+IF(B47&gt;=1001,IF(B47&lt;=5000,B47-1000,4000),0)*40+IF(B47&gt;=5001,IF(B47&lt;=10000,B47-5000,5000),0)*35+IF(B47&gt;=10001,IF(B47&lt;=20000,B47-10000,10000),0)*30+IF(B47&gt;=20001,B47-20000,0)*25)*H47,0)</f>
        <v>0</v>
      </c>
      <c r="G47" s="38">
        <f t="shared" si="3"/>
        <v>0</v>
      </c>
      <c r="H47" s="5">
        <f t="shared" si="4"/>
        <v>1</v>
      </c>
      <c r="I47" s="39">
        <f>IF(③配信!AZ32="適用",IF(③配信!BG32="適用",G47,F47),IF(③配信!BG32="適用",E47,D47))</f>
        <v>0</v>
      </c>
      <c r="J47">
        <v>7</v>
      </c>
    </row>
    <row r="48" spans="1:11" x14ac:dyDescent="0.15">
      <c r="A48" s="22">
        <f>IF(③配信!BF39="",0,③配信!BF39)</f>
        <v>0</v>
      </c>
      <c r="B48" s="7">
        <f t="shared" si="0"/>
        <v>0</v>
      </c>
      <c r="C48" s="3">
        <v>50</v>
      </c>
      <c r="D48" s="38">
        <f>ROUNDDOWN(B48*C48*H48,0)</f>
        <v>0</v>
      </c>
      <c r="E48" s="38">
        <f t="shared" si="1"/>
        <v>0</v>
      </c>
      <c r="F48" s="38">
        <f t="shared" ref="F48:F65" si="7">ROUNDDOWN((IF(B48&lt;=100,B48,100)*50+IF(101&lt;=B48,IF(B48&lt;=1000,B48-100,900),0)*45+IF(B48&gt;=1001,IF(B48&lt;=5000,B48-1000,4000),0)*40+IF(B48&gt;=5001,IF(B48&lt;=10000,B48-5000,5000),0)*35+IF(B48&gt;=10001,IF(B48&lt;=20000,B48-10000,10000),0)*30+IF(B48&gt;=20001,B48-20000,0)*25)*H48,0)</f>
        <v>0</v>
      </c>
      <c r="G48" s="38">
        <f t="shared" si="3"/>
        <v>0</v>
      </c>
      <c r="H48" s="5">
        <f>$F$25</f>
        <v>1</v>
      </c>
      <c r="I48" s="39">
        <f>IF(③配信!AZ37="適用",IF(③配信!BG37="適用",G48,F48),IF(③配信!BG37="適用",E48,D48))</f>
        <v>0</v>
      </c>
      <c r="J48">
        <v>8</v>
      </c>
    </row>
    <row r="49" spans="1:11" x14ac:dyDescent="0.15">
      <c r="A49" s="22">
        <f>IF(③配信!AA55="",0,③配信!AA55)</f>
        <v>0</v>
      </c>
      <c r="B49" s="7">
        <f t="shared" si="0"/>
        <v>0</v>
      </c>
      <c r="C49" s="3">
        <v>50</v>
      </c>
      <c r="D49" s="38">
        <f t="shared" ref="D49:D54" si="8">ROUNDDOWN(B49*C49*H49,0)</f>
        <v>0</v>
      </c>
      <c r="E49" s="38">
        <f t="shared" si="1"/>
        <v>0</v>
      </c>
      <c r="F49" s="38">
        <f t="shared" si="7"/>
        <v>0</v>
      </c>
      <c r="G49" s="38">
        <f t="shared" si="3"/>
        <v>0</v>
      </c>
      <c r="H49" s="5">
        <f t="shared" si="4"/>
        <v>1</v>
      </c>
      <c r="I49" s="39">
        <f>IF(③配信!U53="適用",IF(③配信!AB53="適用",G49,F49),IF(③配信!AB53="適用",E49,D49))</f>
        <v>0</v>
      </c>
      <c r="J49">
        <v>9</v>
      </c>
      <c r="K49">
        <v>2</v>
      </c>
    </row>
    <row r="50" spans="1:11" x14ac:dyDescent="0.15">
      <c r="A50" s="22">
        <f>IF(③配信!AA60="",0,③配信!AA60)</f>
        <v>0</v>
      </c>
      <c r="B50" s="7">
        <f t="shared" si="0"/>
        <v>0</v>
      </c>
      <c r="C50" s="3">
        <v>50</v>
      </c>
      <c r="D50" s="38">
        <f t="shared" si="8"/>
        <v>0</v>
      </c>
      <c r="E50" s="38">
        <f t="shared" si="1"/>
        <v>0</v>
      </c>
      <c r="F50" s="38">
        <f t="shared" si="7"/>
        <v>0</v>
      </c>
      <c r="G50" s="38">
        <f t="shared" si="3"/>
        <v>0</v>
      </c>
      <c r="H50" s="5">
        <f t="shared" si="4"/>
        <v>1</v>
      </c>
      <c r="I50" s="39">
        <f>IF(③配信!U58="適用",IF(③配信!AB58="適用",G50,F50),IF(③配信!AB58="適用",E50,D50))</f>
        <v>0</v>
      </c>
      <c r="J50">
        <v>10</v>
      </c>
    </row>
    <row r="51" spans="1:11" x14ac:dyDescent="0.15">
      <c r="A51" s="22">
        <f>IF(③配信!AA65="",0,③配信!AA65)</f>
        <v>0</v>
      </c>
      <c r="B51" s="7">
        <f t="shared" si="0"/>
        <v>0</v>
      </c>
      <c r="C51" s="3">
        <v>50</v>
      </c>
      <c r="D51" s="38">
        <f t="shared" si="8"/>
        <v>0</v>
      </c>
      <c r="E51" s="38">
        <f t="shared" si="1"/>
        <v>0</v>
      </c>
      <c r="F51" s="38">
        <f t="shared" si="7"/>
        <v>0</v>
      </c>
      <c r="G51" s="38">
        <f t="shared" si="3"/>
        <v>0</v>
      </c>
      <c r="H51" s="5">
        <f t="shared" si="4"/>
        <v>1</v>
      </c>
      <c r="I51" s="39">
        <f>IF(③配信!U63="適用",IF(③配信!AB63="適用",G51,F51),IF(③配信!AB63="適用",E51,D51))</f>
        <v>0</v>
      </c>
      <c r="J51">
        <v>11</v>
      </c>
    </row>
    <row r="52" spans="1:11" x14ac:dyDescent="0.15">
      <c r="A52" s="22">
        <f>IF(③配信!AA70="",0,③配信!AA70)</f>
        <v>0</v>
      </c>
      <c r="B52" s="7">
        <f t="shared" si="0"/>
        <v>0</v>
      </c>
      <c r="C52" s="3">
        <v>50</v>
      </c>
      <c r="D52" s="38">
        <f t="shared" si="8"/>
        <v>0</v>
      </c>
      <c r="E52" s="38">
        <f t="shared" si="1"/>
        <v>0</v>
      </c>
      <c r="F52" s="38">
        <f t="shared" si="7"/>
        <v>0</v>
      </c>
      <c r="G52" s="38">
        <f t="shared" si="3"/>
        <v>0</v>
      </c>
      <c r="H52" s="5">
        <f t="shared" si="4"/>
        <v>1</v>
      </c>
      <c r="I52" s="39">
        <f>IF(③配信!U68="適用",IF(③配信!AB68="適用",G52,F52),IF(③配信!AB68="適用",E52,D52))</f>
        <v>0</v>
      </c>
      <c r="J52">
        <v>12</v>
      </c>
    </row>
    <row r="53" spans="1:11" x14ac:dyDescent="0.15">
      <c r="A53" s="22">
        <f>IF(③配信!AA75="",0,③配信!AA75)</f>
        <v>0</v>
      </c>
      <c r="B53" s="7">
        <f t="shared" si="0"/>
        <v>0</v>
      </c>
      <c r="C53" s="3">
        <v>50</v>
      </c>
      <c r="D53" s="38">
        <f t="shared" si="8"/>
        <v>0</v>
      </c>
      <c r="E53" s="38">
        <f t="shared" si="1"/>
        <v>0</v>
      </c>
      <c r="F53" s="38">
        <f t="shared" si="7"/>
        <v>0</v>
      </c>
      <c r="G53" s="38">
        <f t="shared" si="3"/>
        <v>0</v>
      </c>
      <c r="H53" s="5">
        <f t="shared" si="4"/>
        <v>1</v>
      </c>
      <c r="I53" s="39">
        <f>IF(③配信!U73="適用",IF(③配信!AB73="適用",G53,F53),IF(③配信!AB73="適用",E53,D53))</f>
        <v>0</v>
      </c>
      <c r="J53">
        <v>13</v>
      </c>
    </row>
    <row r="54" spans="1:11" x14ac:dyDescent="0.15">
      <c r="A54" s="22">
        <f>IF(③配信!AA80="",0,③配信!AA80)</f>
        <v>0</v>
      </c>
      <c r="B54" s="7">
        <f t="shared" si="0"/>
        <v>0</v>
      </c>
      <c r="C54" s="3">
        <v>50</v>
      </c>
      <c r="D54" s="38">
        <f t="shared" si="8"/>
        <v>0</v>
      </c>
      <c r="E54" s="38">
        <f t="shared" si="1"/>
        <v>0</v>
      </c>
      <c r="F54" s="38">
        <f t="shared" si="7"/>
        <v>0</v>
      </c>
      <c r="G54" s="38">
        <f t="shared" si="3"/>
        <v>0</v>
      </c>
      <c r="H54" s="5">
        <f t="shared" si="4"/>
        <v>1</v>
      </c>
      <c r="I54" s="39">
        <f>IF(③配信!U78="適用",IF(③配信!AB78="適用",G54,F54),IF(③配信!AB78="適用",E54,D54))</f>
        <v>0</v>
      </c>
      <c r="J54">
        <v>14</v>
      </c>
    </row>
    <row r="55" spans="1:11" x14ac:dyDescent="0.15">
      <c r="A55" s="22">
        <f>IF(③配信!AA85="",0,③配信!AA85)</f>
        <v>0</v>
      </c>
      <c r="B55" s="7">
        <f t="shared" si="0"/>
        <v>0</v>
      </c>
      <c r="C55" s="3">
        <v>50</v>
      </c>
      <c r="D55" s="38">
        <f t="shared" ref="D55:D65" si="9">ROUNDDOWN(B55*C55*H55,0)</f>
        <v>0</v>
      </c>
      <c r="E55" s="38">
        <f t="shared" si="1"/>
        <v>0</v>
      </c>
      <c r="F55" s="38">
        <f t="shared" si="7"/>
        <v>0</v>
      </c>
      <c r="G55" s="38">
        <f t="shared" si="3"/>
        <v>0</v>
      </c>
      <c r="H55" s="5">
        <f t="shared" si="4"/>
        <v>1</v>
      </c>
      <c r="I55" s="39">
        <f>IF(③配信!U83="適用",IF(③配信!AB83="適用",G55,F55),IF(③配信!AB83="適用",E55,D55))</f>
        <v>0</v>
      </c>
      <c r="J55">
        <v>15</v>
      </c>
    </row>
    <row r="56" spans="1:11" x14ac:dyDescent="0.15">
      <c r="A56" s="22">
        <f>IF(③配信!AA90="",0,③配信!AA90)</f>
        <v>0</v>
      </c>
      <c r="B56" s="7">
        <f t="shared" si="0"/>
        <v>0</v>
      </c>
      <c r="C56" s="3">
        <v>50</v>
      </c>
      <c r="D56" s="38">
        <f t="shared" si="9"/>
        <v>0</v>
      </c>
      <c r="E56" s="38">
        <f t="shared" si="1"/>
        <v>0</v>
      </c>
      <c r="F56" s="38">
        <f t="shared" si="7"/>
        <v>0</v>
      </c>
      <c r="G56" s="38">
        <f t="shared" si="3"/>
        <v>0</v>
      </c>
      <c r="H56" s="5">
        <f t="shared" si="4"/>
        <v>1</v>
      </c>
      <c r="I56" s="39">
        <f>IF(③配信!U88="適用",IF(③配信!AB88="適用",G56,F56),IF(③配信!AB88="適用",E56,D56))</f>
        <v>0</v>
      </c>
      <c r="J56">
        <v>16</v>
      </c>
    </row>
    <row r="57" spans="1:11" x14ac:dyDescent="0.15">
      <c r="A57" s="22">
        <f>IF(③配信!BF50="",0,③配信!BF50)</f>
        <v>0</v>
      </c>
      <c r="B57" s="7">
        <f t="shared" si="0"/>
        <v>0</v>
      </c>
      <c r="C57" s="3">
        <v>50</v>
      </c>
      <c r="D57" s="38">
        <f t="shared" si="9"/>
        <v>0</v>
      </c>
      <c r="E57" s="38">
        <f t="shared" si="1"/>
        <v>0</v>
      </c>
      <c r="F57" s="38">
        <f t="shared" si="7"/>
        <v>0</v>
      </c>
      <c r="G57" s="38">
        <f t="shared" si="3"/>
        <v>0</v>
      </c>
      <c r="H57" s="5">
        <f t="shared" si="4"/>
        <v>1</v>
      </c>
      <c r="I57" s="39">
        <f>IF(③配信!AZ48="適用",IF(③配信!BG48="適用",G57,F57),IF(③配信!BG48="適用",E57,D57))</f>
        <v>0</v>
      </c>
      <c r="J57">
        <v>17</v>
      </c>
      <c r="K57">
        <v>3</v>
      </c>
    </row>
    <row r="58" spans="1:11" x14ac:dyDescent="0.15">
      <c r="A58" s="22">
        <f>IF(③配信!BF55="",0,③配信!BF55)</f>
        <v>0</v>
      </c>
      <c r="B58" s="7">
        <f t="shared" si="0"/>
        <v>0</v>
      </c>
      <c r="C58" s="3">
        <v>50</v>
      </c>
      <c r="D58" s="38">
        <f t="shared" si="9"/>
        <v>0</v>
      </c>
      <c r="E58" s="38">
        <f t="shared" si="1"/>
        <v>0</v>
      </c>
      <c r="F58" s="38">
        <f t="shared" si="7"/>
        <v>0</v>
      </c>
      <c r="G58" s="38">
        <f t="shared" si="3"/>
        <v>0</v>
      </c>
      <c r="H58" s="5">
        <f t="shared" si="4"/>
        <v>1</v>
      </c>
      <c r="I58" s="39">
        <f>IF(③配信!AZ53="適用",IF(③配信!BG53="適用",G58,F58),IF(③配信!BG53="適用",E58,D58))</f>
        <v>0</v>
      </c>
      <c r="J58">
        <v>18</v>
      </c>
    </row>
    <row r="59" spans="1:11" x14ac:dyDescent="0.15">
      <c r="A59" s="22">
        <f>IF(③配信!BF60="",0,③配信!BF60)</f>
        <v>0</v>
      </c>
      <c r="B59" s="7">
        <f t="shared" si="0"/>
        <v>0</v>
      </c>
      <c r="C59" s="3">
        <v>50</v>
      </c>
      <c r="D59" s="38">
        <f t="shared" si="9"/>
        <v>0</v>
      </c>
      <c r="E59" s="38">
        <f t="shared" si="1"/>
        <v>0</v>
      </c>
      <c r="F59" s="38">
        <f t="shared" si="7"/>
        <v>0</v>
      </c>
      <c r="G59" s="38">
        <f t="shared" si="3"/>
        <v>0</v>
      </c>
      <c r="H59" s="5">
        <f t="shared" si="4"/>
        <v>1</v>
      </c>
      <c r="I59" s="39">
        <f>IF(③配信!AZ58="適用",IF(③配信!BG58="適用",G59,F59),IF(③配信!BG58="適用",E59,D59))</f>
        <v>0</v>
      </c>
      <c r="J59">
        <v>19</v>
      </c>
    </row>
    <row r="60" spans="1:11" x14ac:dyDescent="0.15">
      <c r="A60" s="22">
        <f>IF(③配信!BF65="",0,③配信!BF65)</f>
        <v>0</v>
      </c>
      <c r="B60" s="7">
        <f t="shared" si="0"/>
        <v>0</v>
      </c>
      <c r="C60" s="3">
        <v>50</v>
      </c>
      <c r="D60" s="38">
        <f t="shared" si="9"/>
        <v>0</v>
      </c>
      <c r="E60" s="38">
        <f t="shared" si="1"/>
        <v>0</v>
      </c>
      <c r="F60" s="38">
        <f t="shared" si="7"/>
        <v>0</v>
      </c>
      <c r="G60" s="38">
        <f t="shared" si="3"/>
        <v>0</v>
      </c>
      <c r="H60" s="5">
        <f t="shared" si="4"/>
        <v>1</v>
      </c>
      <c r="I60" s="39">
        <f>IF(③配信!AZ63="適用",IF(③配信!BG63="適用",G60,F60),IF(③配信!BG63="適用",E60,D60))</f>
        <v>0</v>
      </c>
      <c r="J60">
        <v>20</v>
      </c>
    </row>
    <row r="61" spans="1:11" x14ac:dyDescent="0.15">
      <c r="A61" s="22">
        <f>IF(③配信!BF70="",0,③配信!BF70)</f>
        <v>0</v>
      </c>
      <c r="B61" s="7">
        <f t="shared" si="0"/>
        <v>0</v>
      </c>
      <c r="C61" s="3">
        <v>50</v>
      </c>
      <c r="D61" s="38">
        <f t="shared" si="9"/>
        <v>0</v>
      </c>
      <c r="E61" s="38">
        <f t="shared" si="1"/>
        <v>0</v>
      </c>
      <c r="F61" s="38">
        <f t="shared" si="7"/>
        <v>0</v>
      </c>
      <c r="G61" s="38">
        <f t="shared" si="3"/>
        <v>0</v>
      </c>
      <c r="H61" s="5">
        <f t="shared" si="4"/>
        <v>1</v>
      </c>
      <c r="I61" s="39">
        <f>IF(③配信!AZ68="適用",IF(③配信!BG68="適用",G61,F61),IF(③配信!BG68="適用",E61,D61))</f>
        <v>0</v>
      </c>
      <c r="J61">
        <v>21</v>
      </c>
    </row>
    <row r="62" spans="1:11" x14ac:dyDescent="0.15">
      <c r="A62" s="22">
        <f>IF(③配信!BF75="",0,③配信!BF75)</f>
        <v>0</v>
      </c>
      <c r="B62" s="7">
        <f t="shared" si="0"/>
        <v>0</v>
      </c>
      <c r="C62" s="3">
        <v>50</v>
      </c>
      <c r="D62" s="38">
        <f t="shared" si="9"/>
        <v>0</v>
      </c>
      <c r="E62" s="38">
        <f t="shared" si="1"/>
        <v>0</v>
      </c>
      <c r="F62" s="38">
        <f t="shared" si="7"/>
        <v>0</v>
      </c>
      <c r="G62" s="38">
        <f t="shared" si="3"/>
        <v>0</v>
      </c>
      <c r="H62" s="5">
        <f t="shared" si="4"/>
        <v>1</v>
      </c>
      <c r="I62" s="39">
        <f>IF(③配信!AZ73="適用",IF(③配信!BG73="適用",G62,F62),IF(③配信!BG73="適用",E62,D62))</f>
        <v>0</v>
      </c>
      <c r="J62">
        <v>22</v>
      </c>
    </row>
    <row r="63" spans="1:11" x14ac:dyDescent="0.15">
      <c r="A63" s="22">
        <f>IF(③配信!BF80="",0,③配信!BF80)</f>
        <v>0</v>
      </c>
      <c r="B63" s="7">
        <f t="shared" si="0"/>
        <v>0</v>
      </c>
      <c r="C63" s="3">
        <v>50</v>
      </c>
      <c r="D63" s="38">
        <f t="shared" si="9"/>
        <v>0</v>
      </c>
      <c r="E63" s="38">
        <f t="shared" si="1"/>
        <v>0</v>
      </c>
      <c r="F63" s="38">
        <f t="shared" si="7"/>
        <v>0</v>
      </c>
      <c r="G63" s="38">
        <f t="shared" si="3"/>
        <v>0</v>
      </c>
      <c r="H63" s="5">
        <f t="shared" si="4"/>
        <v>1</v>
      </c>
      <c r="I63" s="39">
        <f>IF(③配信!AZ78="適用",IF(③配信!BG78="適用",G63,F63),IF(③配信!BG78="適用",E63,D63))</f>
        <v>0</v>
      </c>
      <c r="J63">
        <v>23</v>
      </c>
    </row>
    <row r="64" spans="1:11" x14ac:dyDescent="0.15">
      <c r="A64" s="22">
        <f>IF(③配信!BF85="",0,③配信!BF85)</f>
        <v>0</v>
      </c>
      <c r="B64" s="7">
        <f t="shared" si="0"/>
        <v>0</v>
      </c>
      <c r="C64" s="3">
        <v>50</v>
      </c>
      <c r="D64" s="38">
        <f t="shared" si="9"/>
        <v>0</v>
      </c>
      <c r="E64" s="38">
        <f t="shared" si="1"/>
        <v>0</v>
      </c>
      <c r="F64" s="38">
        <f t="shared" si="7"/>
        <v>0</v>
      </c>
      <c r="G64" s="38">
        <f t="shared" si="3"/>
        <v>0</v>
      </c>
      <c r="H64" s="5">
        <f t="shared" si="4"/>
        <v>1</v>
      </c>
      <c r="I64" s="39">
        <f>IF(③配信!AZ83="適用",IF(③配信!BG83="適用",G64,F64),IF(③配信!BG83="適用",E64,D64))</f>
        <v>0</v>
      </c>
      <c r="J64">
        <v>24</v>
      </c>
    </row>
    <row r="65" spans="1:10" x14ac:dyDescent="0.15">
      <c r="A65" s="22">
        <f>IF(③配信!BF90="",0,③配信!BF90)</f>
        <v>0</v>
      </c>
      <c r="B65" s="7">
        <f t="shared" si="0"/>
        <v>0</v>
      </c>
      <c r="C65" s="3">
        <v>50</v>
      </c>
      <c r="D65" s="38">
        <f t="shared" si="9"/>
        <v>0</v>
      </c>
      <c r="E65" s="38">
        <f t="shared" si="1"/>
        <v>0</v>
      </c>
      <c r="F65" s="38">
        <f t="shared" si="7"/>
        <v>0</v>
      </c>
      <c r="G65" s="38">
        <f t="shared" si="3"/>
        <v>0</v>
      </c>
      <c r="H65" s="5">
        <f t="shared" si="4"/>
        <v>1</v>
      </c>
      <c r="I65" s="39">
        <f>IF(③配信!AZ88="適用",IF(③配信!BG88="適用",G65,F65),IF(③配信!BG88="適用",E65,D65))</f>
        <v>0</v>
      </c>
      <c r="J65">
        <v>25</v>
      </c>
    </row>
    <row r="67" spans="1:10" x14ac:dyDescent="0.15">
      <c r="A67" s="16" t="s">
        <v>492</v>
      </c>
      <c r="B67" s="27" t="s">
        <v>427</v>
      </c>
      <c r="C67" s="8" t="s">
        <v>423</v>
      </c>
      <c r="D67" s="9" t="s">
        <v>436</v>
      </c>
      <c r="E67" s="9" t="s">
        <v>437</v>
      </c>
      <c r="F67" s="9" t="s">
        <v>428</v>
      </c>
      <c r="G67" s="10" t="s">
        <v>437</v>
      </c>
      <c r="H67" s="9"/>
      <c r="I67" s="9" t="s">
        <v>438</v>
      </c>
    </row>
    <row r="68" spans="1:10" x14ac:dyDescent="0.15">
      <c r="A68" s="18"/>
      <c r="C68" s="42">
        <v>1</v>
      </c>
      <c r="D68" s="9">
        <v>1</v>
      </c>
      <c r="E68" s="9">
        <f>④劇場用CM!J31*60+④劇場用CM!M31</f>
        <v>0</v>
      </c>
      <c r="F68" s="9">
        <f>VLOOKUP(E68,$G$68:$I$80,3)</f>
        <v>0</v>
      </c>
      <c r="G68" s="11">
        <v>0</v>
      </c>
      <c r="H68" s="9">
        <v>0</v>
      </c>
      <c r="I68" s="11">
        <v>0</v>
      </c>
    </row>
    <row r="69" spans="1:10" x14ac:dyDescent="0.15">
      <c r="A69" s="18"/>
      <c r="D69" s="851"/>
      <c r="E69" s="851"/>
      <c r="F69" s="852"/>
      <c r="G69" s="11">
        <v>0.01</v>
      </c>
      <c r="H69" s="9" t="s">
        <v>439</v>
      </c>
      <c r="I69" s="11">
        <v>250</v>
      </c>
    </row>
    <row r="70" spans="1:10" x14ac:dyDescent="0.15">
      <c r="A70" s="18"/>
      <c r="D70" s="17"/>
      <c r="E70" s="17"/>
      <c r="F70" s="853"/>
      <c r="G70" s="11">
        <v>61</v>
      </c>
      <c r="H70" s="9" t="s">
        <v>440</v>
      </c>
      <c r="I70" s="11">
        <v>1000</v>
      </c>
    </row>
    <row r="71" spans="1:10" x14ac:dyDescent="0.15">
      <c r="A71" s="18"/>
      <c r="D71" s="17"/>
      <c r="E71" s="17"/>
      <c r="F71" s="853"/>
      <c r="G71" s="11">
        <v>301</v>
      </c>
      <c r="H71" s="9"/>
      <c r="I71" s="11">
        <v>1500</v>
      </c>
    </row>
    <row r="72" spans="1:10" x14ac:dyDescent="0.15">
      <c r="A72" s="18"/>
      <c r="D72" s="17"/>
      <c r="E72" s="17"/>
      <c r="F72" s="853"/>
      <c r="G72" s="11">
        <v>601</v>
      </c>
      <c r="H72" s="9"/>
      <c r="I72" s="11">
        <v>2000</v>
      </c>
    </row>
    <row r="73" spans="1:10" x14ac:dyDescent="0.15">
      <c r="A73" s="18"/>
      <c r="D73" s="17"/>
      <c r="E73" s="17"/>
      <c r="F73" s="17"/>
      <c r="G73" s="11">
        <v>1201</v>
      </c>
      <c r="H73" s="9"/>
      <c r="I73" s="11">
        <f>I72+500</f>
        <v>2500</v>
      </c>
    </row>
    <row r="74" spans="1:10" x14ac:dyDescent="0.15">
      <c r="A74" s="18"/>
      <c r="D74" s="17"/>
      <c r="E74" s="17"/>
      <c r="F74" s="17"/>
      <c r="G74" s="11">
        <f>G73+600</f>
        <v>1801</v>
      </c>
      <c r="H74" s="9"/>
      <c r="I74" s="11">
        <f t="shared" ref="I74:I80" si="10">I73+500</f>
        <v>3000</v>
      </c>
    </row>
    <row r="75" spans="1:10" x14ac:dyDescent="0.15">
      <c r="A75" s="18"/>
      <c r="D75" s="17"/>
      <c r="E75" s="17"/>
      <c r="F75" s="17"/>
      <c r="G75" s="11">
        <f t="shared" ref="G75:G80" si="11">G74+600</f>
        <v>2401</v>
      </c>
      <c r="H75" s="9"/>
      <c r="I75" s="11">
        <f t="shared" si="10"/>
        <v>3500</v>
      </c>
    </row>
    <row r="76" spans="1:10" x14ac:dyDescent="0.15">
      <c r="A76" s="18"/>
      <c r="D76" s="17"/>
      <c r="E76" s="17"/>
      <c r="F76" s="17"/>
      <c r="G76" s="11">
        <f t="shared" si="11"/>
        <v>3001</v>
      </c>
      <c r="H76" s="9"/>
      <c r="I76" s="11">
        <f t="shared" si="10"/>
        <v>4000</v>
      </c>
    </row>
    <row r="77" spans="1:10" x14ac:dyDescent="0.15">
      <c r="A77" s="18"/>
      <c r="D77" s="17"/>
      <c r="E77" s="17"/>
      <c r="F77" s="17"/>
      <c r="G77" s="11">
        <f t="shared" si="11"/>
        <v>3601</v>
      </c>
      <c r="H77" s="9"/>
      <c r="I77" s="11">
        <f t="shared" si="10"/>
        <v>4500</v>
      </c>
    </row>
    <row r="78" spans="1:10" x14ac:dyDescent="0.15">
      <c r="A78" s="18"/>
      <c r="D78" s="17"/>
      <c r="E78" s="17"/>
      <c r="F78" s="17"/>
      <c r="G78" s="11">
        <f t="shared" si="11"/>
        <v>4201</v>
      </c>
      <c r="H78" s="9"/>
      <c r="I78" s="11">
        <f t="shared" si="10"/>
        <v>5000</v>
      </c>
    </row>
    <row r="79" spans="1:10" x14ac:dyDescent="0.15">
      <c r="A79" s="18"/>
      <c r="D79" s="17"/>
      <c r="E79" s="17"/>
      <c r="F79" s="17"/>
      <c r="G79" s="11">
        <f t="shared" si="11"/>
        <v>4801</v>
      </c>
      <c r="H79" s="9"/>
      <c r="I79" s="11">
        <f t="shared" si="10"/>
        <v>5500</v>
      </c>
    </row>
    <row r="80" spans="1:10" ht="14.25" thickBot="1" x14ac:dyDescent="0.2">
      <c r="A80" s="19"/>
      <c r="B80" s="20"/>
      <c r="C80" s="20"/>
      <c r="D80" s="21"/>
      <c r="E80" s="21"/>
      <c r="F80" s="21"/>
      <c r="G80" s="28">
        <f t="shared" si="11"/>
        <v>5401</v>
      </c>
      <c r="H80" s="29"/>
      <c r="I80" s="28">
        <f t="shared" si="10"/>
        <v>6000</v>
      </c>
    </row>
  </sheetData>
  <sheetProtection algorithmName="SHA-512" hashValue="lsgNiRfEkTTVfhbOaLs2P1iXVdohcN96Fzu8YqUT9BAow6lY1zQevJKSpHdQep+6VtXdfVl9xI+VZtI+ELnjvQ==" saltValue="9apUsolL8jhQSRpTrWV6bQ==" spinCount="100000" sheet="1" objects="1" scenarios="1"/>
  <phoneticPr fontId="22"/>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3">
    <tabColor theme="8" tint="0.39997558519241921"/>
    <pageSetUpPr fitToPage="1"/>
  </sheetPr>
  <dimension ref="A1:N199"/>
  <sheetViews>
    <sheetView zoomScale="70" zoomScaleNormal="70" workbookViewId="0">
      <selection activeCell="N47" sqref="N47"/>
    </sheetView>
  </sheetViews>
  <sheetFormatPr defaultColWidth="15" defaultRowHeight="13.5" x14ac:dyDescent="0.15"/>
  <cols>
    <col min="1" max="1" width="5.25" style="129" customWidth="1"/>
    <col min="2" max="2" width="17.75" style="129" customWidth="1"/>
    <col min="3" max="3" width="19.625" style="129" bestFit="1" customWidth="1"/>
    <col min="4" max="4" width="13" style="129" bestFit="1" customWidth="1"/>
    <col min="5" max="5" width="15.25" style="129" bestFit="1" customWidth="1"/>
    <col min="6" max="6" width="19.625" style="129" bestFit="1" customWidth="1"/>
    <col min="7" max="7" width="21.75" style="129" bestFit="1" customWidth="1"/>
    <col min="8" max="8" width="18.125" style="129" customWidth="1"/>
    <col min="9" max="9" width="21.75" style="129" bestFit="1" customWidth="1"/>
    <col min="10" max="10" width="17.625" style="129" bestFit="1" customWidth="1"/>
    <col min="11" max="11" width="19.625" style="129" bestFit="1" customWidth="1"/>
    <col min="12" max="12" width="8.375" style="129" bestFit="1" customWidth="1"/>
    <col min="13" max="13" width="10.125" style="129" bestFit="1" customWidth="1"/>
    <col min="14" max="16384" width="15" style="129"/>
  </cols>
  <sheetData>
    <row r="1" spans="1:11" s="122" customFormat="1" ht="40.5" x14ac:dyDescent="0.15">
      <c r="B1" s="123" t="s">
        <v>624</v>
      </c>
      <c r="C1" s="124" t="s">
        <v>625</v>
      </c>
      <c r="D1" s="125" t="s">
        <v>626</v>
      </c>
      <c r="E1" s="125" t="s">
        <v>627</v>
      </c>
      <c r="F1" s="125" t="s">
        <v>628</v>
      </c>
      <c r="G1" s="126" t="s">
        <v>629</v>
      </c>
      <c r="H1" s="127" t="s">
        <v>625</v>
      </c>
      <c r="I1" s="128" t="s">
        <v>626</v>
      </c>
      <c r="J1" s="128" t="s">
        <v>627</v>
      </c>
      <c r="K1" s="128" t="s">
        <v>628</v>
      </c>
    </row>
    <row r="2" spans="1:11" x14ac:dyDescent="0.15">
      <c r="A2" s="129">
        <v>1</v>
      </c>
      <c r="B2" s="130">
        <f t="shared" ref="B2:B61" si="0">150*A2</f>
        <v>150</v>
      </c>
      <c r="C2" s="131">
        <f t="shared" ref="C2:C61" si="1">200+200*A2</f>
        <v>400</v>
      </c>
      <c r="D2" s="131">
        <f>600</f>
        <v>600</v>
      </c>
      <c r="E2" s="131">
        <f t="shared" ref="E2:E61" si="2">400+400*A2</f>
        <v>800</v>
      </c>
      <c r="F2" s="131">
        <f t="shared" ref="F2:F61" si="3">800+400*A2</f>
        <v>1200</v>
      </c>
      <c r="G2" s="132">
        <f>150*A2</f>
        <v>150</v>
      </c>
      <c r="H2" s="133">
        <f>(200+200*A2)*(PRODUCT(0.3))</f>
        <v>120</v>
      </c>
      <c r="I2" s="133">
        <f>(600)*(PRODUCT(0.3))</f>
        <v>180</v>
      </c>
      <c r="J2" s="133">
        <f>(400+400*A3)*(PRODUCT(0.3))</f>
        <v>360</v>
      </c>
      <c r="K2" s="133">
        <f>(800+400*A3)*(PRODUCT(0.3))</f>
        <v>480</v>
      </c>
    </row>
    <row r="3" spans="1:11" x14ac:dyDescent="0.15">
      <c r="A3" s="129">
        <v>2</v>
      </c>
      <c r="B3" s="134">
        <f t="shared" si="0"/>
        <v>300</v>
      </c>
      <c r="C3" s="135">
        <f t="shared" si="1"/>
        <v>600</v>
      </c>
      <c r="D3" s="135">
        <f t="shared" ref="D3:D61" si="4">400*A3</f>
        <v>800</v>
      </c>
      <c r="E3" s="135">
        <f t="shared" si="2"/>
        <v>1200</v>
      </c>
      <c r="F3" s="135">
        <f t="shared" si="3"/>
        <v>1600</v>
      </c>
      <c r="G3" s="132">
        <f t="shared" ref="G3:G61" si="5">150*A3</f>
        <v>300</v>
      </c>
      <c r="H3" s="133">
        <f t="shared" ref="H3:H60" si="6">(200+200*A3)*(PRODUCT(0.3))</f>
        <v>180</v>
      </c>
      <c r="I3" s="136">
        <f>(400*A3)*(PRODUCT(0.3))</f>
        <v>240</v>
      </c>
      <c r="J3" s="133">
        <f t="shared" ref="J3:J61" si="7">(400+400*A4)*(PRODUCT(0.3))</f>
        <v>480</v>
      </c>
      <c r="K3" s="133">
        <f t="shared" ref="K3:K61" si="8">(800+400*A4)*(PRODUCT(0.3))</f>
        <v>600</v>
      </c>
    </row>
    <row r="4" spans="1:11" x14ac:dyDescent="0.15">
      <c r="A4" s="129">
        <v>3</v>
      </c>
      <c r="B4" s="134">
        <f t="shared" si="0"/>
        <v>450</v>
      </c>
      <c r="C4" s="135">
        <f t="shared" si="1"/>
        <v>800</v>
      </c>
      <c r="D4" s="135">
        <f t="shared" si="4"/>
        <v>1200</v>
      </c>
      <c r="E4" s="135">
        <f t="shared" si="2"/>
        <v>1600</v>
      </c>
      <c r="F4" s="135">
        <f t="shared" si="3"/>
        <v>2000</v>
      </c>
      <c r="G4" s="132">
        <f t="shared" si="5"/>
        <v>450</v>
      </c>
      <c r="H4" s="133">
        <f t="shared" si="6"/>
        <v>240</v>
      </c>
      <c r="I4" s="136">
        <f t="shared" ref="I4:I61" si="9">(400*A4)*(PRODUCT(0.3))</f>
        <v>360</v>
      </c>
      <c r="J4" s="133">
        <f t="shared" si="7"/>
        <v>600</v>
      </c>
      <c r="K4" s="133">
        <f t="shared" si="8"/>
        <v>720</v>
      </c>
    </row>
    <row r="5" spans="1:11" x14ac:dyDescent="0.15">
      <c r="A5" s="129">
        <v>4</v>
      </c>
      <c r="B5" s="134">
        <f t="shared" si="0"/>
        <v>600</v>
      </c>
      <c r="C5" s="135">
        <f t="shared" si="1"/>
        <v>1000</v>
      </c>
      <c r="D5" s="135">
        <f t="shared" si="4"/>
        <v>1600</v>
      </c>
      <c r="E5" s="135">
        <f t="shared" si="2"/>
        <v>2000</v>
      </c>
      <c r="F5" s="135">
        <f t="shared" si="3"/>
        <v>2400</v>
      </c>
      <c r="G5" s="132">
        <f t="shared" si="5"/>
        <v>600</v>
      </c>
      <c r="H5" s="133">
        <f t="shared" si="6"/>
        <v>300</v>
      </c>
      <c r="I5" s="136">
        <f t="shared" si="9"/>
        <v>480</v>
      </c>
      <c r="J5" s="133">
        <f t="shared" si="7"/>
        <v>720</v>
      </c>
      <c r="K5" s="133">
        <f t="shared" si="8"/>
        <v>840</v>
      </c>
    </row>
    <row r="6" spans="1:11" x14ac:dyDescent="0.15">
      <c r="A6" s="129">
        <v>5</v>
      </c>
      <c r="B6" s="134">
        <f t="shared" si="0"/>
        <v>750</v>
      </c>
      <c r="C6" s="135">
        <f t="shared" si="1"/>
        <v>1200</v>
      </c>
      <c r="D6" s="135">
        <f t="shared" si="4"/>
        <v>2000</v>
      </c>
      <c r="E6" s="135">
        <f t="shared" si="2"/>
        <v>2400</v>
      </c>
      <c r="F6" s="135">
        <f t="shared" si="3"/>
        <v>2800</v>
      </c>
      <c r="G6" s="132">
        <f t="shared" si="5"/>
        <v>750</v>
      </c>
      <c r="H6" s="133">
        <f t="shared" si="6"/>
        <v>360</v>
      </c>
      <c r="I6" s="136">
        <f t="shared" si="9"/>
        <v>600</v>
      </c>
      <c r="J6" s="133">
        <f t="shared" si="7"/>
        <v>840</v>
      </c>
      <c r="K6" s="133">
        <f t="shared" si="8"/>
        <v>960</v>
      </c>
    </row>
    <row r="7" spans="1:11" x14ac:dyDescent="0.15">
      <c r="A7" s="129">
        <v>6</v>
      </c>
      <c r="B7" s="134">
        <f t="shared" si="0"/>
        <v>900</v>
      </c>
      <c r="C7" s="135">
        <f t="shared" si="1"/>
        <v>1400</v>
      </c>
      <c r="D7" s="135">
        <f t="shared" si="4"/>
        <v>2400</v>
      </c>
      <c r="E7" s="135">
        <f t="shared" si="2"/>
        <v>2800</v>
      </c>
      <c r="F7" s="135">
        <f t="shared" si="3"/>
        <v>3200</v>
      </c>
      <c r="G7" s="132">
        <f t="shared" si="5"/>
        <v>900</v>
      </c>
      <c r="H7" s="133">
        <f t="shared" si="6"/>
        <v>420</v>
      </c>
      <c r="I7" s="136">
        <f t="shared" si="9"/>
        <v>720</v>
      </c>
      <c r="J7" s="133">
        <f t="shared" si="7"/>
        <v>960</v>
      </c>
      <c r="K7" s="133">
        <f t="shared" si="8"/>
        <v>1080</v>
      </c>
    </row>
    <row r="8" spans="1:11" x14ac:dyDescent="0.15">
      <c r="A8" s="129">
        <v>7</v>
      </c>
      <c r="B8" s="134">
        <f t="shared" si="0"/>
        <v>1050</v>
      </c>
      <c r="C8" s="135">
        <f t="shared" si="1"/>
        <v>1600</v>
      </c>
      <c r="D8" s="135">
        <f t="shared" si="4"/>
        <v>2800</v>
      </c>
      <c r="E8" s="135">
        <f t="shared" si="2"/>
        <v>3200</v>
      </c>
      <c r="F8" s="135">
        <f t="shared" si="3"/>
        <v>3600</v>
      </c>
      <c r="G8" s="132">
        <f t="shared" si="5"/>
        <v>1050</v>
      </c>
      <c r="H8" s="133">
        <f t="shared" si="6"/>
        <v>480</v>
      </c>
      <c r="I8" s="136">
        <f t="shared" si="9"/>
        <v>840</v>
      </c>
      <c r="J8" s="133">
        <f t="shared" si="7"/>
        <v>1080</v>
      </c>
      <c r="K8" s="133">
        <f t="shared" si="8"/>
        <v>1200</v>
      </c>
    </row>
    <row r="9" spans="1:11" x14ac:dyDescent="0.15">
      <c r="A9" s="129">
        <v>8</v>
      </c>
      <c r="B9" s="134">
        <f t="shared" si="0"/>
        <v>1200</v>
      </c>
      <c r="C9" s="135">
        <f t="shared" si="1"/>
        <v>1800</v>
      </c>
      <c r="D9" s="135">
        <f t="shared" si="4"/>
        <v>3200</v>
      </c>
      <c r="E9" s="135">
        <f t="shared" si="2"/>
        <v>3600</v>
      </c>
      <c r="F9" s="135">
        <f t="shared" si="3"/>
        <v>4000</v>
      </c>
      <c r="G9" s="132">
        <f t="shared" si="5"/>
        <v>1200</v>
      </c>
      <c r="H9" s="133">
        <f t="shared" si="6"/>
        <v>540</v>
      </c>
      <c r="I9" s="136">
        <f t="shared" si="9"/>
        <v>960</v>
      </c>
      <c r="J9" s="133">
        <f t="shared" si="7"/>
        <v>1200</v>
      </c>
      <c r="K9" s="133">
        <f t="shared" si="8"/>
        <v>1320</v>
      </c>
    </row>
    <row r="10" spans="1:11" x14ac:dyDescent="0.15">
      <c r="A10" s="129">
        <v>9</v>
      </c>
      <c r="B10" s="134">
        <f t="shared" si="0"/>
        <v>1350</v>
      </c>
      <c r="C10" s="135">
        <f t="shared" si="1"/>
        <v>2000</v>
      </c>
      <c r="D10" s="135">
        <f t="shared" si="4"/>
        <v>3600</v>
      </c>
      <c r="E10" s="135">
        <f t="shared" si="2"/>
        <v>4000</v>
      </c>
      <c r="F10" s="135">
        <f t="shared" si="3"/>
        <v>4400</v>
      </c>
      <c r="G10" s="132">
        <f t="shared" si="5"/>
        <v>1350</v>
      </c>
      <c r="H10" s="133">
        <f t="shared" si="6"/>
        <v>600</v>
      </c>
      <c r="I10" s="136">
        <f t="shared" si="9"/>
        <v>1080</v>
      </c>
      <c r="J10" s="133">
        <f t="shared" si="7"/>
        <v>1320</v>
      </c>
      <c r="K10" s="133">
        <f t="shared" si="8"/>
        <v>1440</v>
      </c>
    </row>
    <row r="11" spans="1:11" x14ac:dyDescent="0.15">
      <c r="A11" s="129">
        <v>10</v>
      </c>
      <c r="B11" s="134">
        <f t="shared" si="0"/>
        <v>1500</v>
      </c>
      <c r="C11" s="135">
        <f t="shared" si="1"/>
        <v>2200</v>
      </c>
      <c r="D11" s="135">
        <f t="shared" si="4"/>
        <v>4000</v>
      </c>
      <c r="E11" s="135">
        <f t="shared" si="2"/>
        <v>4400</v>
      </c>
      <c r="F11" s="135">
        <f t="shared" si="3"/>
        <v>4800</v>
      </c>
      <c r="G11" s="132">
        <f t="shared" si="5"/>
        <v>1500</v>
      </c>
      <c r="H11" s="133">
        <f t="shared" si="6"/>
        <v>660</v>
      </c>
      <c r="I11" s="136">
        <f t="shared" si="9"/>
        <v>1200</v>
      </c>
      <c r="J11" s="133">
        <f t="shared" si="7"/>
        <v>1440</v>
      </c>
      <c r="K11" s="133">
        <f t="shared" si="8"/>
        <v>1560</v>
      </c>
    </row>
    <row r="12" spans="1:11" x14ac:dyDescent="0.15">
      <c r="A12" s="129">
        <v>11</v>
      </c>
      <c r="B12" s="134">
        <f t="shared" si="0"/>
        <v>1650</v>
      </c>
      <c r="C12" s="135">
        <f t="shared" si="1"/>
        <v>2400</v>
      </c>
      <c r="D12" s="135">
        <f t="shared" si="4"/>
        <v>4400</v>
      </c>
      <c r="E12" s="135">
        <f t="shared" si="2"/>
        <v>4800</v>
      </c>
      <c r="F12" s="135">
        <f t="shared" si="3"/>
        <v>5200</v>
      </c>
      <c r="G12" s="132">
        <f t="shared" si="5"/>
        <v>1650</v>
      </c>
      <c r="H12" s="133">
        <f t="shared" si="6"/>
        <v>720</v>
      </c>
      <c r="I12" s="136">
        <f t="shared" si="9"/>
        <v>1320</v>
      </c>
      <c r="J12" s="133">
        <f t="shared" si="7"/>
        <v>1560</v>
      </c>
      <c r="K12" s="133">
        <f t="shared" si="8"/>
        <v>1680</v>
      </c>
    </row>
    <row r="13" spans="1:11" x14ac:dyDescent="0.15">
      <c r="A13" s="129">
        <v>12</v>
      </c>
      <c r="B13" s="134">
        <f t="shared" si="0"/>
        <v>1800</v>
      </c>
      <c r="C13" s="135">
        <f t="shared" si="1"/>
        <v>2600</v>
      </c>
      <c r="D13" s="135">
        <f t="shared" si="4"/>
        <v>4800</v>
      </c>
      <c r="E13" s="135">
        <f t="shared" si="2"/>
        <v>5200</v>
      </c>
      <c r="F13" s="135">
        <f t="shared" si="3"/>
        <v>5600</v>
      </c>
      <c r="G13" s="132">
        <f t="shared" si="5"/>
        <v>1800</v>
      </c>
      <c r="H13" s="133">
        <f t="shared" si="6"/>
        <v>780</v>
      </c>
      <c r="I13" s="136">
        <f t="shared" si="9"/>
        <v>1440</v>
      </c>
      <c r="J13" s="133">
        <f t="shared" si="7"/>
        <v>1680</v>
      </c>
      <c r="K13" s="133">
        <f t="shared" si="8"/>
        <v>1800</v>
      </c>
    </row>
    <row r="14" spans="1:11" x14ac:dyDescent="0.15">
      <c r="A14" s="129">
        <v>13</v>
      </c>
      <c r="B14" s="134">
        <f t="shared" si="0"/>
        <v>1950</v>
      </c>
      <c r="C14" s="135">
        <f t="shared" si="1"/>
        <v>2800</v>
      </c>
      <c r="D14" s="135">
        <f t="shared" si="4"/>
        <v>5200</v>
      </c>
      <c r="E14" s="135">
        <f t="shared" si="2"/>
        <v>5600</v>
      </c>
      <c r="F14" s="135">
        <f t="shared" si="3"/>
        <v>6000</v>
      </c>
      <c r="G14" s="132">
        <f t="shared" si="5"/>
        <v>1950</v>
      </c>
      <c r="H14" s="133">
        <f t="shared" si="6"/>
        <v>840</v>
      </c>
      <c r="I14" s="136">
        <f t="shared" si="9"/>
        <v>1560</v>
      </c>
      <c r="J14" s="133">
        <f t="shared" si="7"/>
        <v>1800</v>
      </c>
      <c r="K14" s="133">
        <f t="shared" si="8"/>
        <v>1920</v>
      </c>
    </row>
    <row r="15" spans="1:11" x14ac:dyDescent="0.15">
      <c r="A15" s="129">
        <v>14</v>
      </c>
      <c r="B15" s="134">
        <f t="shared" si="0"/>
        <v>2100</v>
      </c>
      <c r="C15" s="135">
        <f t="shared" si="1"/>
        <v>3000</v>
      </c>
      <c r="D15" s="135">
        <f t="shared" si="4"/>
        <v>5600</v>
      </c>
      <c r="E15" s="135">
        <f t="shared" si="2"/>
        <v>6000</v>
      </c>
      <c r="F15" s="135">
        <f t="shared" si="3"/>
        <v>6400</v>
      </c>
      <c r="G15" s="132">
        <f t="shared" si="5"/>
        <v>2100</v>
      </c>
      <c r="H15" s="133">
        <f t="shared" si="6"/>
        <v>900</v>
      </c>
      <c r="I15" s="136">
        <f t="shared" si="9"/>
        <v>1680</v>
      </c>
      <c r="J15" s="133">
        <f t="shared" si="7"/>
        <v>1920</v>
      </c>
      <c r="K15" s="133">
        <f t="shared" si="8"/>
        <v>2040</v>
      </c>
    </row>
    <row r="16" spans="1:11" x14ac:dyDescent="0.15">
      <c r="A16" s="129">
        <v>15</v>
      </c>
      <c r="B16" s="134">
        <f t="shared" si="0"/>
        <v>2250</v>
      </c>
      <c r="C16" s="135">
        <f t="shared" si="1"/>
        <v>3200</v>
      </c>
      <c r="D16" s="135">
        <f t="shared" si="4"/>
        <v>6000</v>
      </c>
      <c r="E16" s="135">
        <f t="shared" si="2"/>
        <v>6400</v>
      </c>
      <c r="F16" s="135">
        <f t="shared" si="3"/>
        <v>6800</v>
      </c>
      <c r="G16" s="132">
        <f t="shared" si="5"/>
        <v>2250</v>
      </c>
      <c r="H16" s="133">
        <f t="shared" si="6"/>
        <v>960</v>
      </c>
      <c r="I16" s="136">
        <f t="shared" si="9"/>
        <v>1800</v>
      </c>
      <c r="J16" s="133">
        <f t="shared" si="7"/>
        <v>2040</v>
      </c>
      <c r="K16" s="133">
        <f t="shared" si="8"/>
        <v>2160</v>
      </c>
    </row>
    <row r="17" spans="1:11" x14ac:dyDescent="0.15">
      <c r="A17" s="129">
        <v>16</v>
      </c>
      <c r="B17" s="134">
        <f t="shared" si="0"/>
        <v>2400</v>
      </c>
      <c r="C17" s="135">
        <f t="shared" si="1"/>
        <v>3400</v>
      </c>
      <c r="D17" s="135">
        <f t="shared" si="4"/>
        <v>6400</v>
      </c>
      <c r="E17" s="135">
        <f t="shared" si="2"/>
        <v>6800</v>
      </c>
      <c r="F17" s="135">
        <f t="shared" si="3"/>
        <v>7200</v>
      </c>
      <c r="G17" s="132">
        <f t="shared" si="5"/>
        <v>2400</v>
      </c>
      <c r="H17" s="133">
        <f t="shared" si="6"/>
        <v>1020</v>
      </c>
      <c r="I17" s="136">
        <f t="shared" si="9"/>
        <v>1920</v>
      </c>
      <c r="J17" s="133">
        <f t="shared" si="7"/>
        <v>2160</v>
      </c>
      <c r="K17" s="133">
        <f t="shared" si="8"/>
        <v>2280</v>
      </c>
    </row>
    <row r="18" spans="1:11" x14ac:dyDescent="0.15">
      <c r="A18" s="129">
        <v>17</v>
      </c>
      <c r="B18" s="134">
        <f t="shared" si="0"/>
        <v>2550</v>
      </c>
      <c r="C18" s="135">
        <f t="shared" si="1"/>
        <v>3600</v>
      </c>
      <c r="D18" s="135">
        <f t="shared" si="4"/>
        <v>6800</v>
      </c>
      <c r="E18" s="135">
        <f t="shared" si="2"/>
        <v>7200</v>
      </c>
      <c r="F18" s="135">
        <f t="shared" si="3"/>
        <v>7600</v>
      </c>
      <c r="G18" s="132">
        <f t="shared" si="5"/>
        <v>2550</v>
      </c>
      <c r="H18" s="133">
        <f t="shared" si="6"/>
        <v>1080</v>
      </c>
      <c r="I18" s="136">
        <f t="shared" si="9"/>
        <v>2040</v>
      </c>
      <c r="J18" s="133">
        <f t="shared" si="7"/>
        <v>2280</v>
      </c>
      <c r="K18" s="133">
        <f t="shared" si="8"/>
        <v>2400</v>
      </c>
    </row>
    <row r="19" spans="1:11" x14ac:dyDescent="0.15">
      <c r="A19" s="129">
        <v>18</v>
      </c>
      <c r="B19" s="134">
        <f t="shared" si="0"/>
        <v>2700</v>
      </c>
      <c r="C19" s="135">
        <f t="shared" si="1"/>
        <v>3800</v>
      </c>
      <c r="D19" s="135">
        <f t="shared" si="4"/>
        <v>7200</v>
      </c>
      <c r="E19" s="135">
        <f t="shared" si="2"/>
        <v>7600</v>
      </c>
      <c r="F19" s="135">
        <f t="shared" si="3"/>
        <v>8000</v>
      </c>
      <c r="G19" s="132">
        <f t="shared" si="5"/>
        <v>2700</v>
      </c>
      <c r="H19" s="133">
        <f t="shared" si="6"/>
        <v>1140</v>
      </c>
      <c r="I19" s="136">
        <f t="shared" si="9"/>
        <v>2160</v>
      </c>
      <c r="J19" s="133">
        <f t="shared" si="7"/>
        <v>2400</v>
      </c>
      <c r="K19" s="133">
        <f t="shared" si="8"/>
        <v>2520</v>
      </c>
    </row>
    <row r="20" spans="1:11" x14ac:dyDescent="0.15">
      <c r="A20" s="129">
        <v>19</v>
      </c>
      <c r="B20" s="134">
        <f t="shared" si="0"/>
        <v>2850</v>
      </c>
      <c r="C20" s="135">
        <f t="shared" si="1"/>
        <v>4000</v>
      </c>
      <c r="D20" s="135">
        <f t="shared" si="4"/>
        <v>7600</v>
      </c>
      <c r="E20" s="135">
        <f t="shared" si="2"/>
        <v>8000</v>
      </c>
      <c r="F20" s="135">
        <f t="shared" si="3"/>
        <v>8400</v>
      </c>
      <c r="G20" s="132">
        <f t="shared" si="5"/>
        <v>2850</v>
      </c>
      <c r="H20" s="133">
        <f t="shared" si="6"/>
        <v>1200</v>
      </c>
      <c r="I20" s="136">
        <f t="shared" si="9"/>
        <v>2280</v>
      </c>
      <c r="J20" s="133">
        <f t="shared" si="7"/>
        <v>2520</v>
      </c>
      <c r="K20" s="133">
        <f t="shared" si="8"/>
        <v>2640</v>
      </c>
    </row>
    <row r="21" spans="1:11" x14ac:dyDescent="0.15">
      <c r="A21" s="129">
        <v>20</v>
      </c>
      <c r="B21" s="134">
        <f t="shared" si="0"/>
        <v>3000</v>
      </c>
      <c r="C21" s="135">
        <f t="shared" si="1"/>
        <v>4200</v>
      </c>
      <c r="D21" s="135">
        <f t="shared" si="4"/>
        <v>8000</v>
      </c>
      <c r="E21" s="135">
        <f t="shared" si="2"/>
        <v>8400</v>
      </c>
      <c r="F21" s="135">
        <f t="shared" si="3"/>
        <v>8800</v>
      </c>
      <c r="G21" s="132">
        <f t="shared" si="5"/>
        <v>3000</v>
      </c>
      <c r="H21" s="133">
        <f t="shared" si="6"/>
        <v>1260</v>
      </c>
      <c r="I21" s="136">
        <f t="shared" si="9"/>
        <v>2400</v>
      </c>
      <c r="J21" s="133">
        <f t="shared" si="7"/>
        <v>2640</v>
      </c>
      <c r="K21" s="133">
        <f t="shared" si="8"/>
        <v>2760</v>
      </c>
    </row>
    <row r="22" spans="1:11" x14ac:dyDescent="0.15">
      <c r="A22" s="129">
        <v>21</v>
      </c>
      <c r="B22" s="134">
        <f t="shared" si="0"/>
        <v>3150</v>
      </c>
      <c r="C22" s="135">
        <f t="shared" si="1"/>
        <v>4400</v>
      </c>
      <c r="D22" s="135">
        <f t="shared" si="4"/>
        <v>8400</v>
      </c>
      <c r="E22" s="135">
        <f t="shared" si="2"/>
        <v>8800</v>
      </c>
      <c r="F22" s="135">
        <f t="shared" si="3"/>
        <v>9200</v>
      </c>
      <c r="G22" s="132">
        <f t="shared" si="5"/>
        <v>3150</v>
      </c>
      <c r="H22" s="133">
        <f t="shared" si="6"/>
        <v>1320</v>
      </c>
      <c r="I22" s="136">
        <f t="shared" si="9"/>
        <v>2520</v>
      </c>
      <c r="J22" s="133">
        <f t="shared" si="7"/>
        <v>2760</v>
      </c>
      <c r="K22" s="133">
        <f t="shared" si="8"/>
        <v>2880</v>
      </c>
    </row>
    <row r="23" spans="1:11" x14ac:dyDescent="0.15">
      <c r="A23" s="129">
        <v>22</v>
      </c>
      <c r="B23" s="134">
        <f t="shared" si="0"/>
        <v>3300</v>
      </c>
      <c r="C23" s="135">
        <f t="shared" si="1"/>
        <v>4600</v>
      </c>
      <c r="D23" s="135">
        <f t="shared" si="4"/>
        <v>8800</v>
      </c>
      <c r="E23" s="135">
        <f t="shared" si="2"/>
        <v>9200</v>
      </c>
      <c r="F23" s="135">
        <f t="shared" si="3"/>
        <v>9600</v>
      </c>
      <c r="G23" s="132">
        <f t="shared" si="5"/>
        <v>3300</v>
      </c>
      <c r="H23" s="133">
        <f t="shared" si="6"/>
        <v>1380</v>
      </c>
      <c r="I23" s="136">
        <f t="shared" si="9"/>
        <v>2640</v>
      </c>
      <c r="J23" s="133">
        <f t="shared" si="7"/>
        <v>2880</v>
      </c>
      <c r="K23" s="133">
        <f t="shared" si="8"/>
        <v>3000</v>
      </c>
    </row>
    <row r="24" spans="1:11" x14ac:dyDescent="0.15">
      <c r="A24" s="129">
        <v>23</v>
      </c>
      <c r="B24" s="134">
        <f t="shared" si="0"/>
        <v>3450</v>
      </c>
      <c r="C24" s="135">
        <f t="shared" si="1"/>
        <v>4800</v>
      </c>
      <c r="D24" s="135">
        <f t="shared" si="4"/>
        <v>9200</v>
      </c>
      <c r="E24" s="135">
        <f t="shared" si="2"/>
        <v>9600</v>
      </c>
      <c r="F24" s="135">
        <f t="shared" si="3"/>
        <v>10000</v>
      </c>
      <c r="G24" s="132">
        <f t="shared" si="5"/>
        <v>3450</v>
      </c>
      <c r="H24" s="133">
        <f t="shared" si="6"/>
        <v>1440</v>
      </c>
      <c r="I24" s="136">
        <f t="shared" si="9"/>
        <v>2760</v>
      </c>
      <c r="J24" s="133">
        <f t="shared" si="7"/>
        <v>3000</v>
      </c>
      <c r="K24" s="133">
        <f t="shared" si="8"/>
        <v>3120</v>
      </c>
    </row>
    <row r="25" spans="1:11" x14ac:dyDescent="0.15">
      <c r="A25" s="129">
        <v>24</v>
      </c>
      <c r="B25" s="134">
        <f t="shared" si="0"/>
        <v>3600</v>
      </c>
      <c r="C25" s="135">
        <f t="shared" si="1"/>
        <v>5000</v>
      </c>
      <c r="D25" s="135">
        <f t="shared" si="4"/>
        <v>9600</v>
      </c>
      <c r="E25" s="135">
        <f t="shared" si="2"/>
        <v>10000</v>
      </c>
      <c r="F25" s="135">
        <f t="shared" si="3"/>
        <v>10400</v>
      </c>
      <c r="G25" s="132">
        <f t="shared" si="5"/>
        <v>3600</v>
      </c>
      <c r="H25" s="133">
        <f t="shared" si="6"/>
        <v>1500</v>
      </c>
      <c r="I25" s="136">
        <f t="shared" si="9"/>
        <v>2880</v>
      </c>
      <c r="J25" s="133">
        <f t="shared" si="7"/>
        <v>3120</v>
      </c>
      <c r="K25" s="133">
        <f t="shared" si="8"/>
        <v>3240</v>
      </c>
    </row>
    <row r="26" spans="1:11" x14ac:dyDescent="0.15">
      <c r="A26" s="129">
        <v>25</v>
      </c>
      <c r="B26" s="134">
        <f t="shared" si="0"/>
        <v>3750</v>
      </c>
      <c r="C26" s="135">
        <f t="shared" si="1"/>
        <v>5200</v>
      </c>
      <c r="D26" s="135">
        <f t="shared" si="4"/>
        <v>10000</v>
      </c>
      <c r="E26" s="135">
        <f t="shared" si="2"/>
        <v>10400</v>
      </c>
      <c r="F26" s="135">
        <f t="shared" si="3"/>
        <v>10800</v>
      </c>
      <c r="G26" s="132">
        <f t="shared" si="5"/>
        <v>3750</v>
      </c>
      <c r="H26" s="133">
        <f t="shared" si="6"/>
        <v>1560</v>
      </c>
      <c r="I26" s="136">
        <f t="shared" si="9"/>
        <v>3000</v>
      </c>
      <c r="J26" s="133">
        <f t="shared" si="7"/>
        <v>3240</v>
      </c>
      <c r="K26" s="133">
        <f t="shared" si="8"/>
        <v>3360</v>
      </c>
    </row>
    <row r="27" spans="1:11" x14ac:dyDescent="0.15">
      <c r="A27" s="129">
        <v>26</v>
      </c>
      <c r="B27" s="134">
        <f t="shared" si="0"/>
        <v>3900</v>
      </c>
      <c r="C27" s="135">
        <f t="shared" si="1"/>
        <v>5400</v>
      </c>
      <c r="D27" s="135">
        <f t="shared" si="4"/>
        <v>10400</v>
      </c>
      <c r="E27" s="135">
        <f t="shared" si="2"/>
        <v>10800</v>
      </c>
      <c r="F27" s="135">
        <f t="shared" si="3"/>
        <v>11200</v>
      </c>
      <c r="G27" s="132">
        <f t="shared" si="5"/>
        <v>3900</v>
      </c>
      <c r="H27" s="133">
        <f t="shared" si="6"/>
        <v>1620</v>
      </c>
      <c r="I27" s="136">
        <f t="shared" si="9"/>
        <v>3120</v>
      </c>
      <c r="J27" s="133">
        <f t="shared" si="7"/>
        <v>3360</v>
      </c>
      <c r="K27" s="133">
        <f t="shared" si="8"/>
        <v>3480</v>
      </c>
    </row>
    <row r="28" spans="1:11" x14ac:dyDescent="0.15">
      <c r="A28" s="129">
        <v>27</v>
      </c>
      <c r="B28" s="134">
        <f t="shared" si="0"/>
        <v>4050</v>
      </c>
      <c r="C28" s="135">
        <f t="shared" si="1"/>
        <v>5600</v>
      </c>
      <c r="D28" s="135">
        <f t="shared" si="4"/>
        <v>10800</v>
      </c>
      <c r="E28" s="135">
        <f t="shared" si="2"/>
        <v>11200</v>
      </c>
      <c r="F28" s="135">
        <f t="shared" si="3"/>
        <v>11600</v>
      </c>
      <c r="G28" s="132">
        <f t="shared" si="5"/>
        <v>4050</v>
      </c>
      <c r="H28" s="133">
        <f t="shared" si="6"/>
        <v>1680</v>
      </c>
      <c r="I28" s="136">
        <f t="shared" si="9"/>
        <v>3240</v>
      </c>
      <c r="J28" s="133">
        <f t="shared" si="7"/>
        <v>3480</v>
      </c>
      <c r="K28" s="133">
        <f t="shared" si="8"/>
        <v>3600</v>
      </c>
    </row>
    <row r="29" spans="1:11" x14ac:dyDescent="0.15">
      <c r="A29" s="129">
        <v>28</v>
      </c>
      <c r="B29" s="134">
        <f t="shared" si="0"/>
        <v>4200</v>
      </c>
      <c r="C29" s="135">
        <f t="shared" si="1"/>
        <v>5800</v>
      </c>
      <c r="D29" s="135">
        <f t="shared" si="4"/>
        <v>11200</v>
      </c>
      <c r="E29" s="135">
        <f t="shared" si="2"/>
        <v>11600</v>
      </c>
      <c r="F29" s="135">
        <f t="shared" si="3"/>
        <v>12000</v>
      </c>
      <c r="G29" s="132">
        <f t="shared" si="5"/>
        <v>4200</v>
      </c>
      <c r="H29" s="133">
        <f t="shared" si="6"/>
        <v>1740</v>
      </c>
      <c r="I29" s="136">
        <f t="shared" si="9"/>
        <v>3360</v>
      </c>
      <c r="J29" s="133">
        <f t="shared" si="7"/>
        <v>3600</v>
      </c>
      <c r="K29" s="133">
        <f t="shared" si="8"/>
        <v>3720</v>
      </c>
    </row>
    <row r="30" spans="1:11" x14ac:dyDescent="0.15">
      <c r="A30" s="129">
        <v>29</v>
      </c>
      <c r="B30" s="134">
        <f t="shared" si="0"/>
        <v>4350</v>
      </c>
      <c r="C30" s="135">
        <f t="shared" si="1"/>
        <v>6000</v>
      </c>
      <c r="D30" s="135">
        <f t="shared" si="4"/>
        <v>11600</v>
      </c>
      <c r="E30" s="135">
        <f t="shared" si="2"/>
        <v>12000</v>
      </c>
      <c r="F30" s="135">
        <f t="shared" si="3"/>
        <v>12400</v>
      </c>
      <c r="G30" s="132">
        <f t="shared" si="5"/>
        <v>4350</v>
      </c>
      <c r="H30" s="133">
        <f t="shared" si="6"/>
        <v>1800</v>
      </c>
      <c r="I30" s="136">
        <f t="shared" si="9"/>
        <v>3480</v>
      </c>
      <c r="J30" s="133">
        <f t="shared" si="7"/>
        <v>3720</v>
      </c>
      <c r="K30" s="133">
        <f t="shared" si="8"/>
        <v>3840</v>
      </c>
    </row>
    <row r="31" spans="1:11" x14ac:dyDescent="0.15">
      <c r="A31" s="129">
        <v>30</v>
      </c>
      <c r="B31" s="134">
        <f t="shared" si="0"/>
        <v>4500</v>
      </c>
      <c r="C31" s="135">
        <f t="shared" si="1"/>
        <v>6200</v>
      </c>
      <c r="D31" s="135">
        <f t="shared" si="4"/>
        <v>12000</v>
      </c>
      <c r="E31" s="135">
        <f t="shared" si="2"/>
        <v>12400</v>
      </c>
      <c r="F31" s="135">
        <f t="shared" si="3"/>
        <v>12800</v>
      </c>
      <c r="G31" s="132">
        <f t="shared" si="5"/>
        <v>4500</v>
      </c>
      <c r="H31" s="133">
        <f t="shared" si="6"/>
        <v>1860</v>
      </c>
      <c r="I31" s="136">
        <f t="shared" si="9"/>
        <v>3600</v>
      </c>
      <c r="J31" s="133">
        <f t="shared" si="7"/>
        <v>3840</v>
      </c>
      <c r="K31" s="133">
        <f t="shared" si="8"/>
        <v>3960</v>
      </c>
    </row>
    <row r="32" spans="1:11" x14ac:dyDescent="0.15">
      <c r="A32" s="129">
        <v>31</v>
      </c>
      <c r="B32" s="134">
        <f t="shared" si="0"/>
        <v>4650</v>
      </c>
      <c r="C32" s="135">
        <f t="shared" si="1"/>
        <v>6400</v>
      </c>
      <c r="D32" s="135">
        <f t="shared" si="4"/>
        <v>12400</v>
      </c>
      <c r="E32" s="135">
        <f t="shared" si="2"/>
        <v>12800</v>
      </c>
      <c r="F32" s="135">
        <f t="shared" si="3"/>
        <v>13200</v>
      </c>
      <c r="G32" s="132">
        <f t="shared" si="5"/>
        <v>4650</v>
      </c>
      <c r="H32" s="133">
        <f t="shared" si="6"/>
        <v>1920</v>
      </c>
      <c r="I32" s="136">
        <f t="shared" si="9"/>
        <v>3720</v>
      </c>
      <c r="J32" s="133">
        <f t="shared" si="7"/>
        <v>3960</v>
      </c>
      <c r="K32" s="133">
        <f t="shared" si="8"/>
        <v>4080</v>
      </c>
    </row>
    <row r="33" spans="1:11" x14ac:dyDescent="0.15">
      <c r="A33" s="129">
        <v>32</v>
      </c>
      <c r="B33" s="134">
        <f t="shared" si="0"/>
        <v>4800</v>
      </c>
      <c r="C33" s="135">
        <f t="shared" si="1"/>
        <v>6600</v>
      </c>
      <c r="D33" s="135">
        <f t="shared" si="4"/>
        <v>12800</v>
      </c>
      <c r="E33" s="135">
        <f t="shared" si="2"/>
        <v>13200</v>
      </c>
      <c r="F33" s="135">
        <f t="shared" si="3"/>
        <v>13600</v>
      </c>
      <c r="G33" s="132">
        <f t="shared" si="5"/>
        <v>4800</v>
      </c>
      <c r="H33" s="133">
        <f t="shared" si="6"/>
        <v>1980</v>
      </c>
      <c r="I33" s="136">
        <f t="shared" si="9"/>
        <v>3840</v>
      </c>
      <c r="J33" s="133">
        <f t="shared" si="7"/>
        <v>4080</v>
      </c>
      <c r="K33" s="133">
        <f t="shared" si="8"/>
        <v>4200</v>
      </c>
    </row>
    <row r="34" spans="1:11" x14ac:dyDescent="0.15">
      <c r="A34" s="129">
        <v>33</v>
      </c>
      <c r="B34" s="134">
        <f t="shared" si="0"/>
        <v>4950</v>
      </c>
      <c r="C34" s="135">
        <f t="shared" si="1"/>
        <v>6800</v>
      </c>
      <c r="D34" s="135">
        <f t="shared" si="4"/>
        <v>13200</v>
      </c>
      <c r="E34" s="135">
        <f t="shared" si="2"/>
        <v>13600</v>
      </c>
      <c r="F34" s="135">
        <f t="shared" si="3"/>
        <v>14000</v>
      </c>
      <c r="G34" s="132">
        <f t="shared" si="5"/>
        <v>4950</v>
      </c>
      <c r="H34" s="133">
        <f t="shared" si="6"/>
        <v>2040</v>
      </c>
      <c r="I34" s="136">
        <f t="shared" si="9"/>
        <v>3960</v>
      </c>
      <c r="J34" s="133">
        <f t="shared" si="7"/>
        <v>4200</v>
      </c>
      <c r="K34" s="133">
        <f t="shared" si="8"/>
        <v>4320</v>
      </c>
    </row>
    <row r="35" spans="1:11" x14ac:dyDescent="0.15">
      <c r="A35" s="129">
        <v>34</v>
      </c>
      <c r="B35" s="134">
        <f t="shared" si="0"/>
        <v>5100</v>
      </c>
      <c r="C35" s="135">
        <f t="shared" si="1"/>
        <v>7000</v>
      </c>
      <c r="D35" s="135">
        <f t="shared" si="4"/>
        <v>13600</v>
      </c>
      <c r="E35" s="135">
        <f t="shared" si="2"/>
        <v>14000</v>
      </c>
      <c r="F35" s="135">
        <f t="shared" si="3"/>
        <v>14400</v>
      </c>
      <c r="G35" s="132">
        <f t="shared" si="5"/>
        <v>5100</v>
      </c>
      <c r="H35" s="133">
        <f t="shared" si="6"/>
        <v>2100</v>
      </c>
      <c r="I35" s="136">
        <f t="shared" si="9"/>
        <v>4080</v>
      </c>
      <c r="J35" s="133">
        <f t="shared" si="7"/>
        <v>4320</v>
      </c>
      <c r="K35" s="133">
        <f t="shared" si="8"/>
        <v>4440</v>
      </c>
    </row>
    <row r="36" spans="1:11" x14ac:dyDescent="0.15">
      <c r="A36" s="129">
        <v>35</v>
      </c>
      <c r="B36" s="134">
        <f t="shared" si="0"/>
        <v>5250</v>
      </c>
      <c r="C36" s="135">
        <f t="shared" si="1"/>
        <v>7200</v>
      </c>
      <c r="D36" s="135">
        <f t="shared" si="4"/>
        <v>14000</v>
      </c>
      <c r="E36" s="135">
        <f t="shared" si="2"/>
        <v>14400</v>
      </c>
      <c r="F36" s="135">
        <f t="shared" si="3"/>
        <v>14800</v>
      </c>
      <c r="G36" s="132">
        <f t="shared" si="5"/>
        <v>5250</v>
      </c>
      <c r="H36" s="133">
        <f t="shared" si="6"/>
        <v>2160</v>
      </c>
      <c r="I36" s="136">
        <f t="shared" si="9"/>
        <v>4200</v>
      </c>
      <c r="J36" s="133">
        <f t="shared" si="7"/>
        <v>4440</v>
      </c>
      <c r="K36" s="133">
        <f t="shared" si="8"/>
        <v>4560</v>
      </c>
    </row>
    <row r="37" spans="1:11" x14ac:dyDescent="0.15">
      <c r="A37" s="129">
        <v>36</v>
      </c>
      <c r="B37" s="134">
        <f t="shared" si="0"/>
        <v>5400</v>
      </c>
      <c r="C37" s="135">
        <f t="shared" si="1"/>
        <v>7400</v>
      </c>
      <c r="D37" s="135">
        <f t="shared" si="4"/>
        <v>14400</v>
      </c>
      <c r="E37" s="135">
        <f t="shared" si="2"/>
        <v>14800</v>
      </c>
      <c r="F37" s="135">
        <f t="shared" si="3"/>
        <v>15200</v>
      </c>
      <c r="G37" s="132">
        <f t="shared" si="5"/>
        <v>5400</v>
      </c>
      <c r="H37" s="133">
        <f t="shared" si="6"/>
        <v>2220</v>
      </c>
      <c r="I37" s="136">
        <f t="shared" si="9"/>
        <v>4320</v>
      </c>
      <c r="J37" s="133">
        <f t="shared" si="7"/>
        <v>4560</v>
      </c>
      <c r="K37" s="133">
        <f t="shared" si="8"/>
        <v>4680</v>
      </c>
    </row>
    <row r="38" spans="1:11" x14ac:dyDescent="0.15">
      <c r="A38" s="129">
        <v>37</v>
      </c>
      <c r="B38" s="134">
        <f t="shared" si="0"/>
        <v>5550</v>
      </c>
      <c r="C38" s="135">
        <f t="shared" si="1"/>
        <v>7600</v>
      </c>
      <c r="D38" s="135">
        <f t="shared" si="4"/>
        <v>14800</v>
      </c>
      <c r="E38" s="135">
        <f t="shared" si="2"/>
        <v>15200</v>
      </c>
      <c r="F38" s="135">
        <f t="shared" si="3"/>
        <v>15600</v>
      </c>
      <c r="G38" s="132">
        <f t="shared" si="5"/>
        <v>5550</v>
      </c>
      <c r="H38" s="133">
        <f t="shared" si="6"/>
        <v>2280</v>
      </c>
      <c r="I38" s="136">
        <f t="shared" si="9"/>
        <v>4440</v>
      </c>
      <c r="J38" s="133">
        <f t="shared" si="7"/>
        <v>4680</v>
      </c>
      <c r="K38" s="133">
        <f t="shared" si="8"/>
        <v>4800</v>
      </c>
    </row>
    <row r="39" spans="1:11" x14ac:dyDescent="0.15">
      <c r="A39" s="129">
        <v>38</v>
      </c>
      <c r="B39" s="134">
        <f t="shared" si="0"/>
        <v>5700</v>
      </c>
      <c r="C39" s="135">
        <f t="shared" si="1"/>
        <v>7800</v>
      </c>
      <c r="D39" s="135">
        <f t="shared" si="4"/>
        <v>15200</v>
      </c>
      <c r="E39" s="135">
        <f t="shared" si="2"/>
        <v>15600</v>
      </c>
      <c r="F39" s="135">
        <f t="shared" si="3"/>
        <v>16000</v>
      </c>
      <c r="G39" s="132">
        <f t="shared" si="5"/>
        <v>5700</v>
      </c>
      <c r="H39" s="133">
        <f t="shared" si="6"/>
        <v>2340</v>
      </c>
      <c r="I39" s="136">
        <f t="shared" si="9"/>
        <v>4560</v>
      </c>
      <c r="J39" s="133">
        <f t="shared" si="7"/>
        <v>4800</v>
      </c>
      <c r="K39" s="133">
        <f t="shared" si="8"/>
        <v>4920</v>
      </c>
    </row>
    <row r="40" spans="1:11" x14ac:dyDescent="0.15">
      <c r="A40" s="129">
        <v>39</v>
      </c>
      <c r="B40" s="134">
        <f t="shared" si="0"/>
        <v>5850</v>
      </c>
      <c r="C40" s="135">
        <f t="shared" si="1"/>
        <v>8000</v>
      </c>
      <c r="D40" s="135">
        <f t="shared" si="4"/>
        <v>15600</v>
      </c>
      <c r="E40" s="135">
        <f t="shared" si="2"/>
        <v>16000</v>
      </c>
      <c r="F40" s="135">
        <f t="shared" si="3"/>
        <v>16400</v>
      </c>
      <c r="G40" s="132">
        <f t="shared" si="5"/>
        <v>5850</v>
      </c>
      <c r="H40" s="133">
        <f t="shared" si="6"/>
        <v>2400</v>
      </c>
      <c r="I40" s="136">
        <f t="shared" si="9"/>
        <v>4680</v>
      </c>
      <c r="J40" s="133">
        <f t="shared" si="7"/>
        <v>4920</v>
      </c>
      <c r="K40" s="133">
        <f t="shared" si="8"/>
        <v>5040</v>
      </c>
    </row>
    <row r="41" spans="1:11" x14ac:dyDescent="0.15">
      <c r="A41" s="129">
        <v>40</v>
      </c>
      <c r="B41" s="134">
        <f t="shared" si="0"/>
        <v>6000</v>
      </c>
      <c r="C41" s="135">
        <f t="shared" si="1"/>
        <v>8200</v>
      </c>
      <c r="D41" s="135">
        <f t="shared" si="4"/>
        <v>16000</v>
      </c>
      <c r="E41" s="135">
        <f t="shared" si="2"/>
        <v>16400</v>
      </c>
      <c r="F41" s="135">
        <f t="shared" si="3"/>
        <v>16800</v>
      </c>
      <c r="G41" s="132">
        <f t="shared" si="5"/>
        <v>6000</v>
      </c>
      <c r="H41" s="133">
        <f t="shared" si="6"/>
        <v>2460</v>
      </c>
      <c r="I41" s="136">
        <f t="shared" si="9"/>
        <v>4800</v>
      </c>
      <c r="J41" s="133">
        <f t="shared" si="7"/>
        <v>5040</v>
      </c>
      <c r="K41" s="133">
        <f t="shared" si="8"/>
        <v>5160</v>
      </c>
    </row>
    <row r="42" spans="1:11" x14ac:dyDescent="0.15">
      <c r="A42" s="129">
        <v>41</v>
      </c>
      <c r="B42" s="134">
        <f t="shared" si="0"/>
        <v>6150</v>
      </c>
      <c r="C42" s="135">
        <f t="shared" si="1"/>
        <v>8400</v>
      </c>
      <c r="D42" s="135">
        <f t="shared" si="4"/>
        <v>16400</v>
      </c>
      <c r="E42" s="135">
        <f t="shared" si="2"/>
        <v>16800</v>
      </c>
      <c r="F42" s="135">
        <f t="shared" si="3"/>
        <v>17200</v>
      </c>
      <c r="G42" s="132">
        <f t="shared" si="5"/>
        <v>6150</v>
      </c>
      <c r="H42" s="133">
        <f t="shared" si="6"/>
        <v>2520</v>
      </c>
      <c r="I42" s="136">
        <f t="shared" si="9"/>
        <v>4920</v>
      </c>
      <c r="J42" s="133">
        <f t="shared" si="7"/>
        <v>5160</v>
      </c>
      <c r="K42" s="133">
        <f t="shared" si="8"/>
        <v>5280</v>
      </c>
    </row>
    <row r="43" spans="1:11" x14ac:dyDescent="0.15">
      <c r="A43" s="129">
        <v>42</v>
      </c>
      <c r="B43" s="134">
        <f t="shared" si="0"/>
        <v>6300</v>
      </c>
      <c r="C43" s="135">
        <f t="shared" si="1"/>
        <v>8600</v>
      </c>
      <c r="D43" s="135">
        <f t="shared" si="4"/>
        <v>16800</v>
      </c>
      <c r="E43" s="135">
        <f t="shared" si="2"/>
        <v>17200</v>
      </c>
      <c r="F43" s="135">
        <f t="shared" si="3"/>
        <v>17600</v>
      </c>
      <c r="G43" s="132">
        <f t="shared" si="5"/>
        <v>6300</v>
      </c>
      <c r="H43" s="133">
        <f t="shared" si="6"/>
        <v>2580</v>
      </c>
      <c r="I43" s="136">
        <f t="shared" si="9"/>
        <v>5040</v>
      </c>
      <c r="J43" s="133">
        <f t="shared" si="7"/>
        <v>5280</v>
      </c>
      <c r="K43" s="133">
        <f t="shared" si="8"/>
        <v>5400</v>
      </c>
    </row>
    <row r="44" spans="1:11" x14ac:dyDescent="0.15">
      <c r="A44" s="129">
        <v>43</v>
      </c>
      <c r="B44" s="134">
        <f t="shared" si="0"/>
        <v>6450</v>
      </c>
      <c r="C44" s="135">
        <f t="shared" si="1"/>
        <v>8800</v>
      </c>
      <c r="D44" s="135">
        <f t="shared" si="4"/>
        <v>17200</v>
      </c>
      <c r="E44" s="135">
        <f t="shared" si="2"/>
        <v>17600</v>
      </c>
      <c r="F44" s="135">
        <f t="shared" si="3"/>
        <v>18000</v>
      </c>
      <c r="G44" s="132">
        <f t="shared" si="5"/>
        <v>6450</v>
      </c>
      <c r="H44" s="133">
        <f t="shared" si="6"/>
        <v>2640</v>
      </c>
      <c r="I44" s="136">
        <f t="shared" si="9"/>
        <v>5160</v>
      </c>
      <c r="J44" s="133">
        <f t="shared" si="7"/>
        <v>5400</v>
      </c>
      <c r="K44" s="133">
        <f t="shared" si="8"/>
        <v>5520</v>
      </c>
    </row>
    <row r="45" spans="1:11" x14ac:dyDescent="0.15">
      <c r="A45" s="129">
        <v>44</v>
      </c>
      <c r="B45" s="134">
        <f t="shared" si="0"/>
        <v>6600</v>
      </c>
      <c r="C45" s="135">
        <f t="shared" si="1"/>
        <v>9000</v>
      </c>
      <c r="D45" s="135">
        <f t="shared" si="4"/>
        <v>17600</v>
      </c>
      <c r="E45" s="135">
        <f t="shared" si="2"/>
        <v>18000</v>
      </c>
      <c r="F45" s="135">
        <f t="shared" si="3"/>
        <v>18400</v>
      </c>
      <c r="G45" s="132">
        <f t="shared" si="5"/>
        <v>6600</v>
      </c>
      <c r="H45" s="133">
        <f t="shared" si="6"/>
        <v>2700</v>
      </c>
      <c r="I45" s="136">
        <f t="shared" si="9"/>
        <v>5280</v>
      </c>
      <c r="J45" s="133">
        <f t="shared" si="7"/>
        <v>5520</v>
      </c>
      <c r="K45" s="133">
        <f t="shared" si="8"/>
        <v>5640</v>
      </c>
    </row>
    <row r="46" spans="1:11" x14ac:dyDescent="0.15">
      <c r="A46" s="129">
        <v>45</v>
      </c>
      <c r="B46" s="134">
        <f t="shared" si="0"/>
        <v>6750</v>
      </c>
      <c r="C46" s="135">
        <f t="shared" si="1"/>
        <v>9200</v>
      </c>
      <c r="D46" s="135">
        <f t="shared" si="4"/>
        <v>18000</v>
      </c>
      <c r="E46" s="135">
        <f t="shared" si="2"/>
        <v>18400</v>
      </c>
      <c r="F46" s="135">
        <f t="shared" si="3"/>
        <v>18800</v>
      </c>
      <c r="G46" s="132">
        <f t="shared" si="5"/>
        <v>6750</v>
      </c>
      <c r="H46" s="133">
        <f t="shared" si="6"/>
        <v>2760</v>
      </c>
      <c r="I46" s="136">
        <f t="shared" si="9"/>
        <v>5400</v>
      </c>
      <c r="J46" s="133">
        <f t="shared" si="7"/>
        <v>5640</v>
      </c>
      <c r="K46" s="133">
        <f t="shared" si="8"/>
        <v>5760</v>
      </c>
    </row>
    <row r="47" spans="1:11" x14ac:dyDescent="0.15">
      <c r="A47" s="129">
        <v>46</v>
      </c>
      <c r="B47" s="134">
        <f t="shared" si="0"/>
        <v>6900</v>
      </c>
      <c r="C47" s="135">
        <f t="shared" si="1"/>
        <v>9400</v>
      </c>
      <c r="D47" s="135">
        <f t="shared" si="4"/>
        <v>18400</v>
      </c>
      <c r="E47" s="135">
        <f t="shared" si="2"/>
        <v>18800</v>
      </c>
      <c r="F47" s="135">
        <f t="shared" si="3"/>
        <v>19200</v>
      </c>
      <c r="G47" s="132">
        <f t="shared" si="5"/>
        <v>6900</v>
      </c>
      <c r="H47" s="133">
        <f t="shared" si="6"/>
        <v>2820</v>
      </c>
      <c r="I47" s="136">
        <f t="shared" si="9"/>
        <v>5520</v>
      </c>
      <c r="J47" s="133">
        <f t="shared" si="7"/>
        <v>5760</v>
      </c>
      <c r="K47" s="133">
        <f t="shared" si="8"/>
        <v>5880</v>
      </c>
    </row>
    <row r="48" spans="1:11" x14ac:dyDescent="0.15">
      <c r="A48" s="129">
        <v>47</v>
      </c>
      <c r="B48" s="134">
        <f t="shared" si="0"/>
        <v>7050</v>
      </c>
      <c r="C48" s="135">
        <f t="shared" si="1"/>
        <v>9600</v>
      </c>
      <c r="D48" s="135">
        <f t="shared" si="4"/>
        <v>18800</v>
      </c>
      <c r="E48" s="135">
        <f t="shared" si="2"/>
        <v>19200</v>
      </c>
      <c r="F48" s="135">
        <f t="shared" si="3"/>
        <v>19600</v>
      </c>
      <c r="G48" s="132">
        <f t="shared" si="5"/>
        <v>7050</v>
      </c>
      <c r="H48" s="133">
        <f t="shared" si="6"/>
        <v>2880</v>
      </c>
      <c r="I48" s="136">
        <f t="shared" si="9"/>
        <v>5640</v>
      </c>
      <c r="J48" s="133">
        <f t="shared" si="7"/>
        <v>5880</v>
      </c>
      <c r="K48" s="133">
        <f t="shared" si="8"/>
        <v>6000</v>
      </c>
    </row>
    <row r="49" spans="1:11" x14ac:dyDescent="0.15">
      <c r="A49" s="129">
        <v>48</v>
      </c>
      <c r="B49" s="134">
        <f t="shared" si="0"/>
        <v>7200</v>
      </c>
      <c r="C49" s="135">
        <f t="shared" si="1"/>
        <v>9800</v>
      </c>
      <c r="D49" s="135">
        <f t="shared" si="4"/>
        <v>19200</v>
      </c>
      <c r="E49" s="135">
        <f t="shared" si="2"/>
        <v>19600</v>
      </c>
      <c r="F49" s="135">
        <f t="shared" si="3"/>
        <v>20000</v>
      </c>
      <c r="G49" s="132">
        <f t="shared" si="5"/>
        <v>7200</v>
      </c>
      <c r="H49" s="133">
        <f t="shared" si="6"/>
        <v>2940</v>
      </c>
      <c r="I49" s="136">
        <f t="shared" si="9"/>
        <v>5760</v>
      </c>
      <c r="J49" s="133">
        <f t="shared" si="7"/>
        <v>6000</v>
      </c>
      <c r="K49" s="133">
        <f t="shared" si="8"/>
        <v>6120</v>
      </c>
    </row>
    <row r="50" spans="1:11" x14ac:dyDescent="0.15">
      <c r="A50" s="129">
        <v>49</v>
      </c>
      <c r="B50" s="134">
        <f t="shared" si="0"/>
        <v>7350</v>
      </c>
      <c r="C50" s="135">
        <f t="shared" si="1"/>
        <v>10000</v>
      </c>
      <c r="D50" s="135">
        <f t="shared" si="4"/>
        <v>19600</v>
      </c>
      <c r="E50" s="135">
        <f t="shared" si="2"/>
        <v>20000</v>
      </c>
      <c r="F50" s="135">
        <f t="shared" si="3"/>
        <v>20400</v>
      </c>
      <c r="G50" s="132">
        <f t="shared" si="5"/>
        <v>7350</v>
      </c>
      <c r="H50" s="133">
        <f t="shared" si="6"/>
        <v>3000</v>
      </c>
      <c r="I50" s="136">
        <f t="shared" si="9"/>
        <v>5880</v>
      </c>
      <c r="J50" s="133">
        <f t="shared" si="7"/>
        <v>6120</v>
      </c>
      <c r="K50" s="133">
        <f t="shared" si="8"/>
        <v>6240</v>
      </c>
    </row>
    <row r="51" spans="1:11" x14ac:dyDescent="0.15">
      <c r="A51" s="129">
        <v>50</v>
      </c>
      <c r="B51" s="134">
        <f t="shared" si="0"/>
        <v>7500</v>
      </c>
      <c r="C51" s="135">
        <f t="shared" si="1"/>
        <v>10200</v>
      </c>
      <c r="D51" s="135">
        <f t="shared" si="4"/>
        <v>20000</v>
      </c>
      <c r="E51" s="135">
        <f t="shared" si="2"/>
        <v>20400</v>
      </c>
      <c r="F51" s="135">
        <f t="shared" si="3"/>
        <v>20800</v>
      </c>
      <c r="G51" s="132">
        <f t="shared" si="5"/>
        <v>7500</v>
      </c>
      <c r="H51" s="133">
        <f t="shared" si="6"/>
        <v>3060</v>
      </c>
      <c r="I51" s="136">
        <f t="shared" si="9"/>
        <v>6000</v>
      </c>
      <c r="J51" s="133">
        <f t="shared" si="7"/>
        <v>6240</v>
      </c>
      <c r="K51" s="133">
        <f t="shared" si="8"/>
        <v>6360</v>
      </c>
    </row>
    <row r="52" spans="1:11" x14ac:dyDescent="0.15">
      <c r="A52" s="129">
        <v>51</v>
      </c>
      <c r="B52" s="134">
        <f t="shared" si="0"/>
        <v>7650</v>
      </c>
      <c r="C52" s="135">
        <f t="shared" si="1"/>
        <v>10400</v>
      </c>
      <c r="D52" s="135">
        <f t="shared" si="4"/>
        <v>20400</v>
      </c>
      <c r="E52" s="135">
        <f t="shared" si="2"/>
        <v>20800</v>
      </c>
      <c r="F52" s="135">
        <f t="shared" si="3"/>
        <v>21200</v>
      </c>
      <c r="G52" s="132">
        <f t="shared" si="5"/>
        <v>7650</v>
      </c>
      <c r="H52" s="133">
        <f t="shared" si="6"/>
        <v>3120</v>
      </c>
      <c r="I52" s="136">
        <f t="shared" si="9"/>
        <v>6120</v>
      </c>
      <c r="J52" s="133">
        <f t="shared" si="7"/>
        <v>6360</v>
      </c>
      <c r="K52" s="133">
        <f t="shared" si="8"/>
        <v>6480</v>
      </c>
    </row>
    <row r="53" spans="1:11" x14ac:dyDescent="0.15">
      <c r="A53" s="129">
        <v>52</v>
      </c>
      <c r="B53" s="134">
        <f t="shared" si="0"/>
        <v>7800</v>
      </c>
      <c r="C53" s="135">
        <f t="shared" si="1"/>
        <v>10600</v>
      </c>
      <c r="D53" s="135">
        <f t="shared" si="4"/>
        <v>20800</v>
      </c>
      <c r="E53" s="135">
        <f t="shared" si="2"/>
        <v>21200</v>
      </c>
      <c r="F53" s="135">
        <f t="shared" si="3"/>
        <v>21600</v>
      </c>
      <c r="G53" s="132">
        <f t="shared" si="5"/>
        <v>7800</v>
      </c>
      <c r="H53" s="133">
        <f t="shared" si="6"/>
        <v>3180</v>
      </c>
      <c r="I53" s="136">
        <f t="shared" si="9"/>
        <v>6240</v>
      </c>
      <c r="J53" s="133">
        <f t="shared" si="7"/>
        <v>6480</v>
      </c>
      <c r="K53" s="133">
        <f t="shared" si="8"/>
        <v>6600</v>
      </c>
    </row>
    <row r="54" spans="1:11" x14ac:dyDescent="0.15">
      <c r="A54" s="129">
        <v>53</v>
      </c>
      <c r="B54" s="134">
        <f t="shared" si="0"/>
        <v>7950</v>
      </c>
      <c r="C54" s="135">
        <f t="shared" si="1"/>
        <v>10800</v>
      </c>
      <c r="D54" s="135">
        <f t="shared" si="4"/>
        <v>21200</v>
      </c>
      <c r="E54" s="135">
        <f t="shared" si="2"/>
        <v>21600</v>
      </c>
      <c r="F54" s="135">
        <f t="shared" si="3"/>
        <v>22000</v>
      </c>
      <c r="G54" s="132">
        <f t="shared" si="5"/>
        <v>7950</v>
      </c>
      <c r="H54" s="133">
        <f t="shared" si="6"/>
        <v>3240</v>
      </c>
      <c r="I54" s="136">
        <f t="shared" si="9"/>
        <v>6360</v>
      </c>
      <c r="J54" s="133">
        <f t="shared" si="7"/>
        <v>6600</v>
      </c>
      <c r="K54" s="133">
        <f t="shared" si="8"/>
        <v>6720</v>
      </c>
    </row>
    <row r="55" spans="1:11" x14ac:dyDescent="0.15">
      <c r="A55" s="129">
        <v>54</v>
      </c>
      <c r="B55" s="134">
        <f t="shared" si="0"/>
        <v>8100</v>
      </c>
      <c r="C55" s="135">
        <f t="shared" si="1"/>
        <v>11000</v>
      </c>
      <c r="D55" s="135">
        <f t="shared" si="4"/>
        <v>21600</v>
      </c>
      <c r="E55" s="135">
        <f t="shared" si="2"/>
        <v>22000</v>
      </c>
      <c r="F55" s="135">
        <f t="shared" si="3"/>
        <v>22400</v>
      </c>
      <c r="G55" s="132">
        <f t="shared" si="5"/>
        <v>8100</v>
      </c>
      <c r="H55" s="133">
        <f t="shared" si="6"/>
        <v>3300</v>
      </c>
      <c r="I55" s="136">
        <f t="shared" si="9"/>
        <v>6480</v>
      </c>
      <c r="J55" s="133">
        <f t="shared" si="7"/>
        <v>6720</v>
      </c>
      <c r="K55" s="133">
        <f t="shared" si="8"/>
        <v>6840</v>
      </c>
    </row>
    <row r="56" spans="1:11" x14ac:dyDescent="0.15">
      <c r="A56" s="129">
        <v>55</v>
      </c>
      <c r="B56" s="134">
        <f t="shared" si="0"/>
        <v>8250</v>
      </c>
      <c r="C56" s="135">
        <f t="shared" si="1"/>
        <v>11200</v>
      </c>
      <c r="D56" s="135">
        <f t="shared" si="4"/>
        <v>22000</v>
      </c>
      <c r="E56" s="135">
        <f t="shared" si="2"/>
        <v>22400</v>
      </c>
      <c r="F56" s="135">
        <f t="shared" si="3"/>
        <v>22800</v>
      </c>
      <c r="G56" s="132">
        <f t="shared" si="5"/>
        <v>8250</v>
      </c>
      <c r="H56" s="133">
        <f t="shared" si="6"/>
        <v>3360</v>
      </c>
      <c r="I56" s="136">
        <f t="shared" si="9"/>
        <v>6600</v>
      </c>
      <c r="J56" s="133">
        <f t="shared" si="7"/>
        <v>6840</v>
      </c>
      <c r="K56" s="133">
        <f t="shared" si="8"/>
        <v>6960</v>
      </c>
    </row>
    <row r="57" spans="1:11" x14ac:dyDescent="0.15">
      <c r="A57" s="129">
        <v>56</v>
      </c>
      <c r="B57" s="134">
        <f t="shared" si="0"/>
        <v>8400</v>
      </c>
      <c r="C57" s="135">
        <f t="shared" si="1"/>
        <v>11400</v>
      </c>
      <c r="D57" s="135">
        <f t="shared" si="4"/>
        <v>22400</v>
      </c>
      <c r="E57" s="135">
        <f t="shared" si="2"/>
        <v>22800</v>
      </c>
      <c r="F57" s="135">
        <f t="shared" si="3"/>
        <v>23200</v>
      </c>
      <c r="G57" s="132">
        <f t="shared" si="5"/>
        <v>8400</v>
      </c>
      <c r="H57" s="133">
        <f t="shared" si="6"/>
        <v>3420</v>
      </c>
      <c r="I57" s="136">
        <f t="shared" si="9"/>
        <v>6720</v>
      </c>
      <c r="J57" s="133">
        <f t="shared" si="7"/>
        <v>6960</v>
      </c>
      <c r="K57" s="133">
        <f t="shared" si="8"/>
        <v>7080</v>
      </c>
    </row>
    <row r="58" spans="1:11" x14ac:dyDescent="0.15">
      <c r="A58" s="129">
        <v>57</v>
      </c>
      <c r="B58" s="134">
        <f t="shared" si="0"/>
        <v>8550</v>
      </c>
      <c r="C58" s="135">
        <f t="shared" si="1"/>
        <v>11600</v>
      </c>
      <c r="D58" s="135">
        <f t="shared" si="4"/>
        <v>22800</v>
      </c>
      <c r="E58" s="135">
        <f t="shared" si="2"/>
        <v>23200</v>
      </c>
      <c r="F58" s="135">
        <f t="shared" si="3"/>
        <v>23600</v>
      </c>
      <c r="G58" s="132">
        <f t="shared" si="5"/>
        <v>8550</v>
      </c>
      <c r="H58" s="133">
        <f t="shared" si="6"/>
        <v>3480</v>
      </c>
      <c r="I58" s="136">
        <f t="shared" si="9"/>
        <v>6840</v>
      </c>
      <c r="J58" s="133">
        <f t="shared" si="7"/>
        <v>7080</v>
      </c>
      <c r="K58" s="133">
        <f t="shared" si="8"/>
        <v>7200</v>
      </c>
    </row>
    <row r="59" spans="1:11" x14ac:dyDescent="0.15">
      <c r="A59" s="129">
        <v>58</v>
      </c>
      <c r="B59" s="134">
        <f t="shared" si="0"/>
        <v>8700</v>
      </c>
      <c r="C59" s="135">
        <f t="shared" si="1"/>
        <v>11800</v>
      </c>
      <c r="D59" s="135">
        <f t="shared" si="4"/>
        <v>23200</v>
      </c>
      <c r="E59" s="135">
        <f t="shared" si="2"/>
        <v>23600</v>
      </c>
      <c r="F59" s="135">
        <f t="shared" si="3"/>
        <v>24000</v>
      </c>
      <c r="G59" s="132">
        <f t="shared" si="5"/>
        <v>8700</v>
      </c>
      <c r="H59" s="133">
        <f t="shared" si="6"/>
        <v>3540</v>
      </c>
      <c r="I59" s="136">
        <f t="shared" si="9"/>
        <v>6960</v>
      </c>
      <c r="J59" s="133">
        <f t="shared" si="7"/>
        <v>7200</v>
      </c>
      <c r="K59" s="133">
        <f t="shared" si="8"/>
        <v>7320</v>
      </c>
    </row>
    <row r="60" spans="1:11" x14ac:dyDescent="0.15">
      <c r="A60" s="129">
        <v>59</v>
      </c>
      <c r="B60" s="134">
        <f t="shared" si="0"/>
        <v>8850</v>
      </c>
      <c r="C60" s="135">
        <f t="shared" si="1"/>
        <v>12000</v>
      </c>
      <c r="D60" s="135">
        <f t="shared" si="4"/>
        <v>23600</v>
      </c>
      <c r="E60" s="135">
        <f t="shared" si="2"/>
        <v>24000</v>
      </c>
      <c r="F60" s="135">
        <f t="shared" si="3"/>
        <v>24400</v>
      </c>
      <c r="G60" s="132">
        <f t="shared" si="5"/>
        <v>8850</v>
      </c>
      <c r="H60" s="133">
        <f t="shared" si="6"/>
        <v>3600</v>
      </c>
      <c r="I60" s="136">
        <f t="shared" si="9"/>
        <v>7080</v>
      </c>
      <c r="J60" s="133">
        <f t="shared" si="7"/>
        <v>7320</v>
      </c>
      <c r="K60" s="133">
        <f t="shared" si="8"/>
        <v>7440</v>
      </c>
    </row>
    <row r="61" spans="1:11" ht="14.25" thickBot="1" x14ac:dyDescent="0.2">
      <c r="A61" s="129">
        <v>60</v>
      </c>
      <c r="B61" s="137">
        <f t="shared" si="0"/>
        <v>9000</v>
      </c>
      <c r="C61" s="138">
        <f t="shared" si="1"/>
        <v>12200</v>
      </c>
      <c r="D61" s="138">
        <f t="shared" si="4"/>
        <v>24000</v>
      </c>
      <c r="E61" s="138">
        <f t="shared" si="2"/>
        <v>24400</v>
      </c>
      <c r="F61" s="138">
        <f t="shared" si="3"/>
        <v>24800</v>
      </c>
      <c r="G61" s="132">
        <f t="shared" si="5"/>
        <v>9000</v>
      </c>
      <c r="H61" s="133">
        <f>(200+200*A61)*(PRODUCT(0.3))</f>
        <v>3660</v>
      </c>
      <c r="I61" s="136">
        <f t="shared" si="9"/>
        <v>7200</v>
      </c>
      <c r="J61" s="133">
        <f t="shared" si="7"/>
        <v>120</v>
      </c>
      <c r="K61" s="133">
        <f t="shared" si="8"/>
        <v>240</v>
      </c>
    </row>
    <row r="62" spans="1:11" ht="14.25" thickBot="1" x14ac:dyDescent="0.2">
      <c r="B62" s="139" t="s">
        <v>630</v>
      </c>
      <c r="C62" s="140">
        <v>200</v>
      </c>
      <c r="D62" s="140">
        <v>400</v>
      </c>
      <c r="E62" s="140">
        <v>400</v>
      </c>
      <c r="F62" s="141">
        <v>400</v>
      </c>
      <c r="G62" s="142" t="s">
        <v>630</v>
      </c>
      <c r="H62" s="143">
        <f>200*(PRODUCT(0.3))</f>
        <v>60</v>
      </c>
      <c r="I62" s="143">
        <f>400*(PRODUCT(0.3))</f>
        <v>120</v>
      </c>
      <c r="J62" s="143">
        <f>400*(PRODUCT(0.3))</f>
        <v>120</v>
      </c>
      <c r="K62" s="144">
        <f>400*(PRODUCT(0.3))</f>
        <v>120</v>
      </c>
    </row>
    <row r="63" spans="1:11" ht="14.25" x14ac:dyDescent="0.15">
      <c r="B63" s="145" t="s">
        <v>631</v>
      </c>
      <c r="C63" s="146"/>
      <c r="D63" s="146"/>
      <c r="E63" s="146"/>
      <c r="F63" s="146"/>
    </row>
    <row r="65" spans="1:8" x14ac:dyDescent="0.15">
      <c r="B65" s="147" t="s">
        <v>480</v>
      </c>
      <c r="C65" s="147" t="s">
        <v>632</v>
      </c>
      <c r="D65" s="147" t="s">
        <v>633</v>
      </c>
      <c r="E65" s="147" t="s">
        <v>634</v>
      </c>
      <c r="F65" s="147" t="s">
        <v>635</v>
      </c>
      <c r="G65" s="147" t="s">
        <v>636</v>
      </c>
      <c r="H65" s="147" t="s">
        <v>637</v>
      </c>
    </row>
    <row r="66" spans="1:8" x14ac:dyDescent="0.15">
      <c r="A66" s="129">
        <v>1</v>
      </c>
      <c r="B66" s="148" t="str">
        <f>⑥店頭以外!AZ4</f>
        <v/>
      </c>
      <c r="C66" s="148" t="str">
        <f t="shared" ref="C66:C90" si="10">IF(B66="","",IF(B66&lt;10,B66,10))</f>
        <v/>
      </c>
      <c r="D66" s="148" t="str">
        <f t="shared" ref="D66:D90" si="11">IF(B66="","",IF(B66&lt;11,0,IF(B66&lt;101,B66-10,90)))</f>
        <v/>
      </c>
      <c r="E66" s="148" t="str">
        <f t="shared" ref="E66:E90" si="12">IF(B66="","",IF(D66&lt;90,0,IF(B66&lt;1001,B66-100,900)))</f>
        <v/>
      </c>
      <c r="F66" s="148" t="str">
        <f>IF(B66="","",IF(E66&lt;900,0,B66-1000))</f>
        <v/>
      </c>
      <c r="G66" s="148" t="str">
        <f t="shared" ref="G66:G90" si="13">IF(B66="","",ROUNDDOWN(F66/1000,0)*1000)</f>
        <v/>
      </c>
      <c r="H66" s="148" t="str">
        <f t="shared" ref="H66:H90" si="14">IF(B66="","",F66-G66)</f>
        <v/>
      </c>
    </row>
    <row r="67" spans="1:8" x14ac:dyDescent="0.15">
      <c r="A67" s="129">
        <v>2</v>
      </c>
      <c r="B67" s="148" t="str">
        <f>⑥店頭以外!AZ8</f>
        <v/>
      </c>
      <c r="C67" s="148" t="str">
        <f t="shared" si="10"/>
        <v/>
      </c>
      <c r="D67" s="148" t="str">
        <f t="shared" si="11"/>
        <v/>
      </c>
      <c r="E67" s="148" t="str">
        <f t="shared" si="12"/>
        <v/>
      </c>
      <c r="F67" s="148" t="str">
        <f t="shared" ref="F67" si="15">IF(B67="","",IF(E67&lt;900,0,B67-1000))</f>
        <v/>
      </c>
      <c r="G67" s="148" t="str">
        <f t="shared" si="13"/>
        <v/>
      </c>
      <c r="H67" s="148" t="str">
        <f t="shared" si="14"/>
        <v/>
      </c>
    </row>
    <row r="68" spans="1:8" x14ac:dyDescent="0.15">
      <c r="A68" s="129">
        <v>3</v>
      </c>
      <c r="B68" s="148" t="str">
        <f>⑥店頭以外!AZ12</f>
        <v/>
      </c>
      <c r="C68" s="148" t="str">
        <f t="shared" si="10"/>
        <v/>
      </c>
      <c r="D68" s="148" t="str">
        <f t="shared" si="11"/>
        <v/>
      </c>
      <c r="E68" s="148" t="str">
        <f t="shared" si="12"/>
        <v/>
      </c>
      <c r="F68" s="148" t="str">
        <f t="shared" ref="F68:F90" si="16">IF(B68="","",IF(E68&lt;900,0,B68-1000))</f>
        <v/>
      </c>
      <c r="G68" s="148" t="str">
        <f t="shared" si="13"/>
        <v/>
      </c>
      <c r="H68" s="148" t="str">
        <f t="shared" si="14"/>
        <v/>
      </c>
    </row>
    <row r="69" spans="1:8" x14ac:dyDescent="0.15">
      <c r="A69" s="129">
        <v>4</v>
      </c>
      <c r="B69" s="148" t="str">
        <f>⑥店頭以外!AZ16</f>
        <v/>
      </c>
      <c r="C69" s="148" t="str">
        <f t="shared" si="10"/>
        <v/>
      </c>
      <c r="D69" s="148" t="str">
        <f t="shared" si="11"/>
        <v/>
      </c>
      <c r="E69" s="148" t="str">
        <f t="shared" si="12"/>
        <v/>
      </c>
      <c r="F69" s="148" t="str">
        <f t="shared" si="16"/>
        <v/>
      </c>
      <c r="G69" s="148" t="str">
        <f t="shared" si="13"/>
        <v/>
      </c>
      <c r="H69" s="148" t="str">
        <f t="shared" si="14"/>
        <v/>
      </c>
    </row>
    <row r="70" spans="1:8" x14ac:dyDescent="0.15">
      <c r="A70" s="129">
        <v>5</v>
      </c>
      <c r="B70" s="148" t="str">
        <f>⑥店頭以外!AZ20</f>
        <v/>
      </c>
      <c r="C70" s="148" t="str">
        <f t="shared" si="10"/>
        <v/>
      </c>
      <c r="D70" s="148" t="str">
        <f t="shared" si="11"/>
        <v/>
      </c>
      <c r="E70" s="148" t="str">
        <f t="shared" si="12"/>
        <v/>
      </c>
      <c r="F70" s="148" t="str">
        <f t="shared" si="16"/>
        <v/>
      </c>
      <c r="G70" s="148" t="str">
        <f t="shared" si="13"/>
        <v/>
      </c>
      <c r="H70" s="148" t="str">
        <f t="shared" si="14"/>
        <v/>
      </c>
    </row>
    <row r="71" spans="1:8" x14ac:dyDescent="0.15">
      <c r="A71" s="129">
        <v>6</v>
      </c>
      <c r="B71" s="148" t="str">
        <f>⑥店頭以外!AZ24</f>
        <v/>
      </c>
      <c r="C71" s="148" t="str">
        <f t="shared" si="10"/>
        <v/>
      </c>
      <c r="D71" s="148" t="str">
        <f t="shared" si="11"/>
        <v/>
      </c>
      <c r="E71" s="148" t="str">
        <f t="shared" si="12"/>
        <v/>
      </c>
      <c r="F71" s="148" t="str">
        <f t="shared" si="16"/>
        <v/>
      </c>
      <c r="G71" s="148" t="str">
        <f t="shared" si="13"/>
        <v/>
      </c>
      <c r="H71" s="148" t="str">
        <f t="shared" si="14"/>
        <v/>
      </c>
    </row>
    <row r="72" spans="1:8" x14ac:dyDescent="0.15">
      <c r="A72" s="129">
        <v>7</v>
      </c>
      <c r="B72" s="148" t="str">
        <f>⑥店頭以外!AZ28</f>
        <v/>
      </c>
      <c r="C72" s="148" t="str">
        <f t="shared" si="10"/>
        <v/>
      </c>
      <c r="D72" s="148" t="str">
        <f t="shared" si="11"/>
        <v/>
      </c>
      <c r="E72" s="148" t="str">
        <f t="shared" si="12"/>
        <v/>
      </c>
      <c r="F72" s="148" t="str">
        <f t="shared" si="16"/>
        <v/>
      </c>
      <c r="G72" s="148" t="str">
        <f t="shared" si="13"/>
        <v/>
      </c>
      <c r="H72" s="148" t="str">
        <f t="shared" si="14"/>
        <v/>
      </c>
    </row>
    <row r="73" spans="1:8" x14ac:dyDescent="0.15">
      <c r="A73" s="129">
        <v>8</v>
      </c>
      <c r="B73" s="148" t="str">
        <f>⑥店頭以外!AZ32</f>
        <v/>
      </c>
      <c r="C73" s="148" t="str">
        <f t="shared" si="10"/>
        <v/>
      </c>
      <c r="D73" s="148" t="str">
        <f t="shared" si="11"/>
        <v/>
      </c>
      <c r="E73" s="148" t="str">
        <f t="shared" si="12"/>
        <v/>
      </c>
      <c r="F73" s="148" t="str">
        <f t="shared" si="16"/>
        <v/>
      </c>
      <c r="G73" s="148" t="str">
        <f t="shared" si="13"/>
        <v/>
      </c>
      <c r="H73" s="148" t="str">
        <f t="shared" si="14"/>
        <v/>
      </c>
    </row>
    <row r="74" spans="1:8" x14ac:dyDescent="0.15">
      <c r="A74" s="129">
        <v>9</v>
      </c>
      <c r="B74" s="148" t="str">
        <f>⑥店頭以外!X48</f>
        <v/>
      </c>
      <c r="C74" s="148" t="str">
        <f t="shared" si="10"/>
        <v/>
      </c>
      <c r="D74" s="148" t="str">
        <f t="shared" si="11"/>
        <v/>
      </c>
      <c r="E74" s="148" t="str">
        <f t="shared" si="12"/>
        <v/>
      </c>
      <c r="F74" s="148" t="str">
        <f t="shared" si="16"/>
        <v/>
      </c>
      <c r="G74" s="148" t="str">
        <f t="shared" si="13"/>
        <v/>
      </c>
      <c r="H74" s="148" t="str">
        <f t="shared" si="14"/>
        <v/>
      </c>
    </row>
    <row r="75" spans="1:8" x14ac:dyDescent="0.15">
      <c r="A75" s="129">
        <v>10</v>
      </c>
      <c r="B75" s="148" t="str">
        <f>⑥店頭以外!X52</f>
        <v/>
      </c>
      <c r="C75" s="148" t="str">
        <f t="shared" si="10"/>
        <v/>
      </c>
      <c r="D75" s="148" t="str">
        <f t="shared" si="11"/>
        <v/>
      </c>
      <c r="E75" s="148" t="str">
        <f t="shared" si="12"/>
        <v/>
      </c>
      <c r="F75" s="148" t="str">
        <f t="shared" si="16"/>
        <v/>
      </c>
      <c r="G75" s="148" t="str">
        <f t="shared" si="13"/>
        <v/>
      </c>
      <c r="H75" s="148" t="str">
        <f t="shared" si="14"/>
        <v/>
      </c>
    </row>
    <row r="76" spans="1:8" x14ac:dyDescent="0.15">
      <c r="A76" s="129">
        <v>11</v>
      </c>
      <c r="B76" s="148" t="str">
        <f>⑥店頭以外!X56</f>
        <v/>
      </c>
      <c r="C76" s="148" t="str">
        <f t="shared" si="10"/>
        <v/>
      </c>
      <c r="D76" s="148" t="str">
        <f t="shared" si="11"/>
        <v/>
      </c>
      <c r="E76" s="148" t="str">
        <f t="shared" si="12"/>
        <v/>
      </c>
      <c r="F76" s="148" t="str">
        <f t="shared" si="16"/>
        <v/>
      </c>
      <c r="G76" s="148" t="str">
        <f t="shared" si="13"/>
        <v/>
      </c>
      <c r="H76" s="148" t="str">
        <f t="shared" si="14"/>
        <v/>
      </c>
    </row>
    <row r="77" spans="1:8" x14ac:dyDescent="0.15">
      <c r="A77" s="129">
        <v>12</v>
      </c>
      <c r="B77" s="148" t="str">
        <f>⑥店頭以外!X60</f>
        <v/>
      </c>
      <c r="C77" s="148" t="str">
        <f t="shared" si="10"/>
        <v/>
      </c>
      <c r="D77" s="148" t="str">
        <f t="shared" si="11"/>
        <v/>
      </c>
      <c r="E77" s="148" t="str">
        <f t="shared" si="12"/>
        <v/>
      </c>
      <c r="F77" s="148" t="str">
        <f t="shared" si="16"/>
        <v/>
      </c>
      <c r="G77" s="148" t="str">
        <f t="shared" si="13"/>
        <v/>
      </c>
      <c r="H77" s="148" t="str">
        <f t="shared" si="14"/>
        <v/>
      </c>
    </row>
    <row r="78" spans="1:8" x14ac:dyDescent="0.15">
      <c r="A78" s="129">
        <v>13</v>
      </c>
      <c r="B78" s="148" t="str">
        <f>⑥店頭以外!X64</f>
        <v/>
      </c>
      <c r="C78" s="148" t="str">
        <f t="shared" si="10"/>
        <v/>
      </c>
      <c r="D78" s="148" t="str">
        <f t="shared" si="11"/>
        <v/>
      </c>
      <c r="E78" s="148" t="str">
        <f t="shared" si="12"/>
        <v/>
      </c>
      <c r="F78" s="148" t="str">
        <f t="shared" si="16"/>
        <v/>
      </c>
      <c r="G78" s="148" t="str">
        <f t="shared" si="13"/>
        <v/>
      </c>
      <c r="H78" s="148" t="str">
        <f t="shared" si="14"/>
        <v/>
      </c>
    </row>
    <row r="79" spans="1:8" x14ac:dyDescent="0.15">
      <c r="A79" s="129">
        <v>14</v>
      </c>
      <c r="B79" s="148" t="str">
        <f>⑥店頭以外!X68</f>
        <v/>
      </c>
      <c r="C79" s="148" t="str">
        <f t="shared" si="10"/>
        <v/>
      </c>
      <c r="D79" s="148" t="str">
        <f t="shared" si="11"/>
        <v/>
      </c>
      <c r="E79" s="148" t="str">
        <f t="shared" si="12"/>
        <v/>
      </c>
      <c r="F79" s="148" t="str">
        <f t="shared" si="16"/>
        <v/>
      </c>
      <c r="G79" s="148" t="str">
        <f t="shared" si="13"/>
        <v/>
      </c>
      <c r="H79" s="148" t="str">
        <f t="shared" si="14"/>
        <v/>
      </c>
    </row>
    <row r="80" spans="1:8" x14ac:dyDescent="0.15">
      <c r="A80" s="129">
        <v>15</v>
      </c>
      <c r="B80" s="148" t="str">
        <f>⑥店頭以外!X72</f>
        <v/>
      </c>
      <c r="C80" s="148" t="str">
        <f t="shared" si="10"/>
        <v/>
      </c>
      <c r="D80" s="148" t="str">
        <f t="shared" si="11"/>
        <v/>
      </c>
      <c r="E80" s="148" t="str">
        <f t="shared" si="12"/>
        <v/>
      </c>
      <c r="F80" s="148" t="str">
        <f t="shared" si="16"/>
        <v/>
      </c>
      <c r="G80" s="148" t="str">
        <f t="shared" si="13"/>
        <v/>
      </c>
      <c r="H80" s="148" t="str">
        <f t="shared" si="14"/>
        <v/>
      </c>
    </row>
    <row r="81" spans="1:8" x14ac:dyDescent="0.15">
      <c r="A81" s="129">
        <v>16</v>
      </c>
      <c r="B81" s="148" t="str">
        <f>⑥店頭以外!X76</f>
        <v/>
      </c>
      <c r="C81" s="148" t="str">
        <f t="shared" si="10"/>
        <v/>
      </c>
      <c r="D81" s="148" t="str">
        <f t="shared" si="11"/>
        <v/>
      </c>
      <c r="E81" s="148" t="str">
        <f t="shared" si="12"/>
        <v/>
      </c>
      <c r="F81" s="148" t="str">
        <f t="shared" si="16"/>
        <v/>
      </c>
      <c r="G81" s="148" t="str">
        <f t="shared" si="13"/>
        <v/>
      </c>
      <c r="H81" s="148" t="str">
        <f t="shared" si="14"/>
        <v/>
      </c>
    </row>
    <row r="82" spans="1:8" x14ac:dyDescent="0.15">
      <c r="A82" s="129">
        <v>17</v>
      </c>
      <c r="B82" s="148" t="str">
        <f>⑥店頭以外!AZ44</f>
        <v/>
      </c>
      <c r="C82" s="148" t="str">
        <f t="shared" si="10"/>
        <v/>
      </c>
      <c r="D82" s="148" t="str">
        <f t="shared" si="11"/>
        <v/>
      </c>
      <c r="E82" s="148" t="str">
        <f t="shared" si="12"/>
        <v/>
      </c>
      <c r="F82" s="148" t="str">
        <f t="shared" si="16"/>
        <v/>
      </c>
      <c r="G82" s="148" t="str">
        <f t="shared" si="13"/>
        <v/>
      </c>
      <c r="H82" s="148" t="str">
        <f t="shared" si="14"/>
        <v/>
      </c>
    </row>
    <row r="83" spans="1:8" x14ac:dyDescent="0.15">
      <c r="A83" s="129">
        <v>18</v>
      </c>
      <c r="B83" s="148" t="str">
        <f>⑥店頭以外!AZ48</f>
        <v/>
      </c>
      <c r="C83" s="148" t="str">
        <f t="shared" si="10"/>
        <v/>
      </c>
      <c r="D83" s="148" t="str">
        <f t="shared" si="11"/>
        <v/>
      </c>
      <c r="E83" s="148" t="str">
        <f t="shared" si="12"/>
        <v/>
      </c>
      <c r="F83" s="148" t="str">
        <f t="shared" si="16"/>
        <v/>
      </c>
      <c r="G83" s="148" t="str">
        <f t="shared" si="13"/>
        <v/>
      </c>
      <c r="H83" s="148" t="str">
        <f t="shared" si="14"/>
        <v/>
      </c>
    </row>
    <row r="84" spans="1:8" x14ac:dyDescent="0.15">
      <c r="A84" s="129">
        <v>19</v>
      </c>
      <c r="B84" s="148" t="str">
        <f>⑥店頭以外!AZ52</f>
        <v/>
      </c>
      <c r="C84" s="148" t="str">
        <f t="shared" si="10"/>
        <v/>
      </c>
      <c r="D84" s="148" t="str">
        <f t="shared" si="11"/>
        <v/>
      </c>
      <c r="E84" s="148" t="str">
        <f t="shared" si="12"/>
        <v/>
      </c>
      <c r="F84" s="148" t="str">
        <f t="shared" si="16"/>
        <v/>
      </c>
      <c r="G84" s="148" t="str">
        <f t="shared" si="13"/>
        <v/>
      </c>
      <c r="H84" s="148" t="str">
        <f t="shared" si="14"/>
        <v/>
      </c>
    </row>
    <row r="85" spans="1:8" x14ac:dyDescent="0.15">
      <c r="A85" s="129">
        <v>20</v>
      </c>
      <c r="B85" s="148" t="str">
        <f>⑥店頭以外!AZ56</f>
        <v/>
      </c>
      <c r="C85" s="148" t="str">
        <f t="shared" si="10"/>
        <v/>
      </c>
      <c r="D85" s="148" t="str">
        <f t="shared" si="11"/>
        <v/>
      </c>
      <c r="E85" s="148" t="str">
        <f t="shared" si="12"/>
        <v/>
      </c>
      <c r="F85" s="148" t="str">
        <f t="shared" si="16"/>
        <v/>
      </c>
      <c r="G85" s="148" t="str">
        <f t="shared" si="13"/>
        <v/>
      </c>
      <c r="H85" s="148" t="str">
        <f t="shared" si="14"/>
        <v/>
      </c>
    </row>
    <row r="86" spans="1:8" x14ac:dyDescent="0.15">
      <c r="A86" s="129">
        <v>21</v>
      </c>
      <c r="B86" s="148" t="str">
        <f>⑥店頭以外!AZ60</f>
        <v/>
      </c>
      <c r="C86" s="148" t="str">
        <f t="shared" si="10"/>
        <v/>
      </c>
      <c r="D86" s="148" t="str">
        <f t="shared" si="11"/>
        <v/>
      </c>
      <c r="E86" s="148" t="str">
        <f t="shared" si="12"/>
        <v/>
      </c>
      <c r="F86" s="148" t="str">
        <f t="shared" si="16"/>
        <v/>
      </c>
      <c r="G86" s="148" t="str">
        <f t="shared" si="13"/>
        <v/>
      </c>
      <c r="H86" s="148" t="str">
        <f t="shared" si="14"/>
        <v/>
      </c>
    </row>
    <row r="87" spans="1:8" x14ac:dyDescent="0.15">
      <c r="A87" s="129">
        <v>22</v>
      </c>
      <c r="B87" s="148" t="str">
        <f>⑥店頭以外!AZ64</f>
        <v/>
      </c>
      <c r="C87" s="148" t="str">
        <f t="shared" si="10"/>
        <v/>
      </c>
      <c r="D87" s="148" t="str">
        <f t="shared" si="11"/>
        <v/>
      </c>
      <c r="E87" s="148" t="str">
        <f t="shared" si="12"/>
        <v/>
      </c>
      <c r="F87" s="148" t="str">
        <f t="shared" si="16"/>
        <v/>
      </c>
      <c r="G87" s="148" t="str">
        <f t="shared" si="13"/>
        <v/>
      </c>
      <c r="H87" s="148" t="str">
        <f t="shared" si="14"/>
        <v/>
      </c>
    </row>
    <row r="88" spans="1:8" x14ac:dyDescent="0.15">
      <c r="A88" s="129">
        <v>23</v>
      </c>
      <c r="B88" s="148" t="str">
        <f>⑥店頭以外!AZ68</f>
        <v/>
      </c>
      <c r="C88" s="148" t="str">
        <f t="shared" si="10"/>
        <v/>
      </c>
      <c r="D88" s="148" t="str">
        <f t="shared" si="11"/>
        <v/>
      </c>
      <c r="E88" s="148" t="str">
        <f t="shared" si="12"/>
        <v/>
      </c>
      <c r="F88" s="148" t="str">
        <f t="shared" si="16"/>
        <v/>
      </c>
      <c r="G88" s="148" t="str">
        <f t="shared" si="13"/>
        <v/>
      </c>
      <c r="H88" s="148" t="str">
        <f t="shared" si="14"/>
        <v/>
      </c>
    </row>
    <row r="89" spans="1:8" x14ac:dyDescent="0.15">
      <c r="A89" s="129">
        <v>24</v>
      </c>
      <c r="B89" s="148" t="str">
        <f>⑥店頭以外!AZ72</f>
        <v/>
      </c>
      <c r="C89" s="148" t="str">
        <f t="shared" si="10"/>
        <v/>
      </c>
      <c r="D89" s="148" t="str">
        <f t="shared" si="11"/>
        <v/>
      </c>
      <c r="E89" s="148" t="str">
        <f t="shared" si="12"/>
        <v/>
      </c>
      <c r="F89" s="148" t="str">
        <f t="shared" si="16"/>
        <v/>
      </c>
      <c r="G89" s="148" t="str">
        <f t="shared" si="13"/>
        <v/>
      </c>
      <c r="H89" s="148" t="str">
        <f t="shared" si="14"/>
        <v/>
      </c>
    </row>
    <row r="90" spans="1:8" x14ac:dyDescent="0.15">
      <c r="A90" s="129">
        <v>25</v>
      </c>
      <c r="B90" s="148" t="str">
        <f>⑥店頭以外!AZ76</f>
        <v/>
      </c>
      <c r="C90" s="148" t="str">
        <f t="shared" si="10"/>
        <v/>
      </c>
      <c r="D90" s="148" t="str">
        <f t="shared" si="11"/>
        <v/>
      </c>
      <c r="E90" s="148" t="str">
        <f t="shared" si="12"/>
        <v/>
      </c>
      <c r="F90" s="148" t="str">
        <f t="shared" si="16"/>
        <v/>
      </c>
      <c r="G90" s="148" t="str">
        <f t="shared" si="13"/>
        <v/>
      </c>
      <c r="H90" s="148" t="str">
        <f t="shared" si="14"/>
        <v/>
      </c>
    </row>
    <row r="92" spans="1:8" x14ac:dyDescent="0.15">
      <c r="A92" s="129" t="s">
        <v>638</v>
      </c>
    </row>
    <row r="93" spans="1:8" x14ac:dyDescent="0.15">
      <c r="B93" s="147" t="s">
        <v>480</v>
      </c>
      <c r="C93" s="147" t="s">
        <v>632</v>
      </c>
      <c r="D93" s="147" t="s">
        <v>633</v>
      </c>
      <c r="E93" s="147" t="s">
        <v>634</v>
      </c>
      <c r="F93" s="147" t="s">
        <v>639</v>
      </c>
      <c r="G93" s="147" t="s">
        <v>640</v>
      </c>
      <c r="H93" s="147" t="s">
        <v>641</v>
      </c>
    </row>
    <row r="94" spans="1:8" x14ac:dyDescent="0.15">
      <c r="A94" s="129">
        <v>1</v>
      </c>
      <c r="B94" s="148" t="str">
        <f>B66</f>
        <v/>
      </c>
      <c r="C94" s="148" t="str">
        <f>IF(B66="","",IF(B66&lt;11,B66,9))</f>
        <v/>
      </c>
      <c r="D94" s="148" t="str">
        <f>IF(B66="","",IF(B66&lt;11,0,IF(B66&lt;101,ROUNDDOWN((B66-10)*0.9,0),81)))</f>
        <v/>
      </c>
      <c r="E94" s="148" t="str">
        <f>IF(B66="","",IF(D66&lt;90,0,IF(B66&lt;1001,ROUNDDOWN((B66-100)*0.8,0),720)))</f>
        <v/>
      </c>
      <c r="F94" s="149" t="str">
        <f>IF(B66="","",(G66/1000)*10)</f>
        <v/>
      </c>
      <c r="G94" s="149" t="str">
        <f>IF(B66="","",IF(H66*0.8&lt;10,ROUNDDOWN(H66*0.8,0),10))</f>
        <v/>
      </c>
      <c r="H94" s="150" t="str">
        <f>IF(B66="","",SUM(C94:G94))</f>
        <v/>
      </c>
    </row>
    <row r="95" spans="1:8" x14ac:dyDescent="0.15">
      <c r="A95" s="129">
        <v>2</v>
      </c>
      <c r="B95" s="148" t="str">
        <f t="shared" ref="B95:B118" si="17">B67</f>
        <v/>
      </c>
      <c r="C95" s="148" t="str">
        <f t="shared" ref="C95:C118" si="18">IF(B67="","",IF(B67&lt;11,B67,9))</f>
        <v/>
      </c>
      <c r="D95" s="148" t="str">
        <f t="shared" ref="D95:D118" si="19">IF(B67="","",IF(B67&lt;11,0,IF(B67&lt;101,ROUNDDOWN((B67-10)*0.9,0),81)))</f>
        <v/>
      </c>
      <c r="E95" s="148" t="str">
        <f t="shared" ref="E95:E118" si="20">IF(B67="","",IF(D67&lt;90,0,IF(B67&lt;1001,ROUNDDOWN((B67-100)*0.8,0),720)))</f>
        <v/>
      </c>
      <c r="F95" s="149" t="str">
        <f t="shared" ref="F95:F118" si="21">IF(B67="","",(G67/1000)*10)</f>
        <v/>
      </c>
      <c r="G95" s="149" t="str">
        <f t="shared" ref="G95:G118" si="22">IF(B67="","",IF(H67*0.8&lt;10,ROUNDDOWN(H67*0.8,0),10))</f>
        <v/>
      </c>
      <c r="H95" s="150" t="str">
        <f t="shared" ref="H95:H118" si="23">IF(B67="","",SUM(C95:G95))</f>
        <v/>
      </c>
    </row>
    <row r="96" spans="1:8" x14ac:dyDescent="0.15">
      <c r="A96" s="129">
        <v>3</v>
      </c>
      <c r="B96" s="148" t="str">
        <f t="shared" si="17"/>
        <v/>
      </c>
      <c r="C96" s="148" t="str">
        <f t="shared" si="18"/>
        <v/>
      </c>
      <c r="D96" s="148" t="str">
        <f t="shared" si="19"/>
        <v/>
      </c>
      <c r="E96" s="148" t="str">
        <f t="shared" si="20"/>
        <v/>
      </c>
      <c r="F96" s="149" t="str">
        <f t="shared" si="21"/>
        <v/>
      </c>
      <c r="G96" s="149" t="str">
        <f t="shared" si="22"/>
        <v/>
      </c>
      <c r="H96" s="150" t="str">
        <f t="shared" si="23"/>
        <v/>
      </c>
    </row>
    <row r="97" spans="1:8" x14ac:dyDescent="0.15">
      <c r="A97" s="129">
        <v>4</v>
      </c>
      <c r="B97" s="148" t="str">
        <f t="shared" si="17"/>
        <v/>
      </c>
      <c r="C97" s="148" t="str">
        <f t="shared" si="18"/>
        <v/>
      </c>
      <c r="D97" s="148" t="str">
        <f t="shared" si="19"/>
        <v/>
      </c>
      <c r="E97" s="148" t="str">
        <f t="shared" si="20"/>
        <v/>
      </c>
      <c r="F97" s="149" t="str">
        <f t="shared" si="21"/>
        <v/>
      </c>
      <c r="G97" s="149" t="str">
        <f t="shared" si="22"/>
        <v/>
      </c>
      <c r="H97" s="150" t="str">
        <f t="shared" si="23"/>
        <v/>
      </c>
    </row>
    <row r="98" spans="1:8" x14ac:dyDescent="0.15">
      <c r="A98" s="129">
        <v>5</v>
      </c>
      <c r="B98" s="148" t="str">
        <f t="shared" si="17"/>
        <v/>
      </c>
      <c r="C98" s="148" t="str">
        <f t="shared" si="18"/>
        <v/>
      </c>
      <c r="D98" s="148" t="str">
        <f t="shared" si="19"/>
        <v/>
      </c>
      <c r="E98" s="148" t="str">
        <f t="shared" si="20"/>
        <v/>
      </c>
      <c r="F98" s="149" t="str">
        <f t="shared" si="21"/>
        <v/>
      </c>
      <c r="G98" s="149" t="str">
        <f t="shared" si="22"/>
        <v/>
      </c>
      <c r="H98" s="150" t="str">
        <f t="shared" si="23"/>
        <v/>
      </c>
    </row>
    <row r="99" spans="1:8" x14ac:dyDescent="0.15">
      <c r="A99" s="129">
        <v>6</v>
      </c>
      <c r="B99" s="148" t="str">
        <f t="shared" si="17"/>
        <v/>
      </c>
      <c r="C99" s="148" t="str">
        <f t="shared" si="18"/>
        <v/>
      </c>
      <c r="D99" s="148" t="str">
        <f t="shared" si="19"/>
        <v/>
      </c>
      <c r="E99" s="148" t="str">
        <f t="shared" si="20"/>
        <v/>
      </c>
      <c r="F99" s="149" t="str">
        <f t="shared" si="21"/>
        <v/>
      </c>
      <c r="G99" s="149" t="str">
        <f t="shared" si="22"/>
        <v/>
      </c>
      <c r="H99" s="150" t="str">
        <f t="shared" si="23"/>
        <v/>
      </c>
    </row>
    <row r="100" spans="1:8" x14ac:dyDescent="0.15">
      <c r="A100" s="129">
        <v>7</v>
      </c>
      <c r="B100" s="148" t="str">
        <f t="shared" si="17"/>
        <v/>
      </c>
      <c r="C100" s="148" t="str">
        <f t="shared" si="18"/>
        <v/>
      </c>
      <c r="D100" s="148" t="str">
        <f t="shared" si="19"/>
        <v/>
      </c>
      <c r="E100" s="148" t="str">
        <f t="shared" si="20"/>
        <v/>
      </c>
      <c r="F100" s="149" t="str">
        <f t="shared" si="21"/>
        <v/>
      </c>
      <c r="G100" s="149" t="str">
        <f t="shared" si="22"/>
        <v/>
      </c>
      <c r="H100" s="150" t="str">
        <f t="shared" si="23"/>
        <v/>
      </c>
    </row>
    <row r="101" spans="1:8" x14ac:dyDescent="0.15">
      <c r="A101" s="129">
        <v>8</v>
      </c>
      <c r="B101" s="148" t="str">
        <f t="shared" si="17"/>
        <v/>
      </c>
      <c r="C101" s="148" t="str">
        <f t="shared" si="18"/>
        <v/>
      </c>
      <c r="D101" s="148" t="str">
        <f t="shared" si="19"/>
        <v/>
      </c>
      <c r="E101" s="148" t="str">
        <f t="shared" si="20"/>
        <v/>
      </c>
      <c r="F101" s="149" t="str">
        <f t="shared" si="21"/>
        <v/>
      </c>
      <c r="G101" s="149" t="str">
        <f t="shared" si="22"/>
        <v/>
      </c>
      <c r="H101" s="150" t="str">
        <f t="shared" si="23"/>
        <v/>
      </c>
    </row>
    <row r="102" spans="1:8" x14ac:dyDescent="0.15">
      <c r="A102" s="129">
        <v>9</v>
      </c>
      <c r="B102" s="148" t="str">
        <f t="shared" si="17"/>
        <v/>
      </c>
      <c r="C102" s="148" t="str">
        <f t="shared" si="18"/>
        <v/>
      </c>
      <c r="D102" s="148" t="str">
        <f t="shared" si="19"/>
        <v/>
      </c>
      <c r="E102" s="148" t="str">
        <f t="shared" si="20"/>
        <v/>
      </c>
      <c r="F102" s="149" t="str">
        <f t="shared" si="21"/>
        <v/>
      </c>
      <c r="G102" s="149" t="str">
        <f t="shared" si="22"/>
        <v/>
      </c>
      <c r="H102" s="150" t="str">
        <f t="shared" si="23"/>
        <v/>
      </c>
    </row>
    <row r="103" spans="1:8" x14ac:dyDescent="0.15">
      <c r="A103" s="129">
        <v>10</v>
      </c>
      <c r="B103" s="148" t="str">
        <f t="shared" si="17"/>
        <v/>
      </c>
      <c r="C103" s="148" t="str">
        <f t="shared" si="18"/>
        <v/>
      </c>
      <c r="D103" s="148" t="str">
        <f t="shared" si="19"/>
        <v/>
      </c>
      <c r="E103" s="148" t="str">
        <f t="shared" si="20"/>
        <v/>
      </c>
      <c r="F103" s="149" t="str">
        <f t="shared" si="21"/>
        <v/>
      </c>
      <c r="G103" s="149" t="str">
        <f t="shared" si="22"/>
        <v/>
      </c>
      <c r="H103" s="150" t="str">
        <f t="shared" si="23"/>
        <v/>
      </c>
    </row>
    <row r="104" spans="1:8" x14ac:dyDescent="0.15">
      <c r="A104" s="129">
        <v>11</v>
      </c>
      <c r="B104" s="148" t="str">
        <f t="shared" si="17"/>
        <v/>
      </c>
      <c r="C104" s="148" t="str">
        <f t="shared" si="18"/>
        <v/>
      </c>
      <c r="D104" s="148" t="str">
        <f t="shared" si="19"/>
        <v/>
      </c>
      <c r="E104" s="148" t="str">
        <f t="shared" si="20"/>
        <v/>
      </c>
      <c r="F104" s="149" t="str">
        <f t="shared" si="21"/>
        <v/>
      </c>
      <c r="G104" s="149" t="str">
        <f t="shared" si="22"/>
        <v/>
      </c>
      <c r="H104" s="150" t="str">
        <f t="shared" si="23"/>
        <v/>
      </c>
    </row>
    <row r="105" spans="1:8" x14ac:dyDescent="0.15">
      <c r="A105" s="129">
        <v>12</v>
      </c>
      <c r="B105" s="148" t="str">
        <f t="shared" si="17"/>
        <v/>
      </c>
      <c r="C105" s="148" t="str">
        <f t="shared" si="18"/>
        <v/>
      </c>
      <c r="D105" s="148" t="str">
        <f t="shared" si="19"/>
        <v/>
      </c>
      <c r="E105" s="148" t="str">
        <f t="shared" si="20"/>
        <v/>
      </c>
      <c r="F105" s="149" t="str">
        <f t="shared" si="21"/>
        <v/>
      </c>
      <c r="G105" s="149" t="str">
        <f t="shared" si="22"/>
        <v/>
      </c>
      <c r="H105" s="150" t="str">
        <f t="shared" si="23"/>
        <v/>
      </c>
    </row>
    <row r="106" spans="1:8" x14ac:dyDescent="0.15">
      <c r="A106" s="129">
        <v>13</v>
      </c>
      <c r="B106" s="148" t="str">
        <f t="shared" si="17"/>
        <v/>
      </c>
      <c r="C106" s="148" t="str">
        <f t="shared" si="18"/>
        <v/>
      </c>
      <c r="D106" s="148" t="str">
        <f t="shared" si="19"/>
        <v/>
      </c>
      <c r="E106" s="148" t="str">
        <f t="shared" si="20"/>
        <v/>
      </c>
      <c r="F106" s="149" t="str">
        <f t="shared" si="21"/>
        <v/>
      </c>
      <c r="G106" s="149" t="str">
        <f t="shared" si="22"/>
        <v/>
      </c>
      <c r="H106" s="150" t="str">
        <f t="shared" si="23"/>
        <v/>
      </c>
    </row>
    <row r="107" spans="1:8" x14ac:dyDescent="0.15">
      <c r="A107" s="129">
        <v>14</v>
      </c>
      <c r="B107" s="148" t="str">
        <f t="shared" si="17"/>
        <v/>
      </c>
      <c r="C107" s="148" t="str">
        <f t="shared" si="18"/>
        <v/>
      </c>
      <c r="D107" s="148" t="str">
        <f t="shared" si="19"/>
        <v/>
      </c>
      <c r="E107" s="148" t="str">
        <f t="shared" si="20"/>
        <v/>
      </c>
      <c r="F107" s="149" t="str">
        <f t="shared" si="21"/>
        <v/>
      </c>
      <c r="G107" s="149" t="str">
        <f t="shared" si="22"/>
        <v/>
      </c>
      <c r="H107" s="150" t="str">
        <f t="shared" si="23"/>
        <v/>
      </c>
    </row>
    <row r="108" spans="1:8" x14ac:dyDescent="0.15">
      <c r="A108" s="129">
        <v>15</v>
      </c>
      <c r="B108" s="148" t="str">
        <f t="shared" si="17"/>
        <v/>
      </c>
      <c r="C108" s="148" t="str">
        <f t="shared" si="18"/>
        <v/>
      </c>
      <c r="D108" s="148" t="str">
        <f t="shared" si="19"/>
        <v/>
      </c>
      <c r="E108" s="148" t="str">
        <f t="shared" si="20"/>
        <v/>
      </c>
      <c r="F108" s="149" t="str">
        <f t="shared" si="21"/>
        <v/>
      </c>
      <c r="G108" s="149" t="str">
        <f t="shared" si="22"/>
        <v/>
      </c>
      <c r="H108" s="150" t="str">
        <f t="shared" si="23"/>
        <v/>
      </c>
    </row>
    <row r="109" spans="1:8" x14ac:dyDescent="0.15">
      <c r="A109" s="129">
        <v>16</v>
      </c>
      <c r="B109" s="148" t="str">
        <f t="shared" si="17"/>
        <v/>
      </c>
      <c r="C109" s="148" t="str">
        <f t="shared" si="18"/>
        <v/>
      </c>
      <c r="D109" s="148" t="str">
        <f t="shared" si="19"/>
        <v/>
      </c>
      <c r="E109" s="148" t="str">
        <f t="shared" si="20"/>
        <v/>
      </c>
      <c r="F109" s="149" t="str">
        <f t="shared" si="21"/>
        <v/>
      </c>
      <c r="G109" s="149" t="str">
        <f t="shared" si="22"/>
        <v/>
      </c>
      <c r="H109" s="150" t="str">
        <f t="shared" si="23"/>
        <v/>
      </c>
    </row>
    <row r="110" spans="1:8" x14ac:dyDescent="0.15">
      <c r="A110" s="129">
        <v>17</v>
      </c>
      <c r="B110" s="148" t="str">
        <f t="shared" si="17"/>
        <v/>
      </c>
      <c r="C110" s="148" t="str">
        <f t="shared" si="18"/>
        <v/>
      </c>
      <c r="D110" s="148" t="str">
        <f t="shared" si="19"/>
        <v/>
      </c>
      <c r="E110" s="148" t="str">
        <f t="shared" si="20"/>
        <v/>
      </c>
      <c r="F110" s="149" t="str">
        <f t="shared" si="21"/>
        <v/>
      </c>
      <c r="G110" s="149" t="str">
        <f t="shared" si="22"/>
        <v/>
      </c>
      <c r="H110" s="150" t="str">
        <f t="shared" si="23"/>
        <v/>
      </c>
    </row>
    <row r="111" spans="1:8" x14ac:dyDescent="0.15">
      <c r="A111" s="129">
        <v>18</v>
      </c>
      <c r="B111" s="148" t="str">
        <f t="shared" si="17"/>
        <v/>
      </c>
      <c r="C111" s="148" t="str">
        <f t="shared" si="18"/>
        <v/>
      </c>
      <c r="D111" s="148" t="str">
        <f t="shared" si="19"/>
        <v/>
      </c>
      <c r="E111" s="148" t="str">
        <f t="shared" si="20"/>
        <v/>
      </c>
      <c r="F111" s="149" t="str">
        <f t="shared" si="21"/>
        <v/>
      </c>
      <c r="G111" s="149" t="str">
        <f t="shared" si="22"/>
        <v/>
      </c>
      <c r="H111" s="150" t="str">
        <f t="shared" si="23"/>
        <v/>
      </c>
    </row>
    <row r="112" spans="1:8" x14ac:dyDescent="0.15">
      <c r="A112" s="129">
        <v>19</v>
      </c>
      <c r="B112" s="148" t="str">
        <f t="shared" si="17"/>
        <v/>
      </c>
      <c r="C112" s="148" t="str">
        <f t="shared" si="18"/>
        <v/>
      </c>
      <c r="D112" s="148" t="str">
        <f t="shared" si="19"/>
        <v/>
      </c>
      <c r="E112" s="148" t="str">
        <f t="shared" si="20"/>
        <v/>
      </c>
      <c r="F112" s="149" t="str">
        <f t="shared" si="21"/>
        <v/>
      </c>
      <c r="G112" s="149" t="str">
        <f t="shared" si="22"/>
        <v/>
      </c>
      <c r="H112" s="150" t="str">
        <f t="shared" si="23"/>
        <v/>
      </c>
    </row>
    <row r="113" spans="1:8" x14ac:dyDescent="0.15">
      <c r="A113" s="129">
        <v>20</v>
      </c>
      <c r="B113" s="148" t="str">
        <f t="shared" si="17"/>
        <v/>
      </c>
      <c r="C113" s="148" t="str">
        <f t="shared" si="18"/>
        <v/>
      </c>
      <c r="D113" s="148" t="str">
        <f t="shared" si="19"/>
        <v/>
      </c>
      <c r="E113" s="148" t="str">
        <f t="shared" si="20"/>
        <v/>
      </c>
      <c r="F113" s="149" t="str">
        <f t="shared" si="21"/>
        <v/>
      </c>
      <c r="G113" s="149" t="str">
        <f t="shared" si="22"/>
        <v/>
      </c>
      <c r="H113" s="150" t="str">
        <f t="shared" si="23"/>
        <v/>
      </c>
    </row>
    <row r="114" spans="1:8" x14ac:dyDescent="0.15">
      <c r="A114" s="129">
        <v>21</v>
      </c>
      <c r="B114" s="148" t="str">
        <f t="shared" si="17"/>
        <v/>
      </c>
      <c r="C114" s="148" t="str">
        <f t="shared" si="18"/>
        <v/>
      </c>
      <c r="D114" s="148" t="str">
        <f t="shared" si="19"/>
        <v/>
      </c>
      <c r="E114" s="148" t="str">
        <f t="shared" si="20"/>
        <v/>
      </c>
      <c r="F114" s="149" t="str">
        <f t="shared" si="21"/>
        <v/>
      </c>
      <c r="G114" s="149" t="str">
        <f t="shared" si="22"/>
        <v/>
      </c>
      <c r="H114" s="150" t="str">
        <f t="shared" si="23"/>
        <v/>
      </c>
    </row>
    <row r="115" spans="1:8" x14ac:dyDescent="0.15">
      <c r="A115" s="129">
        <v>22</v>
      </c>
      <c r="B115" s="148" t="str">
        <f t="shared" si="17"/>
        <v/>
      </c>
      <c r="C115" s="148" t="str">
        <f t="shared" si="18"/>
        <v/>
      </c>
      <c r="D115" s="148" t="str">
        <f t="shared" si="19"/>
        <v/>
      </c>
      <c r="E115" s="148" t="str">
        <f t="shared" si="20"/>
        <v/>
      </c>
      <c r="F115" s="149" t="str">
        <f t="shared" si="21"/>
        <v/>
      </c>
      <c r="G115" s="149" t="str">
        <f t="shared" si="22"/>
        <v/>
      </c>
      <c r="H115" s="150" t="str">
        <f t="shared" si="23"/>
        <v/>
      </c>
    </row>
    <row r="116" spans="1:8" x14ac:dyDescent="0.15">
      <c r="A116" s="129">
        <v>23</v>
      </c>
      <c r="B116" s="148" t="str">
        <f t="shared" si="17"/>
        <v/>
      </c>
      <c r="C116" s="148" t="str">
        <f t="shared" si="18"/>
        <v/>
      </c>
      <c r="D116" s="148" t="str">
        <f t="shared" si="19"/>
        <v/>
      </c>
      <c r="E116" s="148" t="str">
        <f t="shared" si="20"/>
        <v/>
      </c>
      <c r="F116" s="149" t="str">
        <f t="shared" si="21"/>
        <v/>
      </c>
      <c r="G116" s="149" t="str">
        <f t="shared" si="22"/>
        <v/>
      </c>
      <c r="H116" s="150" t="str">
        <f t="shared" si="23"/>
        <v/>
      </c>
    </row>
    <row r="117" spans="1:8" x14ac:dyDescent="0.15">
      <c r="A117" s="129">
        <v>24</v>
      </c>
      <c r="B117" s="148" t="str">
        <f t="shared" si="17"/>
        <v/>
      </c>
      <c r="C117" s="148" t="str">
        <f t="shared" si="18"/>
        <v/>
      </c>
      <c r="D117" s="148" t="str">
        <f t="shared" si="19"/>
        <v/>
      </c>
      <c r="E117" s="148" t="str">
        <f t="shared" si="20"/>
        <v/>
      </c>
      <c r="F117" s="149" t="str">
        <f t="shared" si="21"/>
        <v/>
      </c>
      <c r="G117" s="149" t="str">
        <f t="shared" si="22"/>
        <v/>
      </c>
      <c r="H117" s="150" t="str">
        <f t="shared" si="23"/>
        <v/>
      </c>
    </row>
    <row r="118" spans="1:8" x14ac:dyDescent="0.15">
      <c r="A118" s="129">
        <v>25</v>
      </c>
      <c r="B118" s="148" t="str">
        <f t="shared" si="17"/>
        <v/>
      </c>
      <c r="C118" s="148" t="str">
        <f t="shared" si="18"/>
        <v/>
      </c>
      <c r="D118" s="148" t="str">
        <f t="shared" si="19"/>
        <v/>
      </c>
      <c r="E118" s="148" t="str">
        <f t="shared" si="20"/>
        <v/>
      </c>
      <c r="F118" s="149" t="str">
        <f t="shared" si="21"/>
        <v/>
      </c>
      <c r="G118" s="149" t="str">
        <f t="shared" si="22"/>
        <v/>
      </c>
      <c r="H118" s="150" t="str">
        <f t="shared" si="23"/>
        <v/>
      </c>
    </row>
    <row r="120" spans="1:8" x14ac:dyDescent="0.15">
      <c r="A120" s="129" t="s">
        <v>642</v>
      </c>
    </row>
    <row r="121" spans="1:8" x14ac:dyDescent="0.15">
      <c r="B121" s="147" t="s">
        <v>643</v>
      </c>
      <c r="C121" s="147" t="s">
        <v>428</v>
      </c>
      <c r="D121" s="147" t="s">
        <v>644</v>
      </c>
      <c r="E121" s="147" t="s">
        <v>547</v>
      </c>
      <c r="F121" s="147" t="s">
        <v>645</v>
      </c>
      <c r="G121" s="147" t="s">
        <v>646</v>
      </c>
      <c r="H121" s="147" t="s">
        <v>647</v>
      </c>
    </row>
    <row r="122" spans="1:8" x14ac:dyDescent="0.15">
      <c r="A122" s="129">
        <v>1</v>
      </c>
      <c r="B122" s="148">
        <f>ROUNDDOWN(⑥店頭以外!AG4*0.05,0)</f>
        <v>0</v>
      </c>
      <c r="C122" s="148" t="str">
        <f t="shared" ref="C122:C129" si="24">C149</f>
        <v/>
      </c>
      <c r="D122" s="148" t="str">
        <f t="shared" ref="D122:D129" si="25">IF(H94="","",IF(C122="","",ROUNDDOWN(C122*H94,0)))</f>
        <v/>
      </c>
      <c r="E122" s="148" t="e">
        <f>C122*810</f>
        <v>#VALUE!</v>
      </c>
      <c r="F122" s="148">
        <f>IF(B122=0,0,MAX(B122,E122))</f>
        <v>0</v>
      </c>
      <c r="G122" s="151" t="str">
        <f>IF(D122=0,F122,IF(F122=0,D122,MIN(D122,F122)))</f>
        <v/>
      </c>
      <c r="H122" s="151" t="str">
        <f>IF(G122=0,"",IF(G122=D122,"回数",IF(G122=B122,"媒体費","最低使用料")))</f>
        <v>回数</v>
      </c>
    </row>
    <row r="123" spans="1:8" x14ac:dyDescent="0.15">
      <c r="A123" s="129">
        <v>2</v>
      </c>
      <c r="B123" s="148">
        <f>ROUNDDOWN(⑥店頭以外!AG8*0.05,0)</f>
        <v>0</v>
      </c>
      <c r="C123" s="148" t="str">
        <f t="shared" si="24"/>
        <v/>
      </c>
      <c r="D123" s="148" t="str">
        <f t="shared" si="25"/>
        <v/>
      </c>
      <c r="E123" s="148" t="e">
        <f t="shared" ref="E123:E129" si="26">C123*810</f>
        <v>#VALUE!</v>
      </c>
      <c r="F123" s="148">
        <f t="shared" ref="F123:F129" si="27">IF(B123=0,0,MAX(B123,E123))</f>
        <v>0</v>
      </c>
      <c r="G123" s="151" t="str">
        <f t="shared" ref="G123:G129" si="28">IF(D123=0,F123,IF(F123=0,D123,MIN(D123,F123)))</f>
        <v/>
      </c>
      <c r="H123" s="151" t="str">
        <f t="shared" ref="H123:H129" si="29">IF(G123=0,"",IF(G123=D123,"回数",IF(G123=B123,"媒体費","最低使用料")))</f>
        <v>回数</v>
      </c>
    </row>
    <row r="124" spans="1:8" x14ac:dyDescent="0.15">
      <c r="A124" s="129">
        <v>3</v>
      </c>
      <c r="B124" s="148">
        <f>ROUNDDOWN(⑥店頭以外!AG12*0.05,0)</f>
        <v>0</v>
      </c>
      <c r="C124" s="148" t="str">
        <f t="shared" si="24"/>
        <v/>
      </c>
      <c r="D124" s="148" t="str">
        <f t="shared" si="25"/>
        <v/>
      </c>
      <c r="E124" s="148" t="e">
        <f t="shared" si="26"/>
        <v>#VALUE!</v>
      </c>
      <c r="F124" s="148">
        <f t="shared" si="27"/>
        <v>0</v>
      </c>
      <c r="G124" s="151" t="str">
        <f t="shared" si="28"/>
        <v/>
      </c>
      <c r="H124" s="151" t="str">
        <f t="shared" si="29"/>
        <v>回数</v>
      </c>
    </row>
    <row r="125" spans="1:8" x14ac:dyDescent="0.15">
      <c r="A125" s="129">
        <v>4</v>
      </c>
      <c r="B125" s="148">
        <f>ROUNDDOWN(⑥店頭以外!AG16*0.05,0)</f>
        <v>0</v>
      </c>
      <c r="C125" s="148" t="str">
        <f t="shared" si="24"/>
        <v/>
      </c>
      <c r="D125" s="148" t="str">
        <f t="shared" si="25"/>
        <v/>
      </c>
      <c r="E125" s="148" t="e">
        <f t="shared" si="26"/>
        <v>#VALUE!</v>
      </c>
      <c r="F125" s="148">
        <f t="shared" si="27"/>
        <v>0</v>
      </c>
      <c r="G125" s="151" t="str">
        <f t="shared" si="28"/>
        <v/>
      </c>
      <c r="H125" s="151" t="str">
        <f t="shared" si="29"/>
        <v>回数</v>
      </c>
    </row>
    <row r="126" spans="1:8" x14ac:dyDescent="0.15">
      <c r="A126" s="129">
        <v>5</v>
      </c>
      <c r="B126" s="148">
        <f>ROUNDDOWN(⑥店頭以外!AG20*0.05,0)</f>
        <v>0</v>
      </c>
      <c r="C126" s="148" t="str">
        <f t="shared" si="24"/>
        <v/>
      </c>
      <c r="D126" s="148" t="str">
        <f t="shared" si="25"/>
        <v/>
      </c>
      <c r="E126" s="148" t="e">
        <f t="shared" si="26"/>
        <v>#VALUE!</v>
      </c>
      <c r="F126" s="148">
        <f t="shared" si="27"/>
        <v>0</v>
      </c>
      <c r="G126" s="151" t="str">
        <f t="shared" si="28"/>
        <v/>
      </c>
      <c r="H126" s="151" t="str">
        <f t="shared" si="29"/>
        <v>回数</v>
      </c>
    </row>
    <row r="127" spans="1:8" x14ac:dyDescent="0.15">
      <c r="A127" s="129">
        <v>6</v>
      </c>
      <c r="B127" s="148">
        <f>ROUNDDOWN(⑥店頭以外!AG24*0.05,0)</f>
        <v>0</v>
      </c>
      <c r="C127" s="148" t="str">
        <f t="shared" si="24"/>
        <v/>
      </c>
      <c r="D127" s="148" t="str">
        <f t="shared" si="25"/>
        <v/>
      </c>
      <c r="E127" s="148" t="e">
        <f t="shared" si="26"/>
        <v>#VALUE!</v>
      </c>
      <c r="F127" s="148">
        <f t="shared" si="27"/>
        <v>0</v>
      </c>
      <c r="G127" s="151" t="str">
        <f t="shared" si="28"/>
        <v/>
      </c>
      <c r="H127" s="151" t="str">
        <f t="shared" si="29"/>
        <v>回数</v>
      </c>
    </row>
    <row r="128" spans="1:8" x14ac:dyDescent="0.15">
      <c r="A128" s="129">
        <v>7</v>
      </c>
      <c r="B128" s="148">
        <f>ROUNDDOWN(⑥店頭以外!AG28*0.05,0)</f>
        <v>0</v>
      </c>
      <c r="C128" s="148" t="str">
        <f t="shared" si="24"/>
        <v/>
      </c>
      <c r="D128" s="148" t="str">
        <f t="shared" si="25"/>
        <v/>
      </c>
      <c r="E128" s="148" t="e">
        <f t="shared" si="26"/>
        <v>#VALUE!</v>
      </c>
      <c r="F128" s="148">
        <f t="shared" si="27"/>
        <v>0</v>
      </c>
      <c r="G128" s="151" t="str">
        <f t="shared" si="28"/>
        <v/>
      </c>
      <c r="H128" s="151" t="str">
        <f t="shared" si="29"/>
        <v>回数</v>
      </c>
    </row>
    <row r="129" spans="1:8" x14ac:dyDescent="0.15">
      <c r="A129" s="129">
        <v>8</v>
      </c>
      <c r="B129" s="148">
        <f>ROUNDDOWN(⑥店頭以外!AG32*0.05,0)</f>
        <v>0</v>
      </c>
      <c r="C129" s="148" t="str">
        <f t="shared" si="24"/>
        <v/>
      </c>
      <c r="D129" s="148" t="str">
        <f t="shared" si="25"/>
        <v/>
      </c>
      <c r="E129" s="148" t="e">
        <f t="shared" si="26"/>
        <v>#VALUE!</v>
      </c>
      <c r="F129" s="148">
        <f t="shared" si="27"/>
        <v>0</v>
      </c>
      <c r="G129" s="151" t="str">
        <f t="shared" si="28"/>
        <v/>
      </c>
      <c r="H129" s="151" t="str">
        <f t="shared" si="29"/>
        <v>回数</v>
      </c>
    </row>
    <row r="130" spans="1:8" x14ac:dyDescent="0.15">
      <c r="A130" s="129">
        <v>9</v>
      </c>
      <c r="B130" s="148">
        <f>ROUNDDOWN(⑥店頭以外!E48*0.05,0)</f>
        <v>0</v>
      </c>
      <c r="C130" s="148" t="str">
        <f t="shared" ref="C130:C146" si="30">C157</f>
        <v/>
      </c>
      <c r="D130" s="148" t="str">
        <f t="shared" ref="D130:D146" si="31">IF(H102="","",IF(C130="","",ROUNDDOWN(C130*H102,0)))</f>
        <v/>
      </c>
      <c r="E130" s="148" t="e">
        <f t="shared" ref="E130:E146" si="32">C130*810</f>
        <v>#VALUE!</v>
      </c>
      <c r="F130" s="148">
        <f t="shared" ref="F130:F146" si="33">IF(B130=0,0,MAX(B130,E130))</f>
        <v>0</v>
      </c>
      <c r="G130" s="151" t="str">
        <f t="shared" ref="G130:G146" si="34">IF(D130=0,F130,IF(F130=0,D130,MIN(D130,F130)))</f>
        <v/>
      </c>
      <c r="H130" s="151" t="str">
        <f t="shared" ref="H130:H146" si="35">IF(G130=0,"",IF(G130=D130,"回数",IF(G130=B130,"媒体費","最低使用料")))</f>
        <v>回数</v>
      </c>
    </row>
    <row r="131" spans="1:8" x14ac:dyDescent="0.15">
      <c r="A131" s="129">
        <v>10</v>
      </c>
      <c r="B131" s="148">
        <f>ROUNDDOWN(⑥店頭以外!E52*0.05,0)</f>
        <v>0</v>
      </c>
      <c r="C131" s="148" t="str">
        <f t="shared" si="30"/>
        <v/>
      </c>
      <c r="D131" s="148" t="str">
        <f t="shared" si="31"/>
        <v/>
      </c>
      <c r="E131" s="148" t="e">
        <f t="shared" si="32"/>
        <v>#VALUE!</v>
      </c>
      <c r="F131" s="148">
        <f t="shared" si="33"/>
        <v>0</v>
      </c>
      <c r="G131" s="151" t="str">
        <f t="shared" si="34"/>
        <v/>
      </c>
      <c r="H131" s="151" t="str">
        <f t="shared" si="35"/>
        <v>回数</v>
      </c>
    </row>
    <row r="132" spans="1:8" x14ac:dyDescent="0.15">
      <c r="A132" s="129">
        <v>11</v>
      </c>
      <c r="B132" s="148">
        <f>ROUNDDOWN(⑥店頭以外!E56*0.05,0)</f>
        <v>0</v>
      </c>
      <c r="C132" s="148" t="str">
        <f t="shared" si="30"/>
        <v/>
      </c>
      <c r="D132" s="148" t="str">
        <f t="shared" si="31"/>
        <v/>
      </c>
      <c r="E132" s="148" t="e">
        <f t="shared" si="32"/>
        <v>#VALUE!</v>
      </c>
      <c r="F132" s="148">
        <f t="shared" si="33"/>
        <v>0</v>
      </c>
      <c r="G132" s="151" t="str">
        <f t="shared" si="34"/>
        <v/>
      </c>
      <c r="H132" s="151" t="str">
        <f t="shared" si="35"/>
        <v>回数</v>
      </c>
    </row>
    <row r="133" spans="1:8" x14ac:dyDescent="0.15">
      <c r="A133" s="129">
        <v>12</v>
      </c>
      <c r="B133" s="148">
        <f>ROUNDDOWN(⑥店頭以外!E60*0.05,0)</f>
        <v>0</v>
      </c>
      <c r="C133" s="148" t="str">
        <f t="shared" si="30"/>
        <v/>
      </c>
      <c r="D133" s="148" t="str">
        <f t="shared" si="31"/>
        <v/>
      </c>
      <c r="E133" s="148" t="e">
        <f t="shared" si="32"/>
        <v>#VALUE!</v>
      </c>
      <c r="F133" s="148">
        <f t="shared" si="33"/>
        <v>0</v>
      </c>
      <c r="G133" s="151" t="str">
        <f t="shared" si="34"/>
        <v/>
      </c>
      <c r="H133" s="151" t="str">
        <f t="shared" si="35"/>
        <v>回数</v>
      </c>
    </row>
    <row r="134" spans="1:8" x14ac:dyDescent="0.15">
      <c r="A134" s="129">
        <v>13</v>
      </c>
      <c r="B134" s="148">
        <f>ROUNDDOWN(⑥店頭以外!E64*0.05,0)</f>
        <v>0</v>
      </c>
      <c r="C134" s="148" t="str">
        <f t="shared" si="30"/>
        <v/>
      </c>
      <c r="D134" s="148" t="str">
        <f t="shared" si="31"/>
        <v/>
      </c>
      <c r="E134" s="148" t="e">
        <f t="shared" si="32"/>
        <v>#VALUE!</v>
      </c>
      <c r="F134" s="148">
        <f t="shared" si="33"/>
        <v>0</v>
      </c>
      <c r="G134" s="151" t="str">
        <f t="shared" si="34"/>
        <v/>
      </c>
      <c r="H134" s="151" t="str">
        <f t="shared" si="35"/>
        <v>回数</v>
      </c>
    </row>
    <row r="135" spans="1:8" x14ac:dyDescent="0.15">
      <c r="A135" s="129">
        <v>14</v>
      </c>
      <c r="B135" s="148">
        <f>ROUNDDOWN(⑥店頭以外!E68*0.05,0)</f>
        <v>0</v>
      </c>
      <c r="C135" s="148" t="str">
        <f t="shared" si="30"/>
        <v/>
      </c>
      <c r="D135" s="148" t="str">
        <f t="shared" si="31"/>
        <v/>
      </c>
      <c r="E135" s="148" t="e">
        <f t="shared" si="32"/>
        <v>#VALUE!</v>
      </c>
      <c r="F135" s="148">
        <f t="shared" si="33"/>
        <v>0</v>
      </c>
      <c r="G135" s="151" t="str">
        <f t="shared" si="34"/>
        <v/>
      </c>
      <c r="H135" s="151" t="str">
        <f t="shared" si="35"/>
        <v>回数</v>
      </c>
    </row>
    <row r="136" spans="1:8" x14ac:dyDescent="0.15">
      <c r="A136" s="129">
        <v>15</v>
      </c>
      <c r="B136" s="148">
        <f>ROUNDDOWN(⑥店頭以外!E72*0.05,0)</f>
        <v>0</v>
      </c>
      <c r="C136" s="148" t="str">
        <f t="shared" si="30"/>
        <v/>
      </c>
      <c r="D136" s="148" t="str">
        <f t="shared" si="31"/>
        <v/>
      </c>
      <c r="E136" s="148" t="e">
        <f t="shared" si="32"/>
        <v>#VALUE!</v>
      </c>
      <c r="F136" s="148">
        <f t="shared" si="33"/>
        <v>0</v>
      </c>
      <c r="G136" s="151" t="str">
        <f t="shared" si="34"/>
        <v/>
      </c>
      <c r="H136" s="151" t="str">
        <f t="shared" si="35"/>
        <v>回数</v>
      </c>
    </row>
    <row r="137" spans="1:8" x14ac:dyDescent="0.15">
      <c r="A137" s="129">
        <v>16</v>
      </c>
      <c r="B137" s="148">
        <f>ROUNDDOWN(⑥店頭以外!E76*0.05,0)</f>
        <v>0</v>
      </c>
      <c r="C137" s="148" t="str">
        <f t="shared" si="30"/>
        <v/>
      </c>
      <c r="D137" s="148" t="str">
        <f t="shared" si="31"/>
        <v/>
      </c>
      <c r="E137" s="148" t="e">
        <f t="shared" si="32"/>
        <v>#VALUE!</v>
      </c>
      <c r="F137" s="148">
        <f t="shared" si="33"/>
        <v>0</v>
      </c>
      <c r="G137" s="151" t="str">
        <f t="shared" si="34"/>
        <v/>
      </c>
      <c r="H137" s="151" t="str">
        <f t="shared" si="35"/>
        <v>回数</v>
      </c>
    </row>
    <row r="138" spans="1:8" x14ac:dyDescent="0.15">
      <c r="A138" s="129">
        <v>17</v>
      </c>
      <c r="B138" s="148">
        <f>ROUNDDOWN(⑥店頭以外!AG44*0.05,0)</f>
        <v>0</v>
      </c>
      <c r="C138" s="148" t="str">
        <f t="shared" si="30"/>
        <v/>
      </c>
      <c r="D138" s="148" t="str">
        <f t="shared" si="31"/>
        <v/>
      </c>
      <c r="E138" s="148" t="e">
        <f t="shared" si="32"/>
        <v>#VALUE!</v>
      </c>
      <c r="F138" s="148">
        <f t="shared" si="33"/>
        <v>0</v>
      </c>
      <c r="G138" s="151" t="str">
        <f t="shared" si="34"/>
        <v/>
      </c>
      <c r="H138" s="151" t="str">
        <f t="shared" si="35"/>
        <v>回数</v>
      </c>
    </row>
    <row r="139" spans="1:8" x14ac:dyDescent="0.15">
      <c r="A139" s="129">
        <v>18</v>
      </c>
      <c r="B139" s="148">
        <f>ROUNDDOWN(⑥店頭以外!AG48*0.05,0)</f>
        <v>0</v>
      </c>
      <c r="C139" s="148" t="str">
        <f t="shared" si="30"/>
        <v/>
      </c>
      <c r="D139" s="148" t="str">
        <f t="shared" si="31"/>
        <v/>
      </c>
      <c r="E139" s="148" t="e">
        <f t="shared" si="32"/>
        <v>#VALUE!</v>
      </c>
      <c r="F139" s="148">
        <f t="shared" si="33"/>
        <v>0</v>
      </c>
      <c r="G139" s="151" t="str">
        <f t="shared" si="34"/>
        <v/>
      </c>
      <c r="H139" s="151" t="str">
        <f t="shared" si="35"/>
        <v>回数</v>
      </c>
    </row>
    <row r="140" spans="1:8" x14ac:dyDescent="0.15">
      <c r="A140" s="129">
        <v>19</v>
      </c>
      <c r="B140" s="148">
        <f>ROUNDDOWN(⑥店頭以外!AG52*0.05,0)</f>
        <v>0</v>
      </c>
      <c r="C140" s="148" t="str">
        <f t="shared" si="30"/>
        <v/>
      </c>
      <c r="D140" s="148" t="str">
        <f t="shared" si="31"/>
        <v/>
      </c>
      <c r="E140" s="148" t="e">
        <f t="shared" si="32"/>
        <v>#VALUE!</v>
      </c>
      <c r="F140" s="148">
        <f t="shared" si="33"/>
        <v>0</v>
      </c>
      <c r="G140" s="151" t="str">
        <f t="shared" si="34"/>
        <v/>
      </c>
      <c r="H140" s="151" t="str">
        <f t="shared" si="35"/>
        <v>回数</v>
      </c>
    </row>
    <row r="141" spans="1:8" x14ac:dyDescent="0.15">
      <c r="A141" s="129">
        <v>20</v>
      </c>
      <c r="B141" s="148">
        <f>ROUNDDOWN(⑥店頭以外!AG56*0.05,0)</f>
        <v>0</v>
      </c>
      <c r="C141" s="148" t="str">
        <f t="shared" si="30"/>
        <v/>
      </c>
      <c r="D141" s="148" t="str">
        <f t="shared" si="31"/>
        <v/>
      </c>
      <c r="E141" s="148" t="e">
        <f t="shared" si="32"/>
        <v>#VALUE!</v>
      </c>
      <c r="F141" s="148">
        <f t="shared" si="33"/>
        <v>0</v>
      </c>
      <c r="G141" s="151" t="str">
        <f t="shared" si="34"/>
        <v/>
      </c>
      <c r="H141" s="151" t="str">
        <f t="shared" si="35"/>
        <v>回数</v>
      </c>
    </row>
    <row r="142" spans="1:8" x14ac:dyDescent="0.15">
      <c r="A142" s="129">
        <v>21</v>
      </c>
      <c r="B142" s="148">
        <f>ROUNDDOWN(⑥店頭以外!AG60*0.05,0)</f>
        <v>0</v>
      </c>
      <c r="C142" s="148" t="str">
        <f t="shared" si="30"/>
        <v/>
      </c>
      <c r="D142" s="148" t="str">
        <f t="shared" si="31"/>
        <v/>
      </c>
      <c r="E142" s="148" t="e">
        <f t="shared" si="32"/>
        <v>#VALUE!</v>
      </c>
      <c r="F142" s="148">
        <f t="shared" si="33"/>
        <v>0</v>
      </c>
      <c r="G142" s="151" t="str">
        <f t="shared" si="34"/>
        <v/>
      </c>
      <c r="H142" s="151" t="str">
        <f t="shared" si="35"/>
        <v>回数</v>
      </c>
    </row>
    <row r="143" spans="1:8" x14ac:dyDescent="0.15">
      <c r="A143" s="129">
        <v>22</v>
      </c>
      <c r="B143" s="148">
        <f>ROUNDDOWN(⑥店頭以外!AG64*0.05,0)</f>
        <v>0</v>
      </c>
      <c r="C143" s="148" t="str">
        <f t="shared" si="30"/>
        <v/>
      </c>
      <c r="D143" s="148" t="str">
        <f t="shared" si="31"/>
        <v/>
      </c>
      <c r="E143" s="148" t="e">
        <f t="shared" si="32"/>
        <v>#VALUE!</v>
      </c>
      <c r="F143" s="148">
        <f t="shared" si="33"/>
        <v>0</v>
      </c>
      <c r="G143" s="151" t="str">
        <f t="shared" si="34"/>
        <v/>
      </c>
      <c r="H143" s="151" t="str">
        <f t="shared" si="35"/>
        <v>回数</v>
      </c>
    </row>
    <row r="144" spans="1:8" x14ac:dyDescent="0.15">
      <c r="A144" s="129">
        <v>23</v>
      </c>
      <c r="B144" s="148">
        <f>ROUNDDOWN(⑥店頭以外!AG68*0.05,0)</f>
        <v>0</v>
      </c>
      <c r="C144" s="148" t="str">
        <f t="shared" si="30"/>
        <v/>
      </c>
      <c r="D144" s="148" t="str">
        <f t="shared" si="31"/>
        <v/>
      </c>
      <c r="E144" s="148" t="e">
        <f t="shared" si="32"/>
        <v>#VALUE!</v>
      </c>
      <c r="F144" s="148">
        <f t="shared" si="33"/>
        <v>0</v>
      </c>
      <c r="G144" s="151" t="str">
        <f t="shared" si="34"/>
        <v/>
      </c>
      <c r="H144" s="151" t="str">
        <f t="shared" si="35"/>
        <v>回数</v>
      </c>
    </row>
    <row r="145" spans="1:8" x14ac:dyDescent="0.15">
      <c r="A145" s="129">
        <v>24</v>
      </c>
      <c r="B145" s="148">
        <f>ROUNDDOWN(⑥店頭以外!AG72*0.05,0)</f>
        <v>0</v>
      </c>
      <c r="C145" s="148" t="str">
        <f t="shared" si="30"/>
        <v/>
      </c>
      <c r="D145" s="148" t="str">
        <f t="shared" si="31"/>
        <v/>
      </c>
      <c r="E145" s="148" t="e">
        <f t="shared" si="32"/>
        <v>#VALUE!</v>
      </c>
      <c r="F145" s="148">
        <f t="shared" si="33"/>
        <v>0</v>
      </c>
      <c r="G145" s="151" t="str">
        <f t="shared" si="34"/>
        <v/>
      </c>
      <c r="H145" s="151" t="str">
        <f t="shared" si="35"/>
        <v>回数</v>
      </c>
    </row>
    <row r="146" spans="1:8" x14ac:dyDescent="0.15">
      <c r="A146" s="129">
        <v>25</v>
      </c>
      <c r="B146" s="148">
        <f>ROUNDDOWN(⑥店頭以外!AG76*0.05,0)</f>
        <v>0</v>
      </c>
      <c r="C146" s="148" t="str">
        <f t="shared" si="30"/>
        <v/>
      </c>
      <c r="D146" s="148" t="str">
        <f t="shared" si="31"/>
        <v/>
      </c>
      <c r="E146" s="148" t="e">
        <f t="shared" si="32"/>
        <v>#VALUE!</v>
      </c>
      <c r="F146" s="148">
        <f t="shared" si="33"/>
        <v>0</v>
      </c>
      <c r="G146" s="151" t="str">
        <f t="shared" si="34"/>
        <v/>
      </c>
      <c r="H146" s="151" t="str">
        <f t="shared" si="35"/>
        <v>回数</v>
      </c>
    </row>
    <row r="148" spans="1:8" x14ac:dyDescent="0.15">
      <c r="B148" s="147" t="s">
        <v>670</v>
      </c>
      <c r="C148" s="147" t="s">
        <v>428</v>
      </c>
    </row>
    <row r="149" spans="1:8" x14ac:dyDescent="0.15">
      <c r="A149" s="129">
        <v>1</v>
      </c>
      <c r="B149" s="148">
        <f>⑥店頭以外!AG2</f>
        <v>0</v>
      </c>
      <c r="C149" s="148" t="str">
        <f t="shared" ref="C149:C173" si="36">IF(B149="街頭ビジョン",120,IF(B149="デジタルサイネージ",120,IF(B149="電車内広告",48,IF(B149="自動車内広告",24,""))))</f>
        <v/>
      </c>
    </row>
    <row r="150" spans="1:8" x14ac:dyDescent="0.15">
      <c r="A150" s="129">
        <v>2</v>
      </c>
      <c r="B150" s="148">
        <f>⑥店頭以外!AG6</f>
        <v>0</v>
      </c>
      <c r="C150" s="148" t="str">
        <f t="shared" si="36"/>
        <v/>
      </c>
    </row>
    <row r="151" spans="1:8" x14ac:dyDescent="0.15">
      <c r="A151" s="129">
        <v>3</v>
      </c>
      <c r="B151" s="148">
        <f>⑥店頭以外!AG10</f>
        <v>0</v>
      </c>
      <c r="C151" s="148" t="str">
        <f t="shared" si="36"/>
        <v/>
      </c>
    </row>
    <row r="152" spans="1:8" x14ac:dyDescent="0.15">
      <c r="A152" s="129">
        <v>4</v>
      </c>
      <c r="B152" s="148">
        <f>⑥店頭以外!AG14</f>
        <v>0</v>
      </c>
      <c r="C152" s="148" t="str">
        <f t="shared" si="36"/>
        <v/>
      </c>
    </row>
    <row r="153" spans="1:8" x14ac:dyDescent="0.15">
      <c r="A153" s="129">
        <v>5</v>
      </c>
      <c r="B153" s="148">
        <f>⑥店頭以外!AG18</f>
        <v>0</v>
      </c>
      <c r="C153" s="148" t="str">
        <f t="shared" si="36"/>
        <v/>
      </c>
    </row>
    <row r="154" spans="1:8" x14ac:dyDescent="0.15">
      <c r="A154" s="129">
        <v>6</v>
      </c>
      <c r="B154" s="148">
        <f>⑥店頭以外!AG22</f>
        <v>0</v>
      </c>
      <c r="C154" s="148" t="str">
        <f t="shared" si="36"/>
        <v/>
      </c>
    </row>
    <row r="155" spans="1:8" x14ac:dyDescent="0.15">
      <c r="A155" s="129">
        <v>7</v>
      </c>
      <c r="B155" s="148">
        <f>⑥店頭以外!AG26</f>
        <v>0</v>
      </c>
      <c r="C155" s="148" t="str">
        <f t="shared" si="36"/>
        <v/>
      </c>
    </row>
    <row r="156" spans="1:8" x14ac:dyDescent="0.15">
      <c r="A156" s="129">
        <v>8</v>
      </c>
      <c r="B156" s="148">
        <f>⑥店頭以外!AG30</f>
        <v>0</v>
      </c>
      <c r="C156" s="148" t="str">
        <f t="shared" si="36"/>
        <v/>
      </c>
    </row>
    <row r="157" spans="1:8" x14ac:dyDescent="0.15">
      <c r="A157" s="129">
        <v>9</v>
      </c>
      <c r="B157" s="148">
        <f>⑥店頭以外!E46</f>
        <v>0</v>
      </c>
      <c r="C157" s="148" t="str">
        <f t="shared" si="36"/>
        <v/>
      </c>
    </row>
    <row r="158" spans="1:8" x14ac:dyDescent="0.15">
      <c r="A158" s="129">
        <v>10</v>
      </c>
      <c r="B158" s="148">
        <f>⑥店頭以外!E50</f>
        <v>0</v>
      </c>
      <c r="C158" s="148" t="str">
        <f t="shared" si="36"/>
        <v/>
      </c>
    </row>
    <row r="159" spans="1:8" x14ac:dyDescent="0.15">
      <c r="A159" s="129">
        <v>11</v>
      </c>
      <c r="B159" s="148">
        <f>⑥店頭以外!E54</f>
        <v>0</v>
      </c>
      <c r="C159" s="148" t="str">
        <f t="shared" si="36"/>
        <v/>
      </c>
    </row>
    <row r="160" spans="1:8" x14ac:dyDescent="0.15">
      <c r="A160" s="129">
        <v>12</v>
      </c>
      <c r="B160" s="148">
        <f>⑥店頭以外!E58</f>
        <v>0</v>
      </c>
      <c r="C160" s="148" t="str">
        <f t="shared" si="36"/>
        <v/>
      </c>
    </row>
    <row r="161" spans="1:6" x14ac:dyDescent="0.15">
      <c r="A161" s="129">
        <v>13</v>
      </c>
      <c r="B161" s="148">
        <f>⑥店頭以外!E62</f>
        <v>0</v>
      </c>
      <c r="C161" s="148" t="str">
        <f t="shared" si="36"/>
        <v/>
      </c>
    </row>
    <row r="162" spans="1:6" x14ac:dyDescent="0.15">
      <c r="A162" s="129">
        <v>14</v>
      </c>
      <c r="B162" s="148">
        <f>⑥店頭以外!E66</f>
        <v>0</v>
      </c>
      <c r="C162" s="148" t="str">
        <f t="shared" si="36"/>
        <v/>
      </c>
    </row>
    <row r="163" spans="1:6" x14ac:dyDescent="0.15">
      <c r="A163" s="129">
        <v>15</v>
      </c>
      <c r="B163" s="148">
        <f>⑥店頭以外!E70</f>
        <v>0</v>
      </c>
      <c r="C163" s="148" t="str">
        <f t="shared" si="36"/>
        <v/>
      </c>
    </row>
    <row r="164" spans="1:6" x14ac:dyDescent="0.15">
      <c r="A164" s="129">
        <v>16</v>
      </c>
      <c r="B164" s="148">
        <f>⑥店頭以外!E74</f>
        <v>0</v>
      </c>
      <c r="C164" s="148" t="str">
        <f t="shared" si="36"/>
        <v/>
      </c>
    </row>
    <row r="165" spans="1:6" x14ac:dyDescent="0.15">
      <c r="A165" s="129">
        <v>17</v>
      </c>
      <c r="B165" s="148">
        <f>⑥店頭以外!AG42</f>
        <v>0</v>
      </c>
      <c r="C165" s="148" t="str">
        <f t="shared" si="36"/>
        <v/>
      </c>
    </row>
    <row r="166" spans="1:6" x14ac:dyDescent="0.15">
      <c r="A166" s="129">
        <v>18</v>
      </c>
      <c r="B166" s="148">
        <f>⑥店頭以外!AG46</f>
        <v>0</v>
      </c>
      <c r="C166" s="148" t="str">
        <f t="shared" si="36"/>
        <v/>
      </c>
    </row>
    <row r="167" spans="1:6" x14ac:dyDescent="0.15">
      <c r="A167" s="129">
        <v>19</v>
      </c>
      <c r="B167" s="148">
        <f>⑥店頭以外!AG50</f>
        <v>0</v>
      </c>
      <c r="C167" s="148" t="str">
        <f t="shared" si="36"/>
        <v/>
      </c>
    </row>
    <row r="168" spans="1:6" x14ac:dyDescent="0.15">
      <c r="A168" s="129">
        <v>20</v>
      </c>
      <c r="B168" s="148">
        <f>⑥店頭以外!AG54</f>
        <v>0</v>
      </c>
      <c r="C168" s="148" t="str">
        <f t="shared" si="36"/>
        <v/>
      </c>
    </row>
    <row r="169" spans="1:6" x14ac:dyDescent="0.15">
      <c r="A169" s="129">
        <v>21</v>
      </c>
      <c r="B169" s="148">
        <f>⑥店頭以外!AG58</f>
        <v>0</v>
      </c>
      <c r="C169" s="148" t="str">
        <f t="shared" si="36"/>
        <v/>
      </c>
    </row>
    <row r="170" spans="1:6" x14ac:dyDescent="0.15">
      <c r="A170" s="129">
        <v>22</v>
      </c>
      <c r="B170" s="148">
        <f>⑥店頭以外!AG62</f>
        <v>0</v>
      </c>
      <c r="C170" s="148" t="str">
        <f t="shared" si="36"/>
        <v/>
      </c>
    </row>
    <row r="171" spans="1:6" x14ac:dyDescent="0.15">
      <c r="A171" s="129">
        <v>23</v>
      </c>
      <c r="B171" s="148">
        <f>⑥店頭以外!AG66</f>
        <v>0</v>
      </c>
      <c r="C171" s="148" t="str">
        <f t="shared" si="36"/>
        <v/>
      </c>
    </row>
    <row r="172" spans="1:6" x14ac:dyDescent="0.15">
      <c r="A172" s="129">
        <v>24</v>
      </c>
      <c r="B172" s="148">
        <f>⑥店頭以外!AG70</f>
        <v>0</v>
      </c>
      <c r="C172" s="148" t="str">
        <f t="shared" si="36"/>
        <v/>
      </c>
    </row>
    <row r="173" spans="1:6" x14ac:dyDescent="0.15">
      <c r="A173" s="129">
        <v>25</v>
      </c>
      <c r="B173" s="148">
        <f>⑥店頭以外!AG74</f>
        <v>0</v>
      </c>
      <c r="C173" s="148" t="str">
        <f t="shared" si="36"/>
        <v/>
      </c>
    </row>
    <row r="175" spans="1:6" x14ac:dyDescent="0.15">
      <c r="A175" s="153"/>
      <c r="B175" s="153"/>
      <c r="C175" s="153"/>
      <c r="D175" s="153"/>
      <c r="E175" s="153"/>
      <c r="F175" s="153"/>
    </row>
    <row r="176" spans="1:6" x14ac:dyDescent="0.15">
      <c r="A176" s="152" t="s">
        <v>622</v>
      </c>
      <c r="D176" s="152" t="s">
        <v>623</v>
      </c>
    </row>
    <row r="177" spans="1:14" x14ac:dyDescent="0.15">
      <c r="B177" s="147" t="s">
        <v>671</v>
      </c>
      <c r="C177" s="148">
        <v>27000</v>
      </c>
      <c r="E177" s="147" t="s">
        <v>688</v>
      </c>
      <c r="F177" s="148">
        <v>1100</v>
      </c>
    </row>
    <row r="178" spans="1:14" x14ac:dyDescent="0.15">
      <c r="B178" s="147" t="s">
        <v>672</v>
      </c>
      <c r="C178" s="148">
        <v>41000</v>
      </c>
      <c r="E178" s="147" t="s">
        <v>689</v>
      </c>
      <c r="F178" s="148">
        <v>1700</v>
      </c>
    </row>
    <row r="179" spans="1:14" x14ac:dyDescent="0.15">
      <c r="B179" s="147" t="s">
        <v>673</v>
      </c>
      <c r="C179" s="148">
        <v>54000</v>
      </c>
      <c r="E179" s="147" t="s">
        <v>690</v>
      </c>
      <c r="F179" s="148">
        <v>2200</v>
      </c>
    </row>
    <row r="180" spans="1:14" x14ac:dyDescent="0.15">
      <c r="B180" s="147" t="s">
        <v>674</v>
      </c>
      <c r="C180" s="148">
        <v>68000</v>
      </c>
      <c r="E180" s="147" t="s">
        <v>691</v>
      </c>
      <c r="F180" s="148">
        <v>2800</v>
      </c>
    </row>
    <row r="181" spans="1:14" x14ac:dyDescent="0.15">
      <c r="B181" s="147" t="s">
        <v>675</v>
      </c>
      <c r="C181" s="148">
        <v>81000</v>
      </c>
      <c r="E181" s="147" t="s">
        <v>692</v>
      </c>
      <c r="F181" s="148">
        <v>3300</v>
      </c>
    </row>
    <row r="182" spans="1:14" x14ac:dyDescent="0.15">
      <c r="B182" s="147" t="s">
        <v>676</v>
      </c>
      <c r="C182" s="148">
        <v>95000</v>
      </c>
      <c r="E182" s="147" t="s">
        <v>693</v>
      </c>
      <c r="F182" s="148">
        <v>3900</v>
      </c>
    </row>
    <row r="183" spans="1:14" x14ac:dyDescent="0.15">
      <c r="B183" s="147" t="s">
        <v>677</v>
      </c>
      <c r="C183" s="148">
        <v>108000</v>
      </c>
      <c r="E183" s="147" t="s">
        <v>694</v>
      </c>
      <c r="F183" s="148">
        <v>4400</v>
      </c>
    </row>
    <row r="184" spans="1:14" x14ac:dyDescent="0.15">
      <c r="B184" s="147" t="s">
        <v>678</v>
      </c>
      <c r="C184" s="148">
        <v>122000</v>
      </c>
      <c r="E184" s="147" t="s">
        <v>695</v>
      </c>
      <c r="F184" s="148">
        <v>5000</v>
      </c>
    </row>
    <row r="185" spans="1:14" x14ac:dyDescent="0.15">
      <c r="B185" s="147" t="s">
        <v>679</v>
      </c>
      <c r="C185" s="148">
        <v>135000</v>
      </c>
      <c r="E185" s="147" t="s">
        <v>696</v>
      </c>
      <c r="F185" s="148">
        <v>5500</v>
      </c>
    </row>
    <row r="186" spans="1:14" x14ac:dyDescent="0.15">
      <c r="B186" s="147" t="s">
        <v>680</v>
      </c>
      <c r="C186" s="148">
        <v>162000</v>
      </c>
      <c r="E186" s="147" t="s">
        <v>697</v>
      </c>
      <c r="F186" s="148">
        <v>6600</v>
      </c>
    </row>
    <row r="190" spans="1:14" x14ac:dyDescent="0.15">
      <c r="B190" s="129" t="str">
        <f>IF(⑦宣伝車!V8="","",⑦宣伝車!V8)</f>
        <v/>
      </c>
    </row>
    <row r="191" spans="1:14" x14ac:dyDescent="0.15">
      <c r="B191" s="1978" t="s">
        <v>681</v>
      </c>
      <c r="C191" s="1979"/>
      <c r="D191" s="156" t="s">
        <v>682</v>
      </c>
      <c r="E191" s="154" t="s">
        <v>684</v>
      </c>
      <c r="F191" s="154" t="s">
        <v>683</v>
      </c>
      <c r="G191" s="154" t="s">
        <v>700</v>
      </c>
      <c r="H191" s="154" t="s">
        <v>701</v>
      </c>
      <c r="I191" s="154" t="s">
        <v>687</v>
      </c>
      <c r="J191" s="154" t="s">
        <v>685</v>
      </c>
      <c r="K191" s="154" t="s">
        <v>686</v>
      </c>
      <c r="L191" s="160" t="s">
        <v>698</v>
      </c>
      <c r="M191" s="160" t="s">
        <v>699</v>
      </c>
      <c r="N191" s="160" t="s">
        <v>702</v>
      </c>
    </row>
    <row r="192" spans="1:14" x14ac:dyDescent="0.15">
      <c r="A192" s="129">
        <v>1</v>
      </c>
      <c r="B192" s="155">
        <f>⑦宣伝車!AC10</f>
        <v>0</v>
      </c>
      <c r="C192" s="155">
        <f>⑦宣伝車!AH10</f>
        <v>0</v>
      </c>
      <c r="D192" s="157">
        <f>⑦宣伝車!AQ10</f>
        <v>0</v>
      </c>
      <c r="E192" s="148">
        <f>IF(AND(B192&gt;0,C192&gt;0,D192&gt;0),C192+1-B192,0)</f>
        <v>0</v>
      </c>
      <c r="F192" s="158">
        <f>IF(AND(B192&gt;0,C192&gt;0,D192&gt;0),DATEDIF(B192,C192,"M"),0)</f>
        <v>0</v>
      </c>
      <c r="G192" s="159">
        <f>IF(AND(B192&gt;0,C192&gt;0,D192&gt;0),DATEDIF(B192,C192,"MD")+1,0)</f>
        <v>0</v>
      </c>
      <c r="H192" s="159" t="str">
        <f>IF(AND(J192=0,K192=0),"",IF(G192&gt;K192/J192,"月額","日額"))</f>
        <v/>
      </c>
      <c r="I192" s="148">
        <f t="shared" ref="I192:I197" si="37">(D192*30)/60</f>
        <v>0</v>
      </c>
      <c r="J192" s="148">
        <f>IF(D192=0,0,IF(D192&lt;=60,$F$177,IF(D192&lt;=90,$F$178,IF(D192&lt;=120,$F$179,IF(D192&lt;=150,$F$180,IF(D192&lt;=180,$F$181,IF(D192&lt;=210,$F$182,IF(D192&lt;=240,$F$183,IF(D192&lt;=270,$F$184,IF(D192&lt;=300,$F$185,$F$186))))))))))</f>
        <v>0</v>
      </c>
      <c r="K192" s="148">
        <f>IF(I192=0,0,IF(I192&lt;=30,$C$177,IF(I192&lt;=45,$C$178,IF(I192&lt;=60,$C$179,IF(I192&lt;=75,$C$180,IF(I192&lt;=90,$C$181,IF(I192&lt;=105,$C$182,IF(I192&lt;=120,$C$183,IF(I192&lt;=135,$C$184,IF(I192&lt;=150,$C$185,$C$186))))))))))</f>
        <v>0</v>
      </c>
      <c r="L192" s="148">
        <f>J192*0.5</f>
        <v>0</v>
      </c>
      <c r="M192" s="148">
        <f>K192*0.5</f>
        <v>0</v>
      </c>
      <c r="N192" s="148">
        <f t="shared" ref="N192:N199" si="38">IF($B$190="適用",IF(AND(F192=0,G192=0),0,F192*M192+IF(H192="日額",G192*L192,IF(H192="月額",M192,0))),IF(AND(F192=0,G192=0),0,F192*K192+IF(H192="日額",G192*J192,IF(H192="月額",K192,0))))</f>
        <v>0</v>
      </c>
    </row>
    <row r="193" spans="1:14" x14ac:dyDescent="0.15">
      <c r="A193" s="129">
        <v>2</v>
      </c>
      <c r="B193" s="155">
        <f>⑦宣伝車!AC12</f>
        <v>0</v>
      </c>
      <c r="C193" s="155">
        <f>⑦宣伝車!AH12</f>
        <v>0</v>
      </c>
      <c r="D193" s="157">
        <f>⑦宣伝車!AQ12</f>
        <v>0</v>
      </c>
      <c r="E193" s="148">
        <f t="shared" ref="E193:E199" si="39">IF(AND(B193&gt;0,C193&gt;0,D193&gt;0),C193+1-B193,0)</f>
        <v>0</v>
      </c>
      <c r="F193" s="158">
        <f t="shared" ref="F193:F199" si="40">IF(AND(B193&gt;0,C193&gt;0,D193&gt;0),DATEDIF(B193,C193,"M"),0)</f>
        <v>0</v>
      </c>
      <c r="G193" s="159">
        <f t="shared" ref="G193:G199" si="41">IF(AND(B193&gt;0,C193&gt;0,D193&gt;0),DATEDIF(B193,C193,"MD")+1,0)</f>
        <v>0</v>
      </c>
      <c r="H193" s="159" t="str">
        <f t="shared" ref="H193:H199" si="42">IF(AND(J193=0,K193=0),"",IF(G193&gt;K193/J193,"月額","日額"))</f>
        <v/>
      </c>
      <c r="I193" s="148">
        <f t="shared" si="37"/>
        <v>0</v>
      </c>
      <c r="J193" s="148">
        <f t="shared" ref="J193:J199" si="43">IF(D193=0,0,IF(D193&lt;=60,$F$177,IF(D193&lt;=90,$F$178,IF(D193&lt;=120,$F$179,IF(D193&lt;=150,$F$180,IF(D193&lt;=180,$F$181,IF(D193&lt;=210,$F$182,IF(D193&lt;=240,$F$183,IF(D193&lt;=270,$F$184,IF(D193&lt;=300,$F$185,$F$186))))))))))</f>
        <v>0</v>
      </c>
      <c r="K193" s="148">
        <f t="shared" ref="K193:K199" si="44">IF(I193=0,0,IF(I193&lt;=30,$C$177,IF(I193&lt;=45,$C$178,IF(I193&lt;=60,$C$179,IF(I193&lt;=75,$C$180,IF(I193&lt;=90,$C$181,IF(I193&lt;=105,$C$182,IF(I193&lt;=120,$C$183,IF(I193&lt;=135,$C$184,IF(I193&lt;=150,$C$185,$C$186))))))))))</f>
        <v>0</v>
      </c>
      <c r="L193" s="148">
        <f t="shared" ref="L193:L199" si="45">J193*0.5</f>
        <v>0</v>
      </c>
      <c r="M193" s="148">
        <f t="shared" ref="M193:M199" si="46">K193*0.5</f>
        <v>0</v>
      </c>
      <c r="N193" s="148">
        <f t="shared" si="38"/>
        <v>0</v>
      </c>
    </row>
    <row r="194" spans="1:14" x14ac:dyDescent="0.15">
      <c r="A194" s="129">
        <v>3</v>
      </c>
      <c r="B194" s="155">
        <f>⑦宣伝車!AC14</f>
        <v>0</v>
      </c>
      <c r="C194" s="155">
        <f>⑦宣伝車!AH14</f>
        <v>0</v>
      </c>
      <c r="D194" s="157">
        <f>⑦宣伝車!AQ14</f>
        <v>0</v>
      </c>
      <c r="E194" s="148">
        <f t="shared" si="39"/>
        <v>0</v>
      </c>
      <c r="F194" s="158">
        <f t="shared" si="40"/>
        <v>0</v>
      </c>
      <c r="G194" s="159">
        <f t="shared" si="41"/>
        <v>0</v>
      </c>
      <c r="H194" s="159" t="str">
        <f t="shared" si="42"/>
        <v/>
      </c>
      <c r="I194" s="148">
        <f t="shared" si="37"/>
        <v>0</v>
      </c>
      <c r="J194" s="148">
        <f t="shared" si="43"/>
        <v>0</v>
      </c>
      <c r="K194" s="148">
        <f t="shared" si="44"/>
        <v>0</v>
      </c>
      <c r="L194" s="148">
        <f t="shared" si="45"/>
        <v>0</v>
      </c>
      <c r="M194" s="148">
        <f t="shared" si="46"/>
        <v>0</v>
      </c>
      <c r="N194" s="148">
        <f t="shared" si="38"/>
        <v>0</v>
      </c>
    </row>
    <row r="195" spans="1:14" x14ac:dyDescent="0.15">
      <c r="A195" s="129">
        <v>4</v>
      </c>
      <c r="B195" s="155">
        <f>⑦宣伝車!AC16</f>
        <v>0</v>
      </c>
      <c r="C195" s="155">
        <f>⑦宣伝車!AH16</f>
        <v>0</v>
      </c>
      <c r="D195" s="157">
        <f>⑦宣伝車!AQ16</f>
        <v>0</v>
      </c>
      <c r="E195" s="148">
        <f t="shared" si="39"/>
        <v>0</v>
      </c>
      <c r="F195" s="158">
        <f t="shared" si="40"/>
        <v>0</v>
      </c>
      <c r="G195" s="159">
        <f t="shared" si="41"/>
        <v>0</v>
      </c>
      <c r="H195" s="159" t="str">
        <f t="shared" si="42"/>
        <v/>
      </c>
      <c r="I195" s="148">
        <f t="shared" si="37"/>
        <v>0</v>
      </c>
      <c r="J195" s="148">
        <f t="shared" si="43"/>
        <v>0</v>
      </c>
      <c r="K195" s="148">
        <f t="shared" si="44"/>
        <v>0</v>
      </c>
      <c r="L195" s="148">
        <f t="shared" si="45"/>
        <v>0</v>
      </c>
      <c r="M195" s="148">
        <f t="shared" si="46"/>
        <v>0</v>
      </c>
      <c r="N195" s="148">
        <f t="shared" si="38"/>
        <v>0</v>
      </c>
    </row>
    <row r="196" spans="1:14" x14ac:dyDescent="0.15">
      <c r="A196" s="129">
        <v>5</v>
      </c>
      <c r="B196" s="155">
        <f>⑦宣伝車!AC18</f>
        <v>0</v>
      </c>
      <c r="C196" s="155">
        <f>⑦宣伝車!AH18</f>
        <v>0</v>
      </c>
      <c r="D196" s="157">
        <f>⑦宣伝車!AQ18</f>
        <v>0</v>
      </c>
      <c r="E196" s="148">
        <f t="shared" si="39"/>
        <v>0</v>
      </c>
      <c r="F196" s="158">
        <f t="shared" si="40"/>
        <v>0</v>
      </c>
      <c r="G196" s="159">
        <f t="shared" si="41"/>
        <v>0</v>
      </c>
      <c r="H196" s="159" t="str">
        <f t="shared" si="42"/>
        <v/>
      </c>
      <c r="I196" s="148">
        <f t="shared" si="37"/>
        <v>0</v>
      </c>
      <c r="J196" s="148">
        <f t="shared" si="43"/>
        <v>0</v>
      </c>
      <c r="K196" s="148">
        <f t="shared" si="44"/>
        <v>0</v>
      </c>
      <c r="L196" s="148">
        <f t="shared" si="45"/>
        <v>0</v>
      </c>
      <c r="M196" s="148">
        <f t="shared" si="46"/>
        <v>0</v>
      </c>
      <c r="N196" s="148">
        <f t="shared" si="38"/>
        <v>0</v>
      </c>
    </row>
    <row r="197" spans="1:14" x14ac:dyDescent="0.15">
      <c r="A197" s="129">
        <v>6</v>
      </c>
      <c r="B197" s="155">
        <f>⑦宣伝車!AC20</f>
        <v>0</v>
      </c>
      <c r="C197" s="155">
        <f>⑦宣伝車!AH20</f>
        <v>0</v>
      </c>
      <c r="D197" s="157">
        <f>⑦宣伝車!AQ20</f>
        <v>0</v>
      </c>
      <c r="E197" s="148">
        <f t="shared" si="39"/>
        <v>0</v>
      </c>
      <c r="F197" s="158">
        <f t="shared" si="40"/>
        <v>0</v>
      </c>
      <c r="G197" s="159">
        <f t="shared" si="41"/>
        <v>0</v>
      </c>
      <c r="H197" s="159" t="str">
        <f t="shared" si="42"/>
        <v/>
      </c>
      <c r="I197" s="148">
        <f t="shared" si="37"/>
        <v>0</v>
      </c>
      <c r="J197" s="148">
        <f t="shared" si="43"/>
        <v>0</v>
      </c>
      <c r="K197" s="148">
        <f t="shared" si="44"/>
        <v>0</v>
      </c>
      <c r="L197" s="148">
        <f t="shared" si="45"/>
        <v>0</v>
      </c>
      <c r="M197" s="148">
        <f t="shared" si="46"/>
        <v>0</v>
      </c>
      <c r="N197" s="148">
        <f t="shared" si="38"/>
        <v>0</v>
      </c>
    </row>
    <row r="198" spans="1:14" x14ac:dyDescent="0.15">
      <c r="A198" s="129">
        <v>7</v>
      </c>
      <c r="B198" s="155">
        <f>⑦宣伝車!AC22</f>
        <v>0</v>
      </c>
      <c r="C198" s="155">
        <f>⑦宣伝車!AH22</f>
        <v>0</v>
      </c>
      <c r="D198" s="157">
        <f>⑦宣伝車!AQ22</f>
        <v>0</v>
      </c>
      <c r="E198" s="148">
        <f t="shared" si="39"/>
        <v>0</v>
      </c>
      <c r="F198" s="158">
        <f t="shared" si="40"/>
        <v>0</v>
      </c>
      <c r="G198" s="159">
        <f t="shared" si="41"/>
        <v>0</v>
      </c>
      <c r="H198" s="159" t="str">
        <f t="shared" si="42"/>
        <v/>
      </c>
      <c r="I198" s="148">
        <f>(D198*30)/60</f>
        <v>0</v>
      </c>
      <c r="J198" s="148">
        <f t="shared" si="43"/>
        <v>0</v>
      </c>
      <c r="K198" s="148">
        <f t="shared" si="44"/>
        <v>0</v>
      </c>
      <c r="L198" s="148">
        <f t="shared" si="45"/>
        <v>0</v>
      </c>
      <c r="M198" s="148">
        <f t="shared" si="46"/>
        <v>0</v>
      </c>
      <c r="N198" s="148">
        <f t="shared" si="38"/>
        <v>0</v>
      </c>
    </row>
    <row r="199" spans="1:14" x14ac:dyDescent="0.15">
      <c r="A199" s="129">
        <v>8</v>
      </c>
      <c r="B199" s="155">
        <f>⑦宣伝車!AC24</f>
        <v>0</v>
      </c>
      <c r="C199" s="155">
        <f>⑦宣伝車!AH24</f>
        <v>0</v>
      </c>
      <c r="D199" s="157">
        <f>⑦宣伝車!AQ24</f>
        <v>0</v>
      </c>
      <c r="E199" s="148">
        <f t="shared" si="39"/>
        <v>0</v>
      </c>
      <c r="F199" s="158">
        <f t="shared" si="40"/>
        <v>0</v>
      </c>
      <c r="G199" s="159">
        <f t="shared" si="41"/>
        <v>0</v>
      </c>
      <c r="H199" s="159" t="str">
        <f t="shared" si="42"/>
        <v/>
      </c>
      <c r="I199" s="148">
        <f>(D199*30)/60</f>
        <v>0</v>
      </c>
      <c r="J199" s="148">
        <f t="shared" si="43"/>
        <v>0</v>
      </c>
      <c r="K199" s="148">
        <f t="shared" si="44"/>
        <v>0</v>
      </c>
      <c r="L199" s="148">
        <f t="shared" si="45"/>
        <v>0</v>
      </c>
      <c r="M199" s="148">
        <f t="shared" si="46"/>
        <v>0</v>
      </c>
      <c r="N199" s="148">
        <f t="shared" si="38"/>
        <v>0</v>
      </c>
    </row>
  </sheetData>
  <sheetProtection algorithmName="SHA-512" hashValue="1usrEEAKrdK5qiEjTnfH5H02wKmH13Ni6WXFQN2SjusWOm5etr+wiiUHM6wx52TiSOLDNkbv2PP7cBIrDMp7hg==" saltValue="h0Yn1Qs8Vw8oQ2vIrOV0pg==" spinCount="100000" sheet="1" objects="1" scenarios="1"/>
  <mergeCells count="1">
    <mergeCell ref="B191:C191"/>
  </mergeCells>
  <phoneticPr fontId="22"/>
  <pageMargins left="0.78740157480314965" right="0.78740157480314965" top="0.78740157480314965" bottom="0.59055118110236227" header="0.39370078740157483" footer="0.51181102362204722"/>
  <pageSetup paperSize="9" scale="2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4">
    <tabColor theme="5" tint="0.39997558519241921"/>
  </sheetPr>
  <dimension ref="A2:P63"/>
  <sheetViews>
    <sheetView showGridLines="0" showZeros="0" topLeftCell="B1" zoomScale="83" zoomScaleNormal="83" workbookViewId="0">
      <selection activeCell="T32" sqref="T32"/>
    </sheetView>
  </sheetViews>
  <sheetFormatPr defaultColWidth="9" defaultRowHeight="14.25" x14ac:dyDescent="0.15"/>
  <cols>
    <col min="1" max="1" width="5" style="72" customWidth="1"/>
    <col min="2" max="2" width="9" style="72" customWidth="1"/>
    <col min="3" max="3" width="14.125" style="72" customWidth="1"/>
    <col min="4" max="4" width="11.625" style="72" bestFit="1" customWidth="1"/>
    <col min="5" max="6" width="14.75" style="72" customWidth="1"/>
    <col min="7" max="7" width="13" style="72" customWidth="1"/>
    <col min="8" max="12" width="12.5" style="72" customWidth="1"/>
    <col min="13" max="13" width="11" style="72" customWidth="1"/>
    <col min="14" max="14" width="12.5" style="72" customWidth="1"/>
    <col min="15" max="15" width="9.25" style="72" customWidth="1"/>
    <col min="16" max="16" width="8.375" style="72" customWidth="1"/>
    <col min="17" max="17" width="1.75" style="72" customWidth="1"/>
    <col min="18" max="18" width="40.375" style="72" customWidth="1"/>
    <col min="19" max="38" width="2.625" style="72" customWidth="1"/>
    <col min="39" max="16384" width="9" style="72"/>
  </cols>
  <sheetData>
    <row r="2" spans="1:14" x14ac:dyDescent="0.15">
      <c r="A2" s="72">
        <v>1</v>
      </c>
      <c r="B2" s="72" t="s">
        <v>604</v>
      </c>
    </row>
    <row r="3" spans="1:14" x14ac:dyDescent="0.15">
      <c r="A3" s="72">
        <v>2</v>
      </c>
      <c r="B3" s="72" t="s">
        <v>589</v>
      </c>
    </row>
    <row r="4" spans="1:14" x14ac:dyDescent="0.15">
      <c r="A4" s="72">
        <v>3</v>
      </c>
      <c r="B4" s="72" t="s">
        <v>590</v>
      </c>
    </row>
    <row r="5" spans="1:14" x14ac:dyDescent="0.15">
      <c r="A5" s="72">
        <v>4</v>
      </c>
      <c r="B5" s="72" t="s">
        <v>591</v>
      </c>
    </row>
    <row r="6" spans="1:14" x14ac:dyDescent="0.15">
      <c r="A6" s="72">
        <v>5</v>
      </c>
      <c r="B6" s="72" t="s">
        <v>592</v>
      </c>
    </row>
    <row r="9" spans="1:14" x14ac:dyDescent="0.15">
      <c r="B9" s="72" t="s">
        <v>556</v>
      </c>
    </row>
    <row r="10" spans="1:14" ht="27.75" thickBot="1" x14ac:dyDescent="0.2">
      <c r="B10" s="75" t="s">
        <v>593</v>
      </c>
      <c r="C10" s="76" t="s">
        <v>557</v>
      </c>
      <c r="D10" s="76" t="s">
        <v>558</v>
      </c>
      <c r="E10" s="77" t="s">
        <v>559</v>
      </c>
      <c r="F10" s="77" t="s">
        <v>560</v>
      </c>
      <c r="G10" s="77" t="s">
        <v>561</v>
      </c>
      <c r="H10" s="77" t="s">
        <v>562</v>
      </c>
      <c r="I10" s="77" t="s">
        <v>563</v>
      </c>
      <c r="J10" s="77" t="s">
        <v>564</v>
      </c>
      <c r="K10" s="77" t="s">
        <v>565</v>
      </c>
      <c r="L10" s="77" t="s">
        <v>566</v>
      </c>
      <c r="M10" s="75" t="s">
        <v>583</v>
      </c>
      <c r="N10" s="77" t="s">
        <v>567</v>
      </c>
    </row>
    <row r="11" spans="1:14" ht="15" thickBot="1" x14ac:dyDescent="0.2">
      <c r="B11" s="78"/>
      <c r="C11" s="79"/>
      <c r="D11" s="79"/>
      <c r="E11" s="80">
        <f ca="1">TODAY()</f>
        <v>45877</v>
      </c>
      <c r="F11" s="81"/>
      <c r="G11" s="82" t="s">
        <v>568</v>
      </c>
      <c r="H11" s="83">
        <f>広告展開利用申込書!G8</f>
        <v>0</v>
      </c>
      <c r="I11" s="83">
        <f>広告展開利用申込書!G10</f>
        <v>0</v>
      </c>
      <c r="J11" s="82">
        <f>IF(ISERROR(FIND(" ",SUBSTITUTE(広告展開利用申込書!G11,"　"," "))),広告展開利用申込書!G11,LEFT(SUBSTITUTE(広告展開利用申込書!G11,"　"," "),FIND(" ",SUBSTITUTE(広告展開利用申込書!G11,"　"," "))))</f>
        <v>0</v>
      </c>
      <c r="K11" s="82" t="str">
        <f>SUBSTITUTE(SUBSTITUTE(広告展開利用申込書!G12,")","-"),"(","")</f>
        <v/>
      </c>
      <c r="L11" s="83">
        <f>広告展開利用申込書!G14</f>
        <v>0</v>
      </c>
      <c r="M11" s="84"/>
      <c r="N11" s="85"/>
    </row>
    <row r="14" spans="1:14" x14ac:dyDescent="0.15">
      <c r="A14" s="72">
        <v>6</v>
      </c>
      <c r="B14" s="72" t="s">
        <v>602</v>
      </c>
      <c r="F14" s="1980" t="str">
        <f>IF(MAX(広告展開利用申込書!U7-広告展開利用申込書!T7,広告展開利用申込書!U8-広告展開利用申込書!T8,広告展開利用申込書!U9-広告展開利用申込書!T9,広告展開利用申込書!U10-広告展開利用申込書!T10,広告展開利用申込書!U11-広告展開利用申込書!T11,広告展開利用申込書!U12-広告展開利用申込書!T12,広告展開利用申込書!U13-広告展開利用申込書!T13,広告展開利用申込書!U14-広告展開利用申込書!T14)&gt;392,"※申請利用期間1年3か月以上につき、下記「貼付用」を超えた期間の手入力が必要です！","")</f>
        <v/>
      </c>
      <c r="G14" s="1980"/>
      <c r="H14" s="1980"/>
      <c r="I14" s="1980"/>
      <c r="J14" s="1980"/>
      <c r="K14" s="1980"/>
      <c r="L14" s="1980"/>
      <c r="M14" s="1980"/>
      <c r="N14" s="1980"/>
    </row>
    <row r="15" spans="1:14" x14ac:dyDescent="0.15">
      <c r="B15" s="72" t="s">
        <v>603</v>
      </c>
      <c r="F15" s="1980"/>
      <c r="G15" s="1980"/>
      <c r="H15" s="1980"/>
      <c r="I15" s="1980"/>
      <c r="J15" s="1980"/>
      <c r="K15" s="1980"/>
      <c r="L15" s="1980"/>
      <c r="M15" s="1980"/>
      <c r="N15" s="1980"/>
    </row>
    <row r="16" spans="1:14" x14ac:dyDescent="0.15">
      <c r="F16" s="1980"/>
      <c r="G16" s="1980"/>
      <c r="H16" s="1980"/>
      <c r="I16" s="1980"/>
      <c r="J16" s="1980"/>
      <c r="K16" s="1980"/>
      <c r="L16" s="1980"/>
      <c r="M16" s="1980"/>
      <c r="N16" s="1980"/>
    </row>
    <row r="17" spans="1:16" x14ac:dyDescent="0.15">
      <c r="B17" s="72" t="s">
        <v>569</v>
      </c>
      <c r="D17" s="121" t="s">
        <v>594</v>
      </c>
    </row>
    <row r="18" spans="1:16" ht="54" x14ac:dyDescent="0.15">
      <c r="B18" s="86" t="s">
        <v>595</v>
      </c>
      <c r="C18" s="87" t="s">
        <v>596</v>
      </c>
      <c r="D18" s="120" t="s">
        <v>571</v>
      </c>
      <c r="E18" s="86" t="s">
        <v>597</v>
      </c>
      <c r="F18" s="88" t="s">
        <v>573</v>
      </c>
      <c r="G18" s="86" t="s">
        <v>598</v>
      </c>
      <c r="H18" s="86" t="s">
        <v>599</v>
      </c>
      <c r="I18" s="86" t="s">
        <v>575</v>
      </c>
      <c r="J18" s="88" t="s">
        <v>576</v>
      </c>
      <c r="K18" s="88" t="s">
        <v>577</v>
      </c>
      <c r="L18" s="88" t="s">
        <v>578</v>
      </c>
      <c r="M18" s="88" t="s">
        <v>579</v>
      </c>
      <c r="N18" s="88" t="s">
        <v>580</v>
      </c>
      <c r="O18" s="88" t="s">
        <v>581</v>
      </c>
      <c r="P18" s="88" t="s">
        <v>582</v>
      </c>
    </row>
    <row r="19" spans="1:16" x14ac:dyDescent="0.15">
      <c r="A19" s="72">
        <v>1</v>
      </c>
      <c r="B19" s="73"/>
      <c r="C19" s="73">
        <f>$B$11</f>
        <v>0</v>
      </c>
      <c r="D19" s="73"/>
      <c r="E19" s="73" t="e">
        <f t="shared" ref="E19:E39" si="0">VLOOKUP(A19,$A$42:$P$63,5,FALSE)</f>
        <v>#N/A</v>
      </c>
      <c r="F19" s="89" t="e">
        <f t="shared" ref="F19:F39" si="1">VLOOKUP(A19,$A$42:$P$63,6,FALSE)</f>
        <v>#N/A</v>
      </c>
      <c r="G19" s="89" t="e">
        <f t="shared" ref="G19:G39" si="2">VLOOKUP(A19,$A$42:$P$63,7,FALSE)</f>
        <v>#N/A</v>
      </c>
      <c r="H19" s="89" t="e">
        <f t="shared" ref="H19:H39" si="3">VLOOKUP(A19,$A$42:$P$63,8,FALSE)</f>
        <v>#N/A</v>
      </c>
      <c r="I19" s="73" t="e">
        <f t="shared" ref="I19:I39" si="4">VLOOKUP(A19,$A$42:$P$63,9,FALSE)</f>
        <v>#N/A</v>
      </c>
      <c r="J19" s="73" t="e">
        <f t="shared" ref="J19:J39" si="5">VLOOKUP(A19,$A$42:$P$63,10,FALSE)</f>
        <v>#N/A</v>
      </c>
      <c r="K19" s="73" t="e">
        <f t="shared" ref="K19:K39" si="6">VLOOKUP(A19,$A$42:$P$63,11,FALSE)</f>
        <v>#N/A</v>
      </c>
      <c r="L19" s="73" t="e">
        <f t="shared" ref="L19:L39" si="7">VLOOKUP(A19,$A$42:$P$63,12,FALSE)</f>
        <v>#N/A</v>
      </c>
      <c r="M19" s="73"/>
      <c r="N19" s="73"/>
      <c r="O19" s="73" t="e">
        <f t="shared" ref="O19:O39" si="8">VLOOKUP(A19,$A$42:$P$63,15,FALSE)</f>
        <v>#N/A</v>
      </c>
      <c r="P19" s="90">
        <v>0.1</v>
      </c>
    </row>
    <row r="20" spans="1:16" x14ac:dyDescent="0.15">
      <c r="A20" s="72">
        <v>2</v>
      </c>
      <c r="B20" s="73"/>
      <c r="C20" s="73">
        <f t="shared" ref="C20:C39" si="9">$B$11</f>
        <v>0</v>
      </c>
      <c r="D20" s="73"/>
      <c r="E20" s="73" t="e">
        <f t="shared" si="0"/>
        <v>#N/A</v>
      </c>
      <c r="F20" s="89" t="e">
        <f t="shared" si="1"/>
        <v>#N/A</v>
      </c>
      <c r="G20" s="89" t="e">
        <f t="shared" si="2"/>
        <v>#N/A</v>
      </c>
      <c r="H20" s="89" t="e">
        <f t="shared" si="3"/>
        <v>#N/A</v>
      </c>
      <c r="I20" s="73" t="e">
        <f t="shared" si="4"/>
        <v>#N/A</v>
      </c>
      <c r="J20" s="73" t="e">
        <f t="shared" si="5"/>
        <v>#N/A</v>
      </c>
      <c r="K20" s="73" t="e">
        <f t="shared" si="6"/>
        <v>#N/A</v>
      </c>
      <c r="L20" s="73" t="e">
        <f t="shared" si="7"/>
        <v>#N/A</v>
      </c>
      <c r="M20" s="73"/>
      <c r="N20" s="73"/>
      <c r="O20" s="73" t="e">
        <f t="shared" si="8"/>
        <v>#N/A</v>
      </c>
      <c r="P20" s="90">
        <v>0.1</v>
      </c>
    </row>
    <row r="21" spans="1:16" x14ac:dyDescent="0.15">
      <c r="A21" s="72">
        <v>3</v>
      </c>
      <c r="B21" s="73"/>
      <c r="C21" s="73">
        <f t="shared" si="9"/>
        <v>0</v>
      </c>
      <c r="D21" s="73"/>
      <c r="E21" s="73" t="e">
        <f t="shared" si="0"/>
        <v>#N/A</v>
      </c>
      <c r="F21" s="89" t="e">
        <f t="shared" si="1"/>
        <v>#N/A</v>
      </c>
      <c r="G21" s="89" t="e">
        <f t="shared" si="2"/>
        <v>#N/A</v>
      </c>
      <c r="H21" s="89" t="e">
        <f t="shared" si="3"/>
        <v>#N/A</v>
      </c>
      <c r="I21" s="73" t="e">
        <f t="shared" si="4"/>
        <v>#N/A</v>
      </c>
      <c r="J21" s="73" t="e">
        <f t="shared" si="5"/>
        <v>#N/A</v>
      </c>
      <c r="K21" s="73" t="e">
        <f t="shared" si="6"/>
        <v>#N/A</v>
      </c>
      <c r="L21" s="73" t="e">
        <f t="shared" si="7"/>
        <v>#N/A</v>
      </c>
      <c r="M21" s="73"/>
      <c r="N21" s="73"/>
      <c r="O21" s="73" t="e">
        <f t="shared" si="8"/>
        <v>#N/A</v>
      </c>
      <c r="P21" s="90">
        <v>0.1</v>
      </c>
    </row>
    <row r="22" spans="1:16" x14ac:dyDescent="0.15">
      <c r="A22" s="72">
        <v>4</v>
      </c>
      <c r="B22" s="73"/>
      <c r="C22" s="73">
        <f t="shared" si="9"/>
        <v>0</v>
      </c>
      <c r="D22" s="73"/>
      <c r="E22" s="73" t="e">
        <f t="shared" si="0"/>
        <v>#N/A</v>
      </c>
      <c r="F22" s="89" t="e">
        <f t="shared" si="1"/>
        <v>#N/A</v>
      </c>
      <c r="G22" s="89" t="e">
        <f t="shared" si="2"/>
        <v>#N/A</v>
      </c>
      <c r="H22" s="89" t="e">
        <f t="shared" si="3"/>
        <v>#N/A</v>
      </c>
      <c r="I22" s="73" t="e">
        <f t="shared" si="4"/>
        <v>#N/A</v>
      </c>
      <c r="J22" s="73" t="e">
        <f t="shared" si="5"/>
        <v>#N/A</v>
      </c>
      <c r="K22" s="73" t="e">
        <f t="shared" si="6"/>
        <v>#N/A</v>
      </c>
      <c r="L22" s="73" t="e">
        <f t="shared" si="7"/>
        <v>#N/A</v>
      </c>
      <c r="M22" s="73"/>
      <c r="N22" s="73"/>
      <c r="O22" s="73" t="e">
        <f t="shared" si="8"/>
        <v>#N/A</v>
      </c>
      <c r="P22" s="90">
        <v>0.1</v>
      </c>
    </row>
    <row r="23" spans="1:16" x14ac:dyDescent="0.15">
      <c r="A23" s="72">
        <v>5</v>
      </c>
      <c r="B23" s="73"/>
      <c r="C23" s="73"/>
      <c r="D23" s="73"/>
      <c r="E23" s="73" t="e">
        <f t="shared" si="0"/>
        <v>#N/A</v>
      </c>
      <c r="F23" s="89" t="e">
        <f t="shared" si="1"/>
        <v>#N/A</v>
      </c>
      <c r="G23" s="89" t="e">
        <f t="shared" si="2"/>
        <v>#N/A</v>
      </c>
      <c r="H23" s="89" t="e">
        <f t="shared" si="3"/>
        <v>#N/A</v>
      </c>
      <c r="I23" s="73" t="e">
        <f t="shared" si="4"/>
        <v>#N/A</v>
      </c>
      <c r="J23" s="73" t="e">
        <f t="shared" si="5"/>
        <v>#N/A</v>
      </c>
      <c r="K23" s="73" t="e">
        <f t="shared" si="6"/>
        <v>#N/A</v>
      </c>
      <c r="L23" s="73" t="e">
        <f t="shared" si="7"/>
        <v>#N/A</v>
      </c>
      <c r="M23" s="73"/>
      <c r="N23" s="73"/>
      <c r="O23" s="73" t="e">
        <f t="shared" si="8"/>
        <v>#N/A</v>
      </c>
      <c r="P23" s="90">
        <v>0.1</v>
      </c>
    </row>
    <row r="24" spans="1:16" x14ac:dyDescent="0.15">
      <c r="A24" s="72">
        <v>6</v>
      </c>
      <c r="B24" s="73"/>
      <c r="C24" s="73">
        <f t="shared" si="9"/>
        <v>0</v>
      </c>
      <c r="D24" s="73"/>
      <c r="E24" s="73" t="e">
        <f t="shared" si="0"/>
        <v>#N/A</v>
      </c>
      <c r="F24" s="89" t="e">
        <f t="shared" si="1"/>
        <v>#N/A</v>
      </c>
      <c r="G24" s="89" t="e">
        <f t="shared" si="2"/>
        <v>#N/A</v>
      </c>
      <c r="H24" s="89" t="e">
        <f t="shared" si="3"/>
        <v>#N/A</v>
      </c>
      <c r="I24" s="73" t="e">
        <f t="shared" si="4"/>
        <v>#N/A</v>
      </c>
      <c r="J24" s="73" t="e">
        <f t="shared" si="5"/>
        <v>#N/A</v>
      </c>
      <c r="K24" s="73" t="e">
        <f t="shared" si="6"/>
        <v>#N/A</v>
      </c>
      <c r="L24" s="73" t="e">
        <f t="shared" si="7"/>
        <v>#N/A</v>
      </c>
      <c r="M24" s="73"/>
      <c r="N24" s="73"/>
      <c r="O24" s="73" t="e">
        <f t="shared" si="8"/>
        <v>#N/A</v>
      </c>
      <c r="P24" s="90">
        <v>0.1</v>
      </c>
    </row>
    <row r="25" spans="1:16" x14ac:dyDescent="0.15">
      <c r="A25" s="72">
        <v>7</v>
      </c>
      <c r="B25" s="73"/>
      <c r="C25" s="73">
        <f t="shared" si="9"/>
        <v>0</v>
      </c>
      <c r="D25" s="73"/>
      <c r="E25" s="73" t="e">
        <f t="shared" si="0"/>
        <v>#N/A</v>
      </c>
      <c r="F25" s="89" t="e">
        <f t="shared" si="1"/>
        <v>#N/A</v>
      </c>
      <c r="G25" s="89" t="e">
        <f t="shared" si="2"/>
        <v>#N/A</v>
      </c>
      <c r="H25" s="89" t="e">
        <f t="shared" si="3"/>
        <v>#N/A</v>
      </c>
      <c r="I25" s="73" t="e">
        <f t="shared" si="4"/>
        <v>#N/A</v>
      </c>
      <c r="J25" s="73" t="e">
        <f t="shared" si="5"/>
        <v>#N/A</v>
      </c>
      <c r="K25" s="73" t="e">
        <f t="shared" si="6"/>
        <v>#N/A</v>
      </c>
      <c r="L25" s="73" t="e">
        <f t="shared" si="7"/>
        <v>#N/A</v>
      </c>
      <c r="M25" s="73"/>
      <c r="N25" s="73"/>
      <c r="O25" s="73" t="e">
        <f t="shared" si="8"/>
        <v>#N/A</v>
      </c>
      <c r="P25" s="90">
        <v>0.1</v>
      </c>
    </row>
    <row r="26" spans="1:16" x14ac:dyDescent="0.15">
      <c r="A26" s="72">
        <v>8</v>
      </c>
      <c r="B26" s="73"/>
      <c r="C26" s="73">
        <f t="shared" si="9"/>
        <v>0</v>
      </c>
      <c r="D26" s="73"/>
      <c r="E26" s="73" t="e">
        <f t="shared" si="0"/>
        <v>#N/A</v>
      </c>
      <c r="F26" s="89" t="e">
        <f t="shared" si="1"/>
        <v>#N/A</v>
      </c>
      <c r="G26" s="89" t="e">
        <f t="shared" si="2"/>
        <v>#N/A</v>
      </c>
      <c r="H26" s="89" t="e">
        <f t="shared" si="3"/>
        <v>#N/A</v>
      </c>
      <c r="I26" s="73" t="e">
        <f t="shared" si="4"/>
        <v>#N/A</v>
      </c>
      <c r="J26" s="73" t="e">
        <f t="shared" si="5"/>
        <v>#N/A</v>
      </c>
      <c r="K26" s="73" t="e">
        <f t="shared" si="6"/>
        <v>#N/A</v>
      </c>
      <c r="L26" s="73" t="e">
        <f t="shared" si="7"/>
        <v>#N/A</v>
      </c>
      <c r="M26" s="73"/>
      <c r="N26" s="73"/>
      <c r="O26" s="73" t="e">
        <f t="shared" si="8"/>
        <v>#N/A</v>
      </c>
      <c r="P26" s="90">
        <v>0.1</v>
      </c>
    </row>
    <row r="27" spans="1:16" x14ac:dyDescent="0.15">
      <c r="A27" s="72">
        <v>9</v>
      </c>
      <c r="B27" s="73"/>
      <c r="C27" s="73">
        <f t="shared" si="9"/>
        <v>0</v>
      </c>
      <c r="D27" s="73"/>
      <c r="E27" s="73" t="e">
        <f t="shared" si="0"/>
        <v>#N/A</v>
      </c>
      <c r="F27" s="89" t="e">
        <f t="shared" si="1"/>
        <v>#N/A</v>
      </c>
      <c r="G27" s="89" t="e">
        <f t="shared" si="2"/>
        <v>#N/A</v>
      </c>
      <c r="H27" s="89" t="e">
        <f t="shared" si="3"/>
        <v>#N/A</v>
      </c>
      <c r="I27" s="73" t="e">
        <f t="shared" si="4"/>
        <v>#N/A</v>
      </c>
      <c r="J27" s="73" t="e">
        <f t="shared" si="5"/>
        <v>#N/A</v>
      </c>
      <c r="K27" s="73" t="e">
        <f t="shared" si="6"/>
        <v>#N/A</v>
      </c>
      <c r="L27" s="73" t="e">
        <f t="shared" si="7"/>
        <v>#N/A</v>
      </c>
      <c r="M27" s="73"/>
      <c r="N27" s="73"/>
      <c r="O27" s="73" t="e">
        <f t="shared" si="8"/>
        <v>#N/A</v>
      </c>
      <c r="P27" s="90">
        <v>0.1</v>
      </c>
    </row>
    <row r="28" spans="1:16" x14ac:dyDescent="0.15">
      <c r="A28" s="72">
        <v>10</v>
      </c>
      <c r="B28" s="73"/>
      <c r="C28" s="73"/>
      <c r="D28" s="73"/>
      <c r="E28" s="73" t="e">
        <f t="shared" si="0"/>
        <v>#N/A</v>
      </c>
      <c r="F28" s="89" t="e">
        <f t="shared" si="1"/>
        <v>#N/A</v>
      </c>
      <c r="G28" s="89" t="e">
        <f t="shared" si="2"/>
        <v>#N/A</v>
      </c>
      <c r="H28" s="89" t="e">
        <f t="shared" si="3"/>
        <v>#N/A</v>
      </c>
      <c r="I28" s="73" t="e">
        <f t="shared" si="4"/>
        <v>#N/A</v>
      </c>
      <c r="J28" s="73" t="e">
        <f t="shared" si="5"/>
        <v>#N/A</v>
      </c>
      <c r="K28" s="73" t="e">
        <f t="shared" si="6"/>
        <v>#N/A</v>
      </c>
      <c r="L28" s="73" t="e">
        <f t="shared" si="7"/>
        <v>#N/A</v>
      </c>
      <c r="M28" s="73"/>
      <c r="N28" s="73"/>
      <c r="O28" s="73" t="e">
        <f t="shared" si="8"/>
        <v>#N/A</v>
      </c>
      <c r="P28" s="90">
        <v>0.1</v>
      </c>
    </row>
    <row r="29" spans="1:16" x14ac:dyDescent="0.15">
      <c r="A29" s="72">
        <v>11</v>
      </c>
      <c r="B29" s="73"/>
      <c r="C29" s="73">
        <f t="shared" si="9"/>
        <v>0</v>
      </c>
      <c r="D29" s="73"/>
      <c r="E29" s="73" t="e">
        <f t="shared" si="0"/>
        <v>#N/A</v>
      </c>
      <c r="F29" s="89" t="e">
        <f t="shared" si="1"/>
        <v>#N/A</v>
      </c>
      <c r="G29" s="89" t="e">
        <f t="shared" si="2"/>
        <v>#N/A</v>
      </c>
      <c r="H29" s="89" t="e">
        <f t="shared" si="3"/>
        <v>#N/A</v>
      </c>
      <c r="I29" s="73" t="e">
        <f t="shared" si="4"/>
        <v>#N/A</v>
      </c>
      <c r="J29" s="73" t="e">
        <f t="shared" si="5"/>
        <v>#N/A</v>
      </c>
      <c r="K29" s="73" t="e">
        <f t="shared" si="6"/>
        <v>#N/A</v>
      </c>
      <c r="L29" s="73" t="e">
        <f t="shared" si="7"/>
        <v>#N/A</v>
      </c>
      <c r="M29" s="73"/>
      <c r="N29" s="73"/>
      <c r="O29" s="73" t="e">
        <f t="shared" si="8"/>
        <v>#N/A</v>
      </c>
      <c r="P29" s="90">
        <v>0.1</v>
      </c>
    </row>
    <row r="30" spans="1:16" x14ac:dyDescent="0.15">
      <c r="A30" s="72">
        <v>12</v>
      </c>
      <c r="B30" s="73"/>
      <c r="C30" s="73">
        <f t="shared" si="9"/>
        <v>0</v>
      </c>
      <c r="D30" s="73"/>
      <c r="E30" s="73" t="e">
        <f t="shared" si="0"/>
        <v>#N/A</v>
      </c>
      <c r="F30" s="89" t="e">
        <f t="shared" si="1"/>
        <v>#N/A</v>
      </c>
      <c r="G30" s="89" t="e">
        <f t="shared" si="2"/>
        <v>#N/A</v>
      </c>
      <c r="H30" s="89" t="e">
        <f t="shared" si="3"/>
        <v>#N/A</v>
      </c>
      <c r="I30" s="73" t="e">
        <f t="shared" si="4"/>
        <v>#N/A</v>
      </c>
      <c r="J30" s="73" t="e">
        <f t="shared" si="5"/>
        <v>#N/A</v>
      </c>
      <c r="K30" s="73" t="e">
        <f t="shared" si="6"/>
        <v>#N/A</v>
      </c>
      <c r="L30" s="73" t="e">
        <f t="shared" si="7"/>
        <v>#N/A</v>
      </c>
      <c r="M30" s="73"/>
      <c r="N30" s="73"/>
      <c r="O30" s="73" t="e">
        <f t="shared" si="8"/>
        <v>#N/A</v>
      </c>
      <c r="P30" s="90">
        <v>0.1</v>
      </c>
    </row>
    <row r="31" spans="1:16" x14ac:dyDescent="0.15">
      <c r="A31" s="72">
        <v>13</v>
      </c>
      <c r="B31" s="73"/>
      <c r="C31" s="73">
        <f t="shared" si="9"/>
        <v>0</v>
      </c>
      <c r="D31" s="73"/>
      <c r="E31" s="73" t="e">
        <f t="shared" si="0"/>
        <v>#N/A</v>
      </c>
      <c r="F31" s="89" t="e">
        <f t="shared" si="1"/>
        <v>#N/A</v>
      </c>
      <c r="G31" s="89" t="e">
        <f t="shared" si="2"/>
        <v>#N/A</v>
      </c>
      <c r="H31" s="89" t="e">
        <f t="shared" si="3"/>
        <v>#N/A</v>
      </c>
      <c r="I31" s="73" t="e">
        <f t="shared" si="4"/>
        <v>#N/A</v>
      </c>
      <c r="J31" s="73" t="e">
        <f t="shared" si="5"/>
        <v>#N/A</v>
      </c>
      <c r="K31" s="73" t="e">
        <f t="shared" si="6"/>
        <v>#N/A</v>
      </c>
      <c r="L31" s="73" t="e">
        <f t="shared" si="7"/>
        <v>#N/A</v>
      </c>
      <c r="M31" s="73"/>
      <c r="N31" s="73"/>
      <c r="O31" s="73" t="e">
        <f t="shared" si="8"/>
        <v>#N/A</v>
      </c>
      <c r="P31" s="90">
        <v>0.1</v>
      </c>
    </row>
    <row r="32" spans="1:16" x14ac:dyDescent="0.15">
      <c r="A32" s="72">
        <v>14</v>
      </c>
      <c r="B32" s="73"/>
      <c r="C32" s="73">
        <f t="shared" si="9"/>
        <v>0</v>
      </c>
      <c r="D32" s="73"/>
      <c r="E32" s="73" t="e">
        <f t="shared" si="0"/>
        <v>#N/A</v>
      </c>
      <c r="F32" s="89" t="e">
        <f t="shared" si="1"/>
        <v>#N/A</v>
      </c>
      <c r="G32" s="89" t="e">
        <f t="shared" si="2"/>
        <v>#N/A</v>
      </c>
      <c r="H32" s="89" t="e">
        <f t="shared" si="3"/>
        <v>#N/A</v>
      </c>
      <c r="I32" s="73" t="e">
        <f t="shared" si="4"/>
        <v>#N/A</v>
      </c>
      <c r="J32" s="73" t="e">
        <f t="shared" si="5"/>
        <v>#N/A</v>
      </c>
      <c r="K32" s="73" t="e">
        <f t="shared" si="6"/>
        <v>#N/A</v>
      </c>
      <c r="L32" s="73" t="e">
        <f t="shared" si="7"/>
        <v>#N/A</v>
      </c>
      <c r="M32" s="73"/>
      <c r="N32" s="73"/>
      <c r="O32" s="73" t="e">
        <f t="shared" si="8"/>
        <v>#N/A</v>
      </c>
      <c r="P32" s="90">
        <v>0.1</v>
      </c>
    </row>
    <row r="33" spans="1:16" x14ac:dyDescent="0.15">
      <c r="A33" s="72">
        <v>15</v>
      </c>
      <c r="B33" s="73"/>
      <c r="C33" s="73"/>
      <c r="D33" s="73"/>
      <c r="E33" s="73" t="e">
        <f t="shared" si="0"/>
        <v>#N/A</v>
      </c>
      <c r="F33" s="89" t="e">
        <f t="shared" si="1"/>
        <v>#N/A</v>
      </c>
      <c r="G33" s="89" t="e">
        <f t="shared" si="2"/>
        <v>#N/A</v>
      </c>
      <c r="H33" s="89" t="e">
        <f t="shared" si="3"/>
        <v>#N/A</v>
      </c>
      <c r="I33" s="73" t="e">
        <f t="shared" si="4"/>
        <v>#N/A</v>
      </c>
      <c r="J33" s="73" t="e">
        <f t="shared" si="5"/>
        <v>#N/A</v>
      </c>
      <c r="K33" s="73" t="e">
        <f t="shared" si="6"/>
        <v>#N/A</v>
      </c>
      <c r="L33" s="73" t="e">
        <f t="shared" si="7"/>
        <v>#N/A</v>
      </c>
      <c r="M33" s="73"/>
      <c r="N33" s="73"/>
      <c r="O33" s="73" t="e">
        <f t="shared" si="8"/>
        <v>#N/A</v>
      </c>
      <c r="P33" s="90">
        <v>0.1</v>
      </c>
    </row>
    <row r="34" spans="1:16" x14ac:dyDescent="0.15">
      <c r="A34" s="72">
        <v>16</v>
      </c>
      <c r="B34" s="73"/>
      <c r="C34" s="73">
        <f t="shared" si="9"/>
        <v>0</v>
      </c>
      <c r="D34" s="73"/>
      <c r="E34" s="73" t="e">
        <f t="shared" si="0"/>
        <v>#N/A</v>
      </c>
      <c r="F34" s="89" t="e">
        <f t="shared" si="1"/>
        <v>#N/A</v>
      </c>
      <c r="G34" s="89" t="e">
        <f t="shared" si="2"/>
        <v>#N/A</v>
      </c>
      <c r="H34" s="89" t="e">
        <f t="shared" si="3"/>
        <v>#N/A</v>
      </c>
      <c r="I34" s="73" t="e">
        <f t="shared" si="4"/>
        <v>#N/A</v>
      </c>
      <c r="J34" s="73" t="e">
        <f t="shared" si="5"/>
        <v>#N/A</v>
      </c>
      <c r="K34" s="73" t="e">
        <f t="shared" si="6"/>
        <v>#N/A</v>
      </c>
      <c r="L34" s="73" t="e">
        <f t="shared" si="7"/>
        <v>#N/A</v>
      </c>
      <c r="M34" s="73"/>
      <c r="N34" s="73"/>
      <c r="O34" s="73" t="e">
        <f t="shared" si="8"/>
        <v>#N/A</v>
      </c>
      <c r="P34" s="90">
        <v>0.1</v>
      </c>
    </row>
    <row r="35" spans="1:16" x14ac:dyDescent="0.15">
      <c r="A35" s="72">
        <v>17</v>
      </c>
      <c r="B35" s="73"/>
      <c r="C35" s="73">
        <f t="shared" si="9"/>
        <v>0</v>
      </c>
      <c r="D35" s="73"/>
      <c r="E35" s="73" t="e">
        <f t="shared" si="0"/>
        <v>#N/A</v>
      </c>
      <c r="F35" s="89" t="e">
        <f t="shared" si="1"/>
        <v>#N/A</v>
      </c>
      <c r="G35" s="89" t="e">
        <f t="shared" si="2"/>
        <v>#N/A</v>
      </c>
      <c r="H35" s="89" t="e">
        <f t="shared" si="3"/>
        <v>#N/A</v>
      </c>
      <c r="I35" s="73" t="e">
        <f t="shared" si="4"/>
        <v>#N/A</v>
      </c>
      <c r="J35" s="73" t="e">
        <f t="shared" si="5"/>
        <v>#N/A</v>
      </c>
      <c r="K35" s="73" t="e">
        <f t="shared" si="6"/>
        <v>#N/A</v>
      </c>
      <c r="L35" s="73" t="e">
        <f t="shared" si="7"/>
        <v>#N/A</v>
      </c>
      <c r="M35" s="73"/>
      <c r="N35" s="73"/>
      <c r="O35" s="73" t="e">
        <f t="shared" si="8"/>
        <v>#N/A</v>
      </c>
      <c r="P35" s="90">
        <v>0.1</v>
      </c>
    </row>
    <row r="36" spans="1:16" x14ac:dyDescent="0.15">
      <c r="A36" s="72">
        <v>18</v>
      </c>
      <c r="B36" s="73"/>
      <c r="C36" s="73">
        <f t="shared" si="9"/>
        <v>0</v>
      </c>
      <c r="D36" s="73"/>
      <c r="E36" s="73" t="e">
        <f t="shared" si="0"/>
        <v>#N/A</v>
      </c>
      <c r="F36" s="89" t="e">
        <f t="shared" si="1"/>
        <v>#N/A</v>
      </c>
      <c r="G36" s="89" t="e">
        <f t="shared" si="2"/>
        <v>#N/A</v>
      </c>
      <c r="H36" s="89" t="e">
        <f t="shared" si="3"/>
        <v>#N/A</v>
      </c>
      <c r="I36" s="73" t="e">
        <f t="shared" si="4"/>
        <v>#N/A</v>
      </c>
      <c r="J36" s="73" t="e">
        <f t="shared" si="5"/>
        <v>#N/A</v>
      </c>
      <c r="K36" s="73" t="e">
        <f t="shared" si="6"/>
        <v>#N/A</v>
      </c>
      <c r="L36" s="73" t="e">
        <f t="shared" si="7"/>
        <v>#N/A</v>
      </c>
      <c r="M36" s="73"/>
      <c r="N36" s="73"/>
      <c r="O36" s="73" t="e">
        <f t="shared" si="8"/>
        <v>#N/A</v>
      </c>
      <c r="P36" s="90">
        <v>0.1</v>
      </c>
    </row>
    <row r="37" spans="1:16" x14ac:dyDescent="0.15">
      <c r="A37" s="72">
        <v>19</v>
      </c>
      <c r="B37" s="73"/>
      <c r="C37" s="73">
        <f t="shared" si="9"/>
        <v>0</v>
      </c>
      <c r="D37" s="73"/>
      <c r="E37" s="73" t="e">
        <f t="shared" si="0"/>
        <v>#N/A</v>
      </c>
      <c r="F37" s="89" t="e">
        <f t="shared" si="1"/>
        <v>#N/A</v>
      </c>
      <c r="G37" s="89" t="e">
        <f t="shared" si="2"/>
        <v>#N/A</v>
      </c>
      <c r="H37" s="89" t="e">
        <f t="shared" si="3"/>
        <v>#N/A</v>
      </c>
      <c r="I37" s="73" t="e">
        <f t="shared" si="4"/>
        <v>#N/A</v>
      </c>
      <c r="J37" s="73" t="e">
        <f t="shared" si="5"/>
        <v>#N/A</v>
      </c>
      <c r="K37" s="73" t="e">
        <f t="shared" si="6"/>
        <v>#N/A</v>
      </c>
      <c r="L37" s="73" t="e">
        <f t="shared" si="7"/>
        <v>#N/A</v>
      </c>
      <c r="M37" s="73"/>
      <c r="N37" s="73"/>
      <c r="O37" s="73" t="e">
        <f t="shared" si="8"/>
        <v>#N/A</v>
      </c>
      <c r="P37" s="90">
        <v>0.1</v>
      </c>
    </row>
    <row r="38" spans="1:16" x14ac:dyDescent="0.15">
      <c r="A38" s="72">
        <v>20</v>
      </c>
      <c r="B38" s="73"/>
      <c r="C38" s="73">
        <f t="shared" si="9"/>
        <v>0</v>
      </c>
      <c r="D38" s="73"/>
      <c r="E38" s="73" t="e">
        <f t="shared" si="0"/>
        <v>#N/A</v>
      </c>
      <c r="F38" s="89" t="e">
        <f t="shared" si="1"/>
        <v>#N/A</v>
      </c>
      <c r="G38" s="89" t="e">
        <f t="shared" si="2"/>
        <v>#N/A</v>
      </c>
      <c r="H38" s="89" t="e">
        <f t="shared" si="3"/>
        <v>#N/A</v>
      </c>
      <c r="I38" s="73" t="e">
        <f t="shared" si="4"/>
        <v>#N/A</v>
      </c>
      <c r="J38" s="73" t="e">
        <f t="shared" si="5"/>
        <v>#N/A</v>
      </c>
      <c r="K38" s="73" t="e">
        <f t="shared" si="6"/>
        <v>#N/A</v>
      </c>
      <c r="L38" s="73" t="e">
        <f t="shared" si="7"/>
        <v>#N/A</v>
      </c>
      <c r="M38" s="73"/>
      <c r="N38" s="73"/>
      <c r="O38" s="73" t="e">
        <f t="shared" si="8"/>
        <v>#N/A</v>
      </c>
      <c r="P38" s="90">
        <v>0.1</v>
      </c>
    </row>
    <row r="39" spans="1:16" x14ac:dyDescent="0.15">
      <c r="A39" s="72">
        <v>21</v>
      </c>
      <c r="B39" s="73"/>
      <c r="C39" s="73">
        <f t="shared" si="9"/>
        <v>0</v>
      </c>
      <c r="D39" s="73"/>
      <c r="E39" s="73" t="e">
        <f t="shared" si="0"/>
        <v>#N/A</v>
      </c>
      <c r="F39" s="89" t="e">
        <f t="shared" si="1"/>
        <v>#N/A</v>
      </c>
      <c r="G39" s="89" t="e">
        <f t="shared" si="2"/>
        <v>#N/A</v>
      </c>
      <c r="H39" s="89" t="e">
        <f t="shared" si="3"/>
        <v>#N/A</v>
      </c>
      <c r="I39" s="73" t="e">
        <f t="shared" si="4"/>
        <v>#N/A</v>
      </c>
      <c r="J39" s="73" t="e">
        <f t="shared" si="5"/>
        <v>#N/A</v>
      </c>
      <c r="K39" s="73" t="e">
        <f t="shared" si="6"/>
        <v>#N/A</v>
      </c>
      <c r="L39" s="73" t="e">
        <f t="shared" si="7"/>
        <v>#N/A</v>
      </c>
      <c r="M39" s="73"/>
      <c r="N39" s="73"/>
      <c r="O39" s="73" t="e">
        <f t="shared" si="8"/>
        <v>#N/A</v>
      </c>
      <c r="P39" s="90">
        <v>0.1</v>
      </c>
    </row>
    <row r="41" spans="1:16" ht="15" thickBot="1" x14ac:dyDescent="0.2">
      <c r="B41" s="72" t="s">
        <v>569</v>
      </c>
    </row>
    <row r="42" spans="1:16" ht="27.75" thickBot="1" x14ac:dyDescent="0.2">
      <c r="A42" s="72">
        <v>0</v>
      </c>
      <c r="B42" s="91" t="s">
        <v>570</v>
      </c>
      <c r="C42" s="92" t="s">
        <v>600</v>
      </c>
      <c r="D42" s="93" t="s">
        <v>571</v>
      </c>
      <c r="E42" s="92" t="s">
        <v>572</v>
      </c>
      <c r="F42" s="93" t="s">
        <v>573</v>
      </c>
      <c r="G42" s="92" t="s">
        <v>601</v>
      </c>
      <c r="H42" s="93" t="s">
        <v>574</v>
      </c>
      <c r="I42" s="92" t="s">
        <v>575</v>
      </c>
      <c r="J42" s="93" t="s">
        <v>576</v>
      </c>
      <c r="K42" s="93" t="s">
        <v>577</v>
      </c>
      <c r="L42" s="93" t="s">
        <v>578</v>
      </c>
      <c r="M42" s="93" t="s">
        <v>579</v>
      </c>
      <c r="N42" s="93" t="s">
        <v>580</v>
      </c>
      <c r="O42" s="93" t="s">
        <v>581</v>
      </c>
      <c r="P42" s="94" t="s">
        <v>582</v>
      </c>
    </row>
    <row r="43" spans="1:16" ht="15" thickBot="1" x14ac:dyDescent="0.2">
      <c r="A43" s="72">
        <f>A42+IF(G43=0,0,1)</f>
        <v>0</v>
      </c>
      <c r="B43" s="95"/>
      <c r="C43" s="96"/>
      <c r="D43" s="96"/>
      <c r="E43" s="96">
        <v>1</v>
      </c>
      <c r="F43" s="97"/>
      <c r="G43" s="98">
        <f>広告展開利用申込書!T7</f>
        <v>0</v>
      </c>
      <c r="H43" s="98">
        <f>IF(広告展開利用申込書!U7&lt;EDATE(G43,3),広告展開利用申込書!U7,EDATE(G43,3)-1)</f>
        <v>0</v>
      </c>
      <c r="I43" s="96">
        <v>0</v>
      </c>
      <c r="J43" s="96">
        <v>0</v>
      </c>
      <c r="K43" s="96">
        <v>0</v>
      </c>
      <c r="L43" s="161" t="str">
        <f>IF(広告展開利用申込書!$G$23="", "", IF(TRIM(広告展開利用申込書!$G$22)="曲のみ", "器楽",広告展開利用申込書!$G$23))</f>
        <v/>
      </c>
      <c r="M43" s="100"/>
      <c r="N43" s="99" t="s">
        <v>568</v>
      </c>
      <c r="O43" s="100"/>
      <c r="P43" s="101"/>
    </row>
    <row r="44" spans="1:16" x14ac:dyDescent="0.15">
      <c r="A44" s="72">
        <f t="shared" ref="A44:A46" si="10">A43+IF(G44="",0,1)</f>
        <v>0</v>
      </c>
      <c r="B44" s="102"/>
      <c r="C44" s="103"/>
      <c r="D44" s="103"/>
      <c r="E44" s="103">
        <v>1</v>
      </c>
      <c r="F44" s="104"/>
      <c r="G44" s="105" t="str">
        <f>IF(広告展開利用申込書!U7&lt;=H43,"",H43+1)</f>
        <v/>
      </c>
      <c r="H44" s="105" t="str">
        <f>IF(広告展開利用申込書!U7&lt;=H43,"",IF(広告展開利用申込書!U7&lt;EDATE(G43,6),広告展開利用申込書!U7,EDATE(G43,6)-1))</f>
        <v/>
      </c>
      <c r="I44" s="106"/>
      <c r="J44" s="106"/>
      <c r="K44" s="106"/>
      <c r="L44" s="161" t="str">
        <f>IF(広告展開利用申込書!$G$23="", "", IF(TRIM(広告展開利用申込書!$G$22)="曲のみ", "器楽",広告展開利用申込書!$G$23))</f>
        <v/>
      </c>
      <c r="M44" s="106"/>
      <c r="N44" s="106"/>
      <c r="O44" s="106"/>
      <c r="P44" s="107"/>
    </row>
    <row r="45" spans="1:16" x14ac:dyDescent="0.15">
      <c r="A45" s="72">
        <f t="shared" si="10"/>
        <v>0</v>
      </c>
      <c r="B45" s="102"/>
      <c r="C45" s="103"/>
      <c r="D45" s="103"/>
      <c r="E45" s="103">
        <v>1</v>
      </c>
      <c r="F45" s="104"/>
      <c r="G45" s="105" t="str">
        <f>IF(広告展開利用申込書!U7&lt;=H44,"",H44+1)</f>
        <v/>
      </c>
      <c r="H45" s="105" t="str">
        <f>IF(広告展開利用申込書!U7&lt;=H44,"",IF(広告展開利用申込書!U7&lt;EDATE(G43,9),広告展開利用申込書!U7,EDATE(G43,9)-1))</f>
        <v/>
      </c>
      <c r="I45" s="106"/>
      <c r="J45" s="106"/>
      <c r="K45" s="106"/>
      <c r="L45" s="162" t="str">
        <f>IF(広告展開利用申込書!$G$23="", "", IF(TRIM(広告展開利用申込書!$G$22)="曲のみ", "器楽",広告展開利用申込書!$G$23))</f>
        <v/>
      </c>
      <c r="M45" s="106"/>
      <c r="N45" s="106"/>
      <c r="O45" s="106"/>
      <c r="P45" s="107"/>
    </row>
    <row r="46" spans="1:16" x14ac:dyDescent="0.15">
      <c r="A46" s="72">
        <f t="shared" si="10"/>
        <v>0</v>
      </c>
      <c r="B46" s="843"/>
      <c r="C46" s="844"/>
      <c r="D46" s="844"/>
      <c r="E46" s="844">
        <v>1</v>
      </c>
      <c r="F46" s="845"/>
      <c r="G46" s="846" t="str">
        <f>IF(広告展開利用申込書!U7&lt;=H45,"",H45+1)</f>
        <v/>
      </c>
      <c r="H46" s="846" t="str">
        <f>IF(広告展開利用申込書!U7&lt;=H45,"",IF(広告展開利用申込書!U7&lt;EDATE(G43,12),広告展開利用申込書!U7,EDATE(G43,12)-1))</f>
        <v/>
      </c>
      <c r="I46" s="847"/>
      <c r="J46" s="847"/>
      <c r="K46" s="847"/>
      <c r="L46" s="848" t="str">
        <f>IF(広告展開利用申込書!$G$23="", "", IF(TRIM(広告展開利用申込書!$G$22)="曲のみ", "器楽",広告展開利用申込書!$G$23))</f>
        <v/>
      </c>
      <c r="M46" s="847"/>
      <c r="N46" s="847"/>
      <c r="O46" s="847"/>
      <c r="P46" s="849"/>
    </row>
    <row r="47" spans="1:16" ht="15" thickBot="1" x14ac:dyDescent="0.2">
      <c r="A47" s="72">
        <f>A46+IF(G47="",0,1)</f>
        <v>0</v>
      </c>
      <c r="B47" s="108"/>
      <c r="C47" s="109"/>
      <c r="D47" s="109"/>
      <c r="E47" s="109">
        <v>1</v>
      </c>
      <c r="F47" s="110"/>
      <c r="G47" s="111" t="str">
        <f>IF(広告展開利用申込書!U7&lt;=H46,"",H46+1)</f>
        <v/>
      </c>
      <c r="H47" s="111" t="str">
        <f>IF(広告展開利用申込書!U7&lt;=H46,"",IF(広告展開利用申込書!U7&lt;EDATE(G43,15),広告展開利用申込書!U7,EDATE(G43,15)-1))</f>
        <v/>
      </c>
      <c r="I47" s="112"/>
      <c r="J47" s="112"/>
      <c r="K47" s="112"/>
      <c r="L47" s="163" t="str">
        <f>IF(広告展開利用申込書!$G$23="", "", IF(TRIM(広告展開利用申込書!$G$22)="曲のみ", "器楽",広告展開利用申込書!$G$23))</f>
        <v/>
      </c>
      <c r="M47" s="112"/>
      <c r="N47" s="112"/>
      <c r="O47" s="112"/>
      <c r="P47" s="113"/>
    </row>
    <row r="48" spans="1:16" x14ac:dyDescent="0.15">
      <c r="A48" s="72">
        <f>A47+IF(G48=0,0,1)</f>
        <v>0</v>
      </c>
      <c r="B48" s="114"/>
      <c r="C48" s="96"/>
      <c r="D48" s="96"/>
      <c r="E48" s="96">
        <v>2</v>
      </c>
      <c r="F48" s="115"/>
      <c r="G48" s="98">
        <f>広告展開利用申込書!T8</f>
        <v>0</v>
      </c>
      <c r="H48" s="98">
        <f>IF(広告展開利用申込書!U8&lt;EDATE(G48,3),広告展開利用申込書!U8,EDATE(G48,3)-1)</f>
        <v>0</v>
      </c>
      <c r="I48" s="116"/>
      <c r="J48" s="116"/>
      <c r="K48" s="116"/>
      <c r="L48" s="164" t="str">
        <f>IF(広告展開利用申込書!$G$23="", "", IF(TRIM(広告展開利用申込書!$G$22)="曲のみ", "器楽",広告展開利用申込書!$G$23))</f>
        <v/>
      </c>
      <c r="M48" s="116"/>
      <c r="N48" s="116"/>
      <c r="O48" s="116"/>
      <c r="P48" s="101"/>
    </row>
    <row r="49" spans="1:16" x14ac:dyDescent="0.15">
      <c r="A49" s="72">
        <f>A48+IF(G49="",0,1)</f>
        <v>0</v>
      </c>
      <c r="B49" s="102"/>
      <c r="C49" s="103"/>
      <c r="D49" s="103"/>
      <c r="E49" s="103">
        <v>2</v>
      </c>
      <c r="F49" s="104"/>
      <c r="G49" s="105" t="str">
        <f>IF(広告展開利用申込書!U8&lt;=H48,"",H48+1)</f>
        <v/>
      </c>
      <c r="H49" s="105" t="str">
        <f>IF(広告展開利用申込書!U8&lt;=H48,"",IF(広告展開利用申込書!U8&lt;EDATE(G48,6),広告展開利用申込書!U8,EDATE(G48,6)-1))</f>
        <v/>
      </c>
      <c r="I49" s="106"/>
      <c r="J49" s="106"/>
      <c r="K49" s="106"/>
      <c r="L49" s="162" t="str">
        <f>IF(広告展開利用申込書!$G$23="", "", IF(TRIM(広告展開利用申込書!$G$22)="曲のみ", "器楽",広告展開利用申込書!$G$23))</f>
        <v/>
      </c>
      <c r="M49" s="106"/>
      <c r="N49" s="106"/>
      <c r="O49" s="106"/>
      <c r="P49" s="107"/>
    </row>
    <row r="50" spans="1:16" x14ac:dyDescent="0.15">
      <c r="A50" s="72">
        <f>A49+IF(G50="",0,1)</f>
        <v>0</v>
      </c>
      <c r="B50" s="102"/>
      <c r="C50" s="103"/>
      <c r="D50" s="103"/>
      <c r="E50" s="103">
        <v>2</v>
      </c>
      <c r="F50" s="104"/>
      <c r="G50" s="105" t="str">
        <f>IF(広告展開利用申込書!U8&lt;=H49,"",H49+1)</f>
        <v/>
      </c>
      <c r="H50" s="105" t="str">
        <f>IF(広告展開利用申込書!U8&lt;=H49,"",IF(広告展開利用申込書!U8&lt;EDATE(G48,9),広告展開利用申込書!U8,EDATE(G48,9)-1))</f>
        <v/>
      </c>
      <c r="I50" s="106"/>
      <c r="J50" s="106"/>
      <c r="K50" s="106"/>
      <c r="L50" s="162" t="str">
        <f>IF(広告展開利用申込書!$G$23="", "", IF(TRIM(広告展開利用申込書!$G$22)="曲のみ", "器楽",広告展開利用申込書!$G$23))</f>
        <v/>
      </c>
      <c r="M50" s="106"/>
      <c r="N50" s="106"/>
      <c r="O50" s="106"/>
      <c r="P50" s="107"/>
    </row>
    <row r="51" spans="1:16" x14ac:dyDescent="0.15">
      <c r="A51" s="72">
        <f>A50+IF(G51="",0,1)</f>
        <v>0</v>
      </c>
      <c r="B51" s="843"/>
      <c r="C51" s="844"/>
      <c r="D51" s="844"/>
      <c r="E51" s="844">
        <v>2</v>
      </c>
      <c r="F51" s="845"/>
      <c r="G51" s="846" t="str">
        <f>IF(広告展開利用申込書!U8&lt;=H50,"",H50+1)</f>
        <v/>
      </c>
      <c r="H51" s="846" t="str">
        <f>IF(広告展開利用申込書!U8&lt;=H50,"",IF(広告展開利用申込書!U8&lt;EDATE(G48,12),広告展開利用申込書!U8,EDATE(G48,12)-1))</f>
        <v/>
      </c>
      <c r="I51" s="847"/>
      <c r="J51" s="847"/>
      <c r="K51" s="847"/>
      <c r="L51" s="848" t="str">
        <f>IF(広告展開利用申込書!$G$23="", "", IF(TRIM(広告展開利用申込書!$G$22)="曲のみ", "器楽",広告展開利用申込書!$G$23))</f>
        <v/>
      </c>
      <c r="M51" s="847"/>
      <c r="N51" s="847"/>
      <c r="O51" s="847"/>
      <c r="P51" s="849"/>
    </row>
    <row r="52" spans="1:16" ht="15" thickBot="1" x14ac:dyDescent="0.2">
      <c r="A52" s="72">
        <f>A51+IF(G52="",0,1)</f>
        <v>0</v>
      </c>
      <c r="B52" s="108"/>
      <c r="C52" s="109"/>
      <c r="D52" s="109"/>
      <c r="E52" s="109">
        <v>2</v>
      </c>
      <c r="F52" s="110"/>
      <c r="G52" s="111" t="str">
        <f>IF(広告展開利用申込書!U8&lt;=H51,"",H51+1)</f>
        <v/>
      </c>
      <c r="H52" s="111" t="str">
        <f>IF(広告展開利用申込書!U8&lt;=H51,"",IF(広告展開利用申込書!U8&lt;EDATE(G48,15),広告展開利用申込書!U8,EDATE(G48,15)-1))</f>
        <v/>
      </c>
      <c r="I52" s="112"/>
      <c r="J52" s="112"/>
      <c r="K52" s="112"/>
      <c r="L52" s="163" t="str">
        <f>IF(広告展開利用申込書!$G$23="", "", IF(TRIM(広告展開利用申込書!$G$22)="曲のみ", "器楽",広告展開利用申込書!$G$23))</f>
        <v/>
      </c>
      <c r="M52" s="112"/>
      <c r="N52" s="112"/>
      <c r="O52" s="112"/>
      <c r="P52" s="113"/>
    </row>
    <row r="53" spans="1:16" x14ac:dyDescent="0.15">
      <c r="A53" s="72">
        <f>A52+IF(G53=0,0,1)</f>
        <v>0</v>
      </c>
      <c r="B53" s="114"/>
      <c r="C53" s="96"/>
      <c r="D53" s="96"/>
      <c r="E53" s="803">
        <v>3</v>
      </c>
      <c r="F53" s="115"/>
      <c r="G53" s="98">
        <f>広告展開利用申込書!T9</f>
        <v>0</v>
      </c>
      <c r="H53" s="117">
        <f>IF(広告展開利用申込書!U9&lt;EDATE(G53,3),広告展開利用申込書!U9,EDATE(G53,3)-1)</f>
        <v>0</v>
      </c>
      <c r="I53" s="116"/>
      <c r="J53" s="116"/>
      <c r="K53" s="116"/>
      <c r="L53" s="164" t="str">
        <f>IF(広告展開利用申込書!$G$23="", "", IF(TRIM(広告展開利用申込書!$G$22)="曲のみ", "器楽",広告展開利用申込書!$G$23))</f>
        <v/>
      </c>
      <c r="M53" s="116"/>
      <c r="N53" s="116"/>
      <c r="O53" s="116"/>
      <c r="P53" s="101"/>
    </row>
    <row r="54" spans="1:16" x14ac:dyDescent="0.15">
      <c r="A54" s="72">
        <f>A53+IF(G54="",0,1)</f>
        <v>0</v>
      </c>
      <c r="B54" s="102"/>
      <c r="C54" s="103"/>
      <c r="D54" s="103"/>
      <c r="E54" s="804">
        <v>3</v>
      </c>
      <c r="F54" s="104"/>
      <c r="G54" s="105" t="str">
        <f>IF(広告展開利用申込書!U9&lt;=H53,"",H53+1)</f>
        <v/>
      </c>
      <c r="H54" s="105" t="str">
        <f>IF(広告展開利用申込書!U9&lt;=H53,"",IF(広告展開利用申込書!U9&lt;EDATE(G53,6),広告展開利用申込書!U9,EDATE(G53,6)-1))</f>
        <v/>
      </c>
      <c r="I54" s="106"/>
      <c r="J54" s="106"/>
      <c r="K54" s="106"/>
      <c r="L54" s="162" t="str">
        <f>IF(広告展開利用申込書!$G$23="", "", IF(TRIM(広告展開利用申込書!$G$22)="曲のみ", "器楽",広告展開利用申込書!$G$23))</f>
        <v/>
      </c>
      <c r="M54" s="106"/>
      <c r="N54" s="106"/>
      <c r="O54" s="106"/>
      <c r="P54" s="107"/>
    </row>
    <row r="55" spans="1:16" x14ac:dyDescent="0.15">
      <c r="A55" s="72">
        <f>A54+IF(G55="",0,1)</f>
        <v>0</v>
      </c>
      <c r="B55" s="102"/>
      <c r="C55" s="103"/>
      <c r="D55" s="103"/>
      <c r="E55" s="804">
        <v>3</v>
      </c>
      <c r="F55" s="104"/>
      <c r="G55" s="105" t="str">
        <f>IF(広告展開利用申込書!U9&lt;=H54,"",H54+1)</f>
        <v/>
      </c>
      <c r="H55" s="105" t="str">
        <f>IF(広告展開利用申込書!U9&lt;=H54,"",IF(広告展開利用申込書!U9&lt;EDATE(G53,9),広告展開利用申込書!U9,EDATE(G53,9)-1))</f>
        <v/>
      </c>
      <c r="I55" s="106"/>
      <c r="J55" s="106"/>
      <c r="K55" s="106"/>
      <c r="L55" s="162" t="str">
        <f>IF(広告展開利用申込書!$G$23="", "", IF(TRIM(広告展開利用申込書!$G$22)="曲のみ", "器楽",広告展開利用申込書!$G$23))</f>
        <v/>
      </c>
      <c r="M55" s="106"/>
      <c r="N55" s="106"/>
      <c r="O55" s="106"/>
      <c r="P55" s="107"/>
    </row>
    <row r="56" spans="1:16" x14ac:dyDescent="0.15">
      <c r="A56" s="72">
        <f>A55+IF(G56="",0,1)</f>
        <v>0</v>
      </c>
      <c r="B56" s="843"/>
      <c r="C56" s="844"/>
      <c r="D56" s="844"/>
      <c r="E56" s="850">
        <v>3</v>
      </c>
      <c r="F56" s="845"/>
      <c r="G56" s="846" t="str">
        <f>IF(広告展開利用申込書!U9&lt;=H55,"",H55+1)</f>
        <v/>
      </c>
      <c r="H56" s="846" t="str">
        <f>IF(広告展開利用申込書!U9&lt;=H55,"",IF(広告展開利用申込書!U9&lt;EDATE(G53,12),広告展開利用申込書!U9,EDATE(G53,12)-1))</f>
        <v/>
      </c>
      <c r="I56" s="847"/>
      <c r="J56" s="847"/>
      <c r="K56" s="847"/>
      <c r="L56" s="848" t="str">
        <f>IF(広告展開利用申込書!$G$23="", "", IF(TRIM(広告展開利用申込書!$G$22)="曲のみ", "器楽",広告展開利用申込書!$G$23))</f>
        <v/>
      </c>
      <c r="M56" s="847"/>
      <c r="N56" s="847"/>
      <c r="O56" s="847"/>
      <c r="P56" s="849"/>
    </row>
    <row r="57" spans="1:16" ht="15" thickBot="1" x14ac:dyDescent="0.2">
      <c r="A57" s="72">
        <f>A56+IF(G57="",0,1)</f>
        <v>0</v>
      </c>
      <c r="B57" s="108"/>
      <c r="C57" s="109"/>
      <c r="D57" s="109"/>
      <c r="E57" s="805">
        <v>3</v>
      </c>
      <c r="F57" s="110"/>
      <c r="G57" s="111" t="str">
        <f>IF(広告展開利用申込書!U9&lt;=H56,"",H56+1)</f>
        <v/>
      </c>
      <c r="H57" s="111" t="str">
        <f>IF(広告展開利用申込書!U9&lt;=H56,"",IF(広告展開利用申込書!U9&lt;EDATE(G53,15),広告展開利用申込書!U9,EDATE(G53,15)-1))</f>
        <v/>
      </c>
      <c r="I57" s="112"/>
      <c r="J57" s="112"/>
      <c r="K57" s="112"/>
      <c r="L57" s="163" t="str">
        <f>IF(広告展開利用申込書!$G$23="", "", IF(TRIM(広告展開利用申込書!$G$22)="曲のみ", "器楽",広告展開利用申込書!$G$23))</f>
        <v/>
      </c>
      <c r="M57" s="112"/>
      <c r="N57" s="112"/>
      <c r="O57" s="112"/>
      <c r="P57" s="113"/>
    </row>
    <row r="58" spans="1:16" x14ac:dyDescent="0.15">
      <c r="A58" s="72">
        <f t="shared" ref="A58:A63" si="11">A57+IF(G58=0,0,1)</f>
        <v>0</v>
      </c>
      <c r="B58" s="114"/>
      <c r="C58" s="96"/>
      <c r="D58" s="96"/>
      <c r="E58" s="803">
        <v>4</v>
      </c>
      <c r="F58" s="115"/>
      <c r="G58" s="117">
        <f>広告展開利用申込書!T10</f>
        <v>0</v>
      </c>
      <c r="H58" s="117">
        <f>広告展開利用申込書!U10</f>
        <v>0</v>
      </c>
      <c r="I58" s="116"/>
      <c r="J58" s="116"/>
      <c r="K58" s="116"/>
      <c r="L58" s="164" t="str">
        <f>IF(広告展開利用申込書!$G$23="", "", IF(TRIM(広告展開利用申込書!$G$22)="曲のみ", "器楽",広告展開利用申込書!$G$23))</f>
        <v/>
      </c>
      <c r="M58" s="116"/>
      <c r="N58" s="116"/>
      <c r="O58" s="118"/>
      <c r="P58" s="101"/>
    </row>
    <row r="59" spans="1:16" x14ac:dyDescent="0.15">
      <c r="A59" s="72">
        <f t="shared" si="11"/>
        <v>0</v>
      </c>
      <c r="B59" s="102"/>
      <c r="C59" s="103"/>
      <c r="D59" s="103"/>
      <c r="E59" s="804">
        <v>5</v>
      </c>
      <c r="F59" s="104"/>
      <c r="G59" s="105">
        <f>広告展開利用申込書!T11</f>
        <v>0</v>
      </c>
      <c r="H59" s="105">
        <f>広告展開利用申込書!U11</f>
        <v>0</v>
      </c>
      <c r="I59" s="119"/>
      <c r="J59" s="106"/>
      <c r="K59" s="106"/>
      <c r="L59" s="162" t="str">
        <f>IF(広告展開利用申込書!$G$23="", "", IF(TRIM(広告展開利用申込書!$G$22)="曲のみ", "器楽",広告展開利用申込書!$G$23))</f>
        <v/>
      </c>
      <c r="M59" s="106"/>
      <c r="N59" s="106"/>
      <c r="O59" s="119"/>
      <c r="P59" s="107"/>
    </row>
    <row r="60" spans="1:16" x14ac:dyDescent="0.15">
      <c r="A60" s="72">
        <f t="shared" si="11"/>
        <v>0</v>
      </c>
      <c r="B60" s="102"/>
      <c r="C60" s="103"/>
      <c r="D60" s="103"/>
      <c r="E60" s="804">
        <v>6</v>
      </c>
      <c r="F60" s="104"/>
      <c r="G60" s="105">
        <f>広告展開利用申込書!T12</f>
        <v>0</v>
      </c>
      <c r="H60" s="105">
        <f>広告展開利用申込書!U12</f>
        <v>0</v>
      </c>
      <c r="I60" s="119"/>
      <c r="J60" s="106"/>
      <c r="K60" s="106"/>
      <c r="L60" s="162" t="str">
        <f>IF(広告展開利用申込書!$G$23="", "", IF(TRIM(広告展開利用申込書!$G$22)="曲のみ", "器楽",広告展開利用申込書!$G$23))</f>
        <v/>
      </c>
      <c r="M60" s="106"/>
      <c r="N60" s="106"/>
      <c r="O60" s="119"/>
      <c r="P60" s="107"/>
    </row>
    <row r="61" spans="1:16" x14ac:dyDescent="0.15">
      <c r="A61" s="72">
        <f t="shared" si="11"/>
        <v>0</v>
      </c>
      <c r="B61" s="102"/>
      <c r="C61" s="106"/>
      <c r="D61" s="106"/>
      <c r="E61" s="804">
        <v>7</v>
      </c>
      <c r="F61" s="104"/>
      <c r="G61" s="105">
        <f>広告展開利用申込書!T13</f>
        <v>0</v>
      </c>
      <c r="H61" s="105">
        <f>広告展開利用申込書!U13</f>
        <v>0</v>
      </c>
      <c r="I61" s="106"/>
      <c r="J61" s="106"/>
      <c r="K61" s="106"/>
      <c r="L61" s="162" t="str">
        <f>IF(広告展開利用申込書!$G$23="", "", IF(TRIM(広告展開利用申込書!$G$22)="曲のみ", "器楽",広告展開利用申込書!$G$23))</f>
        <v/>
      </c>
      <c r="M61" s="106"/>
      <c r="N61" s="106"/>
      <c r="O61" s="106"/>
      <c r="P61" s="165"/>
    </row>
    <row r="62" spans="1:16" x14ac:dyDescent="0.15">
      <c r="A62" s="72">
        <f t="shared" si="11"/>
        <v>0</v>
      </c>
      <c r="B62" s="102"/>
      <c r="C62" s="106"/>
      <c r="D62" s="106"/>
      <c r="E62" s="804">
        <v>8</v>
      </c>
      <c r="F62" s="104"/>
      <c r="G62" s="105">
        <f>広告展開利用申込書!T14</f>
        <v>0</v>
      </c>
      <c r="H62" s="105">
        <f>広告展開利用申込書!U14</f>
        <v>0</v>
      </c>
      <c r="I62" s="106"/>
      <c r="J62" s="106"/>
      <c r="K62" s="106"/>
      <c r="L62" s="162" t="str">
        <f>IF(広告展開利用申込書!$G$23="", "", IF(TRIM(広告展開利用申込書!$G$22)="曲のみ", "器楽",広告展開利用申込書!$G$23))</f>
        <v/>
      </c>
      <c r="M62" s="106"/>
      <c r="N62" s="106"/>
      <c r="O62" s="106"/>
      <c r="P62" s="165"/>
    </row>
    <row r="63" spans="1:16" ht="15" thickBot="1" x14ac:dyDescent="0.2">
      <c r="A63" s="72">
        <f t="shared" si="11"/>
        <v>0</v>
      </c>
      <c r="B63" s="108"/>
      <c r="C63" s="112"/>
      <c r="D63" s="112"/>
      <c r="E63" s="805">
        <v>9</v>
      </c>
      <c r="F63" s="110"/>
      <c r="G63" s="111">
        <f>広告展開利用申込書!T15</f>
        <v>0</v>
      </c>
      <c r="H63" s="111">
        <f>広告展開利用申込書!U15</f>
        <v>0</v>
      </c>
      <c r="I63" s="112"/>
      <c r="J63" s="112"/>
      <c r="K63" s="112"/>
      <c r="L63" s="163" t="str">
        <f>IF(広告展開利用申込書!$G$23="", "", IF(TRIM(広告展開利用申込書!$G$22)="曲のみ", "器楽",広告展開利用申込書!$G$23))</f>
        <v/>
      </c>
      <c r="M63" s="112"/>
      <c r="N63" s="112"/>
      <c r="O63" s="112"/>
      <c r="P63" s="166"/>
    </row>
  </sheetData>
  <sheetProtection algorithmName="SHA-512" hashValue="d1hTDBkyjhmPRswpSiEd7Qp3THMkEfHW2TbuddWZefZX6iwr26bjt4LEX3umqzFlv7ULbnXKSAj+F6SrXtI/Kw==" saltValue="5Bahpod3cxmCuaKdr3f/kQ==" spinCount="100000" sheet="1" objects="1" scenarios="1"/>
  <mergeCells count="1">
    <mergeCell ref="F14:N16"/>
  </mergeCells>
  <phoneticPr fontId="22"/>
  <dataValidations count="1">
    <dataValidation type="list" allowBlank="1" showInputMessage="1" sqref="M11" xr:uid="{00000000-0002-0000-1200-000000000000}">
      <formula1>"品田,有村,川﨑,黒田,佐藤,中谷,中村,亀田"</formula1>
    </dataValidation>
  </dataValidation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tabColor theme="9" tint="0.59999389629810485"/>
    <pageSetUpPr fitToPage="1"/>
  </sheetPr>
  <dimension ref="A1:Y34"/>
  <sheetViews>
    <sheetView showGridLines="0" showRowColHeaders="0" topLeftCell="A10" zoomScaleNormal="100" workbookViewId="0">
      <selection activeCell="K27" sqref="K27:S29"/>
    </sheetView>
  </sheetViews>
  <sheetFormatPr defaultColWidth="0" defaultRowHeight="12" zeroHeight="1" x14ac:dyDescent="0.15"/>
  <cols>
    <col min="1" max="1" width="4.375" style="195" customWidth="1"/>
    <col min="2" max="2" width="4.125" style="195" customWidth="1"/>
    <col min="3" max="3" width="11" style="195" customWidth="1"/>
    <col min="4" max="4" width="7.75" style="195" bestFit="1" customWidth="1"/>
    <col min="5" max="5" width="4.125" style="195" customWidth="1"/>
    <col min="6" max="6" width="4.75" style="195" bestFit="1" customWidth="1"/>
    <col min="7" max="7" width="4.375" style="195" customWidth="1"/>
    <col min="8" max="8" width="4.75" style="195" bestFit="1" customWidth="1"/>
    <col min="9" max="9" width="4.375" style="195" customWidth="1"/>
    <col min="10" max="10" width="3.375" style="195" bestFit="1" customWidth="1"/>
    <col min="11" max="11" width="9.625" style="195" customWidth="1"/>
    <col min="12" max="12" width="4.125" style="195" customWidth="1"/>
    <col min="13" max="13" width="3.375" style="195" bestFit="1" customWidth="1"/>
    <col min="14" max="14" width="7.75" style="195" bestFit="1" customWidth="1"/>
    <col min="15" max="15" width="3.375" style="195" customWidth="1"/>
    <col min="16" max="16" width="4.125" style="195" customWidth="1"/>
    <col min="17" max="17" width="2.625" style="195" customWidth="1"/>
    <col min="18" max="18" width="4.25" style="195" bestFit="1" customWidth="1"/>
    <col min="19" max="19" width="3.75" style="195" customWidth="1"/>
    <col min="20" max="20" width="1.625" style="195" customWidth="1"/>
    <col min="21" max="21" width="0.875" style="195" customWidth="1"/>
    <col min="22" max="22" width="27.875" style="195" customWidth="1"/>
    <col min="23" max="23" width="1" style="195" customWidth="1"/>
    <col min="24" max="24" width="27.875" style="195" customWidth="1"/>
    <col min="25" max="25" width="3.5" style="195" customWidth="1"/>
    <col min="26" max="16384" width="9" style="195" hidden="1"/>
  </cols>
  <sheetData>
    <row r="1" spans="1:25" ht="35.25" customHeight="1" thickBot="1" x14ac:dyDescent="0.2">
      <c r="A1" s="2049" t="s">
        <v>757</v>
      </c>
      <c r="B1" s="2049"/>
      <c r="C1" s="2049"/>
      <c r="D1" s="2049"/>
      <c r="E1" s="2049"/>
      <c r="F1" s="2049"/>
      <c r="G1" s="2049"/>
      <c r="H1" s="2049"/>
      <c r="I1" s="2049"/>
      <c r="J1" s="2049"/>
      <c r="K1" s="2049"/>
      <c r="L1" s="2049"/>
      <c r="M1" s="2049"/>
      <c r="N1" s="2049"/>
      <c r="O1" s="2049"/>
      <c r="P1" s="2049"/>
      <c r="Q1" s="2049"/>
      <c r="R1" s="2049"/>
      <c r="S1" s="2049"/>
      <c r="T1" s="2049"/>
      <c r="U1" s="2049"/>
      <c r="V1" s="2049"/>
      <c r="W1" s="2049"/>
      <c r="X1" s="2049"/>
      <c r="Y1" s="2049"/>
    </row>
    <row r="2" spans="1:25" ht="18.75" customHeight="1" thickBot="1" x14ac:dyDescent="0.2">
      <c r="A2" s="196"/>
      <c r="B2" s="2063" t="s">
        <v>789</v>
      </c>
      <c r="C2" s="2064"/>
      <c r="D2" s="298"/>
      <c r="E2" s="197" t="s">
        <v>791</v>
      </c>
      <c r="F2" s="299" t="str">
        <f>IF(⑥店頭以外!F7="","",⑥店頭以外!F7)</f>
        <v/>
      </c>
      <c r="G2" s="197" t="s">
        <v>792</v>
      </c>
      <c r="H2" s="300" t="str">
        <f>IF(⑥店頭以外!F7="","",⑥店頭以外!F7)</f>
        <v/>
      </c>
      <c r="I2" s="198" t="s">
        <v>790</v>
      </c>
      <c r="J2" s="199"/>
      <c r="K2" s="199"/>
      <c r="L2" s="199"/>
      <c r="M2" s="199"/>
      <c r="N2" s="199"/>
      <c r="O2" s="199"/>
      <c r="P2" s="199"/>
      <c r="Q2" s="199"/>
      <c r="R2" s="199"/>
      <c r="S2" s="199"/>
      <c r="T2" s="199"/>
      <c r="U2" s="199"/>
      <c r="V2" s="199"/>
      <c r="W2" s="199"/>
      <c r="X2" s="199"/>
      <c r="Y2" s="199"/>
    </row>
    <row r="3" spans="1:25" ht="11.45" customHeight="1" thickBot="1" x14ac:dyDescent="0.2">
      <c r="A3" s="2050"/>
      <c r="B3" s="2050"/>
      <c r="C3" s="2050"/>
      <c r="D3" s="2050"/>
      <c r="E3" s="2050"/>
      <c r="F3" s="2050"/>
      <c r="G3" s="2050"/>
      <c r="H3" s="2050"/>
      <c r="I3" s="2050"/>
      <c r="J3" s="2050"/>
      <c r="K3" s="2050"/>
      <c r="L3" s="2050"/>
      <c r="M3" s="2050"/>
      <c r="N3" s="2050"/>
      <c r="O3" s="2050"/>
      <c r="P3" s="2050"/>
      <c r="Q3" s="2050"/>
      <c r="R3" s="2050"/>
      <c r="S3" s="2050"/>
      <c r="T3" s="2050"/>
      <c r="U3" s="2050"/>
      <c r="V3" s="2050"/>
      <c r="W3" s="2050"/>
      <c r="X3" s="2050"/>
      <c r="Y3" s="2050"/>
    </row>
    <row r="4" spans="1:25" ht="11.25" customHeight="1" x14ac:dyDescent="0.15">
      <c r="A4" s="200"/>
      <c r="B4" s="2051" t="s">
        <v>465</v>
      </c>
      <c r="C4" s="201" t="s">
        <v>758</v>
      </c>
      <c r="D4" s="2054"/>
      <c r="E4" s="2055"/>
      <c r="F4" s="2055"/>
      <c r="G4" s="2055"/>
      <c r="H4" s="2055"/>
      <c r="I4" s="2055"/>
      <c r="J4" s="2055"/>
      <c r="K4" s="2055"/>
      <c r="L4" s="2055"/>
      <c r="M4" s="2055"/>
      <c r="N4" s="2055"/>
      <c r="O4" s="2055"/>
      <c r="P4" s="2055"/>
      <c r="Q4" s="2055"/>
      <c r="R4" s="2055"/>
      <c r="S4" s="2056"/>
      <c r="T4" s="200"/>
      <c r="U4" s="200"/>
      <c r="V4" s="2057"/>
      <c r="W4" s="2058"/>
      <c r="X4" s="2059"/>
      <c r="Y4" s="200"/>
    </row>
    <row r="5" spans="1:25" ht="22.5" customHeight="1" x14ac:dyDescent="0.15">
      <c r="A5" s="200"/>
      <c r="B5" s="2052"/>
      <c r="C5" s="236" t="s">
        <v>0</v>
      </c>
      <c r="D5" s="2060" t="str">
        <f>IF(広告展開利用申込書!G6="","",広告展開利用申込書!G6&amp;" "&amp;広告展開利用申込書!G7)</f>
        <v/>
      </c>
      <c r="E5" s="2061"/>
      <c r="F5" s="2061"/>
      <c r="G5" s="2061"/>
      <c r="H5" s="2061"/>
      <c r="I5" s="2061"/>
      <c r="J5" s="2061"/>
      <c r="K5" s="2061"/>
      <c r="L5" s="2061"/>
      <c r="M5" s="2061"/>
      <c r="N5" s="2061"/>
      <c r="O5" s="2061"/>
      <c r="P5" s="2061"/>
      <c r="Q5" s="2061"/>
      <c r="R5" s="2061"/>
      <c r="S5" s="2062"/>
      <c r="T5" s="200"/>
      <c r="U5" s="200"/>
      <c r="V5" s="2057"/>
      <c r="W5" s="2058"/>
      <c r="X5" s="2059"/>
      <c r="Y5" s="200"/>
    </row>
    <row r="6" spans="1:25" ht="11.25" customHeight="1" x14ac:dyDescent="0.15">
      <c r="A6" s="200"/>
      <c r="B6" s="2052"/>
      <c r="C6" s="202" t="s">
        <v>758</v>
      </c>
      <c r="D6" s="1981" t="s">
        <v>759</v>
      </c>
      <c r="E6" s="1982"/>
      <c r="F6" s="1982"/>
      <c r="G6" s="1982"/>
      <c r="H6" s="1982"/>
      <c r="I6" s="1983"/>
      <c r="J6" s="1983"/>
      <c r="K6" s="1983"/>
      <c r="L6" s="1983"/>
      <c r="M6" s="1983"/>
      <c r="N6" s="1983"/>
      <c r="O6" s="1983"/>
      <c r="P6" s="1983"/>
      <c r="Q6" s="1983"/>
      <c r="R6" s="1983"/>
      <c r="S6" s="1984"/>
      <c r="T6" s="200"/>
      <c r="U6" s="200"/>
      <c r="V6" s="2057"/>
      <c r="W6" s="2058"/>
      <c r="X6" s="2059"/>
      <c r="Y6" s="200"/>
    </row>
    <row r="7" spans="1:25" ht="22.5" customHeight="1" x14ac:dyDescent="0.15">
      <c r="A7" s="200"/>
      <c r="B7" s="2052"/>
      <c r="C7" s="203" t="s">
        <v>760</v>
      </c>
      <c r="D7" s="2003" t="str">
        <f>IF(広告展開利用申込書!G8="","",広告展開利用申込書!G8)</f>
        <v/>
      </c>
      <c r="E7" s="2004"/>
      <c r="F7" s="2004"/>
      <c r="G7" s="2004"/>
      <c r="H7" s="2004"/>
      <c r="I7" s="2004"/>
      <c r="J7" s="2004"/>
      <c r="K7" s="2004"/>
      <c r="L7" s="2004"/>
      <c r="M7" s="2004"/>
      <c r="N7" s="2004"/>
      <c r="O7" s="2004"/>
      <c r="P7" s="2004"/>
      <c r="Q7" s="2004"/>
      <c r="R7" s="2004"/>
      <c r="S7" s="2005"/>
      <c r="T7" s="200"/>
      <c r="U7" s="200"/>
      <c r="V7" s="2057"/>
      <c r="W7" s="2058"/>
      <c r="X7" s="2059"/>
      <c r="Y7" s="200"/>
    </row>
    <row r="8" spans="1:25" ht="11.25" customHeight="1" x14ac:dyDescent="0.15">
      <c r="A8" s="200"/>
      <c r="B8" s="2052"/>
      <c r="C8" s="202" t="s">
        <v>761</v>
      </c>
      <c r="D8" s="1998"/>
      <c r="E8" s="1999"/>
      <c r="F8" s="1999"/>
      <c r="G8" s="1999"/>
      <c r="H8" s="1999"/>
      <c r="I8" s="1999"/>
      <c r="J8" s="1999"/>
      <c r="K8" s="1999"/>
      <c r="L8" s="1999"/>
      <c r="M8" s="1999"/>
      <c r="N8" s="2006" t="s">
        <v>762</v>
      </c>
      <c r="O8" s="2007"/>
      <c r="P8" s="2007"/>
      <c r="Q8" s="2007"/>
      <c r="R8" s="2007"/>
      <c r="S8" s="2008"/>
      <c r="T8" s="200"/>
      <c r="U8" s="200"/>
      <c r="V8" s="2057"/>
      <c r="W8" s="2058"/>
      <c r="X8" s="2059"/>
      <c r="Y8" s="200"/>
    </row>
    <row r="9" spans="1:25" ht="22.5" customHeight="1" x14ac:dyDescent="0.15">
      <c r="A9" s="200"/>
      <c r="B9" s="2052"/>
      <c r="C9" s="236" t="s">
        <v>2</v>
      </c>
      <c r="D9" s="2000" t="str">
        <f>IF(広告展開利用申込書!G9="","",広告展開利用申込書!G9)</f>
        <v/>
      </c>
      <c r="E9" s="2001"/>
      <c r="F9" s="2001"/>
      <c r="G9" s="2001"/>
      <c r="H9" s="2001"/>
      <c r="I9" s="2001"/>
      <c r="J9" s="2001"/>
      <c r="K9" s="2001"/>
      <c r="L9" s="2001"/>
      <c r="M9" s="2001"/>
      <c r="N9" s="238"/>
      <c r="O9" s="204" t="s">
        <v>791</v>
      </c>
      <c r="P9" s="239"/>
      <c r="Q9" s="204" t="s">
        <v>802</v>
      </c>
      <c r="R9" s="240"/>
      <c r="S9" s="205" t="s">
        <v>763</v>
      </c>
      <c r="T9" s="200"/>
      <c r="U9" s="200"/>
      <c r="V9" s="2057"/>
      <c r="W9" s="2058"/>
      <c r="X9" s="2059"/>
      <c r="Y9" s="200"/>
    </row>
    <row r="10" spans="1:25" ht="20.25" customHeight="1" x14ac:dyDescent="0.15">
      <c r="A10" s="200"/>
      <c r="B10" s="2052"/>
      <c r="C10" s="206" t="s">
        <v>764</v>
      </c>
      <c r="D10" s="2000" t="str">
        <f>IF(広告展開利用申込書!G12="","",広告展開利用申込書!G12)</f>
        <v/>
      </c>
      <c r="E10" s="2001"/>
      <c r="F10" s="2001"/>
      <c r="G10" s="2001"/>
      <c r="H10" s="2001"/>
      <c r="I10" s="2001"/>
      <c r="J10" s="2001"/>
      <c r="K10" s="207" t="s">
        <v>765</v>
      </c>
      <c r="L10" s="2000"/>
      <c r="M10" s="2001"/>
      <c r="N10" s="2001"/>
      <c r="O10" s="2001"/>
      <c r="P10" s="2001"/>
      <c r="Q10" s="2001"/>
      <c r="R10" s="2001"/>
      <c r="S10" s="2002"/>
      <c r="T10" s="200"/>
      <c r="U10" s="200"/>
      <c r="V10" s="2057"/>
      <c r="W10" s="2058"/>
      <c r="X10" s="2059"/>
      <c r="Y10" s="200"/>
    </row>
    <row r="11" spans="1:25" ht="20.25" customHeight="1" x14ac:dyDescent="0.15">
      <c r="A11" s="200"/>
      <c r="B11" s="2052"/>
      <c r="C11" s="206" t="s">
        <v>766</v>
      </c>
      <c r="D11" s="2000" t="str">
        <f>IF(広告展開利用申込書!G14="","",広告展開利用申込書!G14)</f>
        <v/>
      </c>
      <c r="E11" s="2001"/>
      <c r="F11" s="2001"/>
      <c r="G11" s="2001"/>
      <c r="H11" s="2001"/>
      <c r="I11" s="2001"/>
      <c r="J11" s="2001"/>
      <c r="K11" s="2001"/>
      <c r="L11" s="2001"/>
      <c r="M11" s="2001"/>
      <c r="N11" s="2001"/>
      <c r="O11" s="2001"/>
      <c r="P11" s="2001"/>
      <c r="Q11" s="2001"/>
      <c r="R11" s="2001"/>
      <c r="S11" s="2002"/>
      <c r="T11" s="200"/>
      <c r="U11" s="200"/>
      <c r="V11" s="2057"/>
      <c r="W11" s="2058"/>
      <c r="X11" s="2059"/>
      <c r="Y11" s="200"/>
    </row>
    <row r="12" spans="1:25" ht="20.25" customHeight="1" x14ac:dyDescent="0.15">
      <c r="A12" s="200"/>
      <c r="B12" s="2052"/>
      <c r="C12" s="208" t="s">
        <v>767</v>
      </c>
      <c r="D12" s="2000" t="str">
        <f>IF(広告展開利用申込書!G10="","",広告展開利用申込書!G10)</f>
        <v/>
      </c>
      <c r="E12" s="2001"/>
      <c r="F12" s="2001"/>
      <c r="G12" s="2001"/>
      <c r="H12" s="2001"/>
      <c r="I12" s="2001"/>
      <c r="J12" s="2001"/>
      <c r="K12" s="207" t="s">
        <v>768</v>
      </c>
      <c r="L12" s="2000" t="str">
        <f>IF(広告展開利用申込書!G11="","",広告展開利用申込書!G11)</f>
        <v/>
      </c>
      <c r="M12" s="2001"/>
      <c r="N12" s="2001"/>
      <c r="O12" s="2001"/>
      <c r="P12" s="2001"/>
      <c r="Q12" s="2001"/>
      <c r="R12" s="2001"/>
      <c r="S12" s="2002"/>
      <c r="T12" s="200"/>
      <c r="U12" s="200"/>
      <c r="V12" s="2057"/>
      <c r="W12" s="2058"/>
      <c r="X12" s="2059"/>
      <c r="Y12" s="200"/>
    </row>
    <row r="13" spans="1:25" ht="20.25" customHeight="1" thickBot="1" x14ac:dyDescent="0.2">
      <c r="A13" s="200"/>
      <c r="B13" s="2053"/>
      <c r="C13" s="209" t="s">
        <v>769</v>
      </c>
      <c r="D13" s="210" t="s">
        <v>770</v>
      </c>
      <c r="E13" s="2032"/>
      <c r="F13" s="2033"/>
      <c r="G13" s="2033"/>
      <c r="H13" s="2033"/>
      <c r="I13" s="2033"/>
      <c r="J13" s="2033"/>
      <c r="K13" s="210" t="s">
        <v>4</v>
      </c>
      <c r="L13" s="2032" t="str">
        <f>IF(広告展開利用申込書!G13="","",広告展開利用申込書!G13)</f>
        <v/>
      </c>
      <c r="M13" s="2033"/>
      <c r="N13" s="2033"/>
      <c r="O13" s="2033"/>
      <c r="P13" s="2033"/>
      <c r="Q13" s="2033"/>
      <c r="R13" s="2033"/>
      <c r="S13" s="2034"/>
      <c r="T13" s="200"/>
      <c r="U13" s="200"/>
      <c r="V13" s="2057"/>
      <c r="W13" s="2058"/>
      <c r="X13" s="2059"/>
      <c r="Y13" s="200"/>
    </row>
    <row r="14" spans="1:25" ht="21" customHeight="1" x14ac:dyDescent="0.15">
      <c r="A14" s="2072" t="s">
        <v>771</v>
      </c>
      <c r="B14" s="2072"/>
      <c r="C14" s="2072"/>
      <c r="D14" s="2072"/>
      <c r="E14" s="2072"/>
      <c r="F14" s="2072"/>
      <c r="G14" s="2072"/>
      <c r="H14" s="2072"/>
      <c r="I14" s="2072"/>
      <c r="J14" s="2072"/>
      <c r="K14" s="2072"/>
      <c r="L14" s="2072"/>
      <c r="M14" s="2072"/>
      <c r="N14" s="2072"/>
      <c r="O14" s="2072"/>
      <c r="P14" s="2072"/>
      <c r="Q14" s="2072"/>
      <c r="R14" s="2072"/>
      <c r="S14" s="2072"/>
      <c r="T14" s="211"/>
      <c r="U14" s="211"/>
      <c r="V14" s="2057"/>
      <c r="W14" s="2058"/>
      <c r="X14" s="2059"/>
      <c r="Y14" s="211"/>
    </row>
    <row r="15" spans="1:25" ht="5.25" customHeight="1" thickBot="1" x14ac:dyDescent="0.2">
      <c r="A15" s="212"/>
      <c r="B15" s="212"/>
      <c r="C15" s="212"/>
      <c r="D15" s="212"/>
      <c r="E15" s="212"/>
      <c r="F15" s="212"/>
      <c r="G15" s="212"/>
      <c r="H15" s="212"/>
      <c r="I15" s="212"/>
      <c r="J15" s="212"/>
      <c r="K15" s="212"/>
      <c r="L15" s="212"/>
      <c r="M15" s="212"/>
      <c r="N15" s="212"/>
      <c r="O15" s="212"/>
      <c r="P15" s="212"/>
      <c r="Q15" s="212"/>
      <c r="R15" s="212"/>
      <c r="S15" s="212"/>
      <c r="T15" s="212"/>
      <c r="U15" s="212"/>
      <c r="V15" s="2057"/>
      <c r="W15" s="2058"/>
      <c r="X15" s="2059"/>
      <c r="Y15" s="212"/>
    </row>
    <row r="16" spans="1:25" ht="22.5" customHeight="1" x14ac:dyDescent="0.15">
      <c r="A16" s="211"/>
      <c r="B16" s="2035" t="s">
        <v>772</v>
      </c>
      <c r="C16" s="2036"/>
      <c r="D16" s="2073" t="str">
        <f>IF(広告展開利用申込書!G17="","",広告展開利用申込書!G17)</f>
        <v/>
      </c>
      <c r="E16" s="2074"/>
      <c r="F16" s="2074"/>
      <c r="G16" s="2074"/>
      <c r="H16" s="2074"/>
      <c r="I16" s="2074"/>
      <c r="J16" s="2074"/>
      <c r="K16" s="2074"/>
      <c r="L16" s="2074"/>
      <c r="M16" s="2074"/>
      <c r="N16" s="2074"/>
      <c r="O16" s="2074"/>
      <c r="P16" s="2074"/>
      <c r="Q16" s="2074"/>
      <c r="R16" s="2074"/>
      <c r="S16" s="2075"/>
      <c r="T16" s="211"/>
      <c r="U16" s="211"/>
      <c r="V16" s="2057"/>
      <c r="W16" s="2058"/>
      <c r="X16" s="2059"/>
      <c r="Y16" s="211"/>
    </row>
    <row r="17" spans="1:25" ht="18" customHeight="1" x14ac:dyDescent="0.15">
      <c r="A17" s="211"/>
      <c r="B17" s="2013" t="s">
        <v>773</v>
      </c>
      <c r="C17" s="2017"/>
      <c r="D17" s="232" t="s">
        <v>774</v>
      </c>
      <c r="E17" s="301" t="str">
        <f>IF(⑥店頭以外!AS2="","",⑥店頭以外!AS2)</f>
        <v/>
      </c>
      <c r="F17" s="213" t="s">
        <v>803</v>
      </c>
      <c r="G17" s="302" t="str">
        <f>IF(⑥店頭以外!AS2="","",⑥店頭以外!AS2)</f>
        <v/>
      </c>
      <c r="H17" s="213" t="s">
        <v>775</v>
      </c>
      <c r="I17" s="303" t="str">
        <f>IF(⑥店頭以外!AS2="","",⑥店頭以外!AS2)</f>
        <v/>
      </c>
      <c r="J17" s="214" t="s">
        <v>763</v>
      </c>
      <c r="K17" s="2019" t="s">
        <v>810</v>
      </c>
      <c r="L17" s="2020"/>
      <c r="M17" s="2020"/>
      <c r="N17" s="2011" t="str">
        <f>IF(⑥店頭以外!AZ4="","",⑥店頭以外!AZ4)</f>
        <v/>
      </c>
      <c r="O17" s="2011"/>
      <c r="P17" s="2011"/>
      <c r="Q17" s="2011"/>
      <c r="R17" s="1996" t="s">
        <v>776</v>
      </c>
      <c r="S17" s="1997"/>
      <c r="T17" s="211"/>
      <c r="U17" s="211"/>
      <c r="V17" s="2057"/>
      <c r="W17" s="2058"/>
      <c r="X17" s="2059"/>
      <c r="Y17" s="211"/>
    </row>
    <row r="18" spans="1:25" ht="18.95" customHeight="1" x14ac:dyDescent="0.15">
      <c r="A18" s="211"/>
      <c r="B18" s="2015"/>
      <c r="C18" s="2018"/>
      <c r="D18" s="233" t="s">
        <v>777</v>
      </c>
      <c r="E18" s="304" t="str">
        <f>IF(⑥店頭以外!AY2="","",⑥店頭以外!AY2)</f>
        <v/>
      </c>
      <c r="F18" s="215" t="s">
        <v>804</v>
      </c>
      <c r="G18" s="305" t="str">
        <f>IF(⑥店頭以外!AY2="","",⑥店頭以外!AY2)</f>
        <v/>
      </c>
      <c r="H18" s="215" t="s">
        <v>775</v>
      </c>
      <c r="I18" s="306" t="str">
        <f>IF(⑥店頭以外!AY2="","",⑥店頭以外!AY2)</f>
        <v/>
      </c>
      <c r="J18" s="216" t="s">
        <v>763</v>
      </c>
      <c r="K18" s="2019" t="s">
        <v>811</v>
      </c>
      <c r="L18" s="2021"/>
      <c r="M18" s="2021"/>
      <c r="N18" s="2012"/>
      <c r="O18" s="2012"/>
      <c r="P18" s="2012"/>
      <c r="Q18" s="2012"/>
      <c r="R18" s="2009" t="s">
        <v>778</v>
      </c>
      <c r="S18" s="2010"/>
      <c r="T18" s="211"/>
      <c r="U18" s="211"/>
      <c r="V18" s="2057"/>
      <c r="W18" s="2058"/>
      <c r="X18" s="2059"/>
      <c r="Y18" s="211"/>
    </row>
    <row r="19" spans="1:25" ht="22.5" customHeight="1" x14ac:dyDescent="0.15">
      <c r="A19" s="200"/>
      <c r="B19" s="2037" t="s">
        <v>779</v>
      </c>
      <c r="C19" s="2038"/>
      <c r="D19" s="2065" t="str">
        <f>IF(⑥店頭以外!AG3="","",⑥店頭以外!AG3)</f>
        <v/>
      </c>
      <c r="E19" s="2066"/>
      <c r="F19" s="2066"/>
      <c r="G19" s="2066"/>
      <c r="H19" s="2066"/>
      <c r="I19" s="2066"/>
      <c r="J19" s="2066"/>
      <c r="K19" s="2066"/>
      <c r="L19" s="2066"/>
      <c r="M19" s="2066"/>
      <c r="N19" s="2066"/>
      <c r="O19" s="2066"/>
      <c r="P19" s="2066"/>
      <c r="Q19" s="2066"/>
      <c r="R19" s="2066"/>
      <c r="S19" s="2067"/>
      <c r="T19" s="200"/>
      <c r="U19" s="200"/>
      <c r="V19" s="2057"/>
      <c r="W19" s="2058"/>
      <c r="X19" s="2059"/>
      <c r="Y19" s="200"/>
    </row>
    <row r="20" spans="1:25" ht="23.25" customHeight="1" x14ac:dyDescent="0.15">
      <c r="A20" s="200"/>
      <c r="B20" s="2013" t="s">
        <v>780</v>
      </c>
      <c r="C20" s="2014"/>
      <c r="D20" s="2068" t="s">
        <v>793</v>
      </c>
      <c r="E20" s="2069"/>
      <c r="F20" s="1985" t="s">
        <v>805</v>
      </c>
      <c r="G20" s="1986"/>
      <c r="H20" s="1986"/>
      <c r="I20" s="1987"/>
      <c r="J20" s="217" t="s">
        <v>510</v>
      </c>
      <c r="K20" s="241"/>
      <c r="L20" s="218" t="s">
        <v>781</v>
      </c>
      <c r="M20" s="219" t="s">
        <v>794</v>
      </c>
      <c r="N20" s="286"/>
      <c r="O20" s="220" t="s">
        <v>42</v>
      </c>
      <c r="P20" s="220" t="s">
        <v>806</v>
      </c>
      <c r="Q20" s="1994"/>
      <c r="R20" s="1994"/>
      <c r="S20" s="221" t="s">
        <v>782</v>
      </c>
      <c r="T20" s="200"/>
      <c r="U20" s="200"/>
      <c r="V20" s="2057"/>
      <c r="W20" s="2058"/>
      <c r="X20" s="2059"/>
      <c r="Y20" s="200"/>
    </row>
    <row r="21" spans="1:25" ht="23.25" customHeight="1" x14ac:dyDescent="0.15">
      <c r="A21" s="200"/>
      <c r="B21" s="2015"/>
      <c r="C21" s="2016"/>
      <c r="D21" s="2070"/>
      <c r="E21" s="2071"/>
      <c r="F21" s="1988"/>
      <c r="G21" s="1989"/>
      <c r="H21" s="1989"/>
      <c r="I21" s="1990"/>
      <c r="J21" s="217" t="s">
        <v>807</v>
      </c>
      <c r="K21" s="241"/>
      <c r="L21" s="218" t="s">
        <v>781</v>
      </c>
      <c r="M21" s="219" t="s">
        <v>808</v>
      </c>
      <c r="N21" s="286"/>
      <c r="O21" s="220" t="s">
        <v>42</v>
      </c>
      <c r="P21" s="220" t="s">
        <v>809</v>
      </c>
      <c r="Q21" s="1995"/>
      <c r="R21" s="1995"/>
      <c r="S21" s="221" t="s">
        <v>783</v>
      </c>
      <c r="T21" s="200"/>
      <c r="U21" s="200"/>
      <c r="V21" s="2057"/>
      <c r="W21" s="2058"/>
      <c r="X21" s="2059"/>
      <c r="Y21" s="200"/>
    </row>
    <row r="22" spans="1:25" ht="23.25" customHeight="1" x14ac:dyDescent="0.15">
      <c r="A22" s="211"/>
      <c r="B22" s="2045" t="s">
        <v>784</v>
      </c>
      <c r="C22" s="2046"/>
      <c r="D22" s="2047" t="str">
        <f>IF(⑥店頭以外!F7="","",⑥店頭以外!F7)</f>
        <v/>
      </c>
      <c r="E22" s="2048"/>
      <c r="F22" s="222" t="s">
        <v>797</v>
      </c>
      <c r="G22" s="307" t="str">
        <f>IF(⑥店頭以外!F7="","",⑥店頭以外!F7)</f>
        <v/>
      </c>
      <c r="H22" s="223" t="s">
        <v>798</v>
      </c>
      <c r="I22" s="308" t="str">
        <f>IF(⑥店頭以外!F7="","",⑥店頭以外!F7)</f>
        <v/>
      </c>
      <c r="J22" s="224" t="s">
        <v>799</v>
      </c>
      <c r="K22" s="1991" t="s">
        <v>785</v>
      </c>
      <c r="L22" s="1991"/>
      <c r="M22" s="1992" t="s">
        <v>786</v>
      </c>
      <c r="N22" s="1992"/>
      <c r="O22" s="1992"/>
      <c r="P22" s="1992"/>
      <c r="Q22" s="1992"/>
      <c r="R22" s="1992"/>
      <c r="S22" s="1993"/>
      <c r="T22" s="211"/>
      <c r="U22" s="211"/>
      <c r="V22" s="2057"/>
      <c r="W22" s="2058"/>
      <c r="X22" s="2059"/>
      <c r="Y22" s="211"/>
    </row>
    <row r="23" spans="1:25" ht="16.5" customHeight="1" x14ac:dyDescent="0.15">
      <c r="A23" s="211"/>
      <c r="B23" s="2013" t="s">
        <v>787</v>
      </c>
      <c r="C23" s="2017"/>
      <c r="D23" s="2042" t="str">
        <f>IF(⑥店頭以外!AG4="","","媒体費 ： "&amp;FIXED(⑥店頭以外!AG4,0)&amp;" 円　／　"&amp;"公表URL ： "&amp;⑥店頭以外!AG5)</f>
        <v/>
      </c>
      <c r="E23" s="2043"/>
      <c r="F23" s="2043"/>
      <c r="G23" s="2043"/>
      <c r="H23" s="2043"/>
      <c r="I23" s="2043"/>
      <c r="J23" s="2043"/>
      <c r="K23" s="2043"/>
      <c r="L23" s="2043"/>
      <c r="M23" s="2043"/>
      <c r="N23" s="2043"/>
      <c r="O23" s="2043"/>
      <c r="P23" s="2043"/>
      <c r="Q23" s="2043"/>
      <c r="R23" s="2043"/>
      <c r="S23" s="2044"/>
      <c r="T23" s="211"/>
      <c r="U23" s="211"/>
      <c r="V23" s="2057"/>
      <c r="W23" s="2058"/>
      <c r="X23" s="2059"/>
      <c r="Y23" s="211"/>
    </row>
    <row r="24" spans="1:25" ht="16.5" customHeight="1" thickBot="1" x14ac:dyDescent="0.2">
      <c r="A24" s="211"/>
      <c r="B24" s="2025"/>
      <c r="C24" s="2026"/>
      <c r="D24" s="2027" t="s">
        <v>813</v>
      </c>
      <c r="E24" s="2028"/>
      <c r="F24" s="2028"/>
      <c r="G24" s="2029"/>
      <c r="H24" s="2029"/>
      <c r="I24" s="237" t="s">
        <v>812</v>
      </c>
      <c r="J24" s="2030"/>
      <c r="K24" s="2030"/>
      <c r="L24" s="2030"/>
      <c r="M24" s="2030"/>
      <c r="N24" s="2030"/>
      <c r="O24" s="2030"/>
      <c r="P24" s="2030"/>
      <c r="Q24" s="2030"/>
      <c r="R24" s="2030"/>
      <c r="S24" s="2031"/>
      <c r="T24" s="211"/>
      <c r="U24" s="211"/>
      <c r="V24" s="2057"/>
      <c r="W24" s="2058"/>
      <c r="X24" s="2059"/>
      <c r="Y24" s="211"/>
    </row>
    <row r="25" spans="1:25" ht="5.25" customHeight="1" x14ac:dyDescent="0.15">
      <c r="A25" s="212"/>
      <c r="B25" s="2040" t="s">
        <v>795</v>
      </c>
      <c r="C25" s="2040"/>
      <c r="D25" s="2040"/>
      <c r="E25" s="2040"/>
      <c r="F25" s="2040"/>
      <c r="G25" s="2040"/>
      <c r="H25" s="2040"/>
      <c r="I25" s="2040"/>
      <c r="J25" s="2040"/>
      <c r="K25" s="234"/>
      <c r="L25" s="234"/>
      <c r="M25" s="234"/>
      <c r="N25" s="234"/>
      <c r="O25" s="234"/>
      <c r="P25" s="234"/>
      <c r="Q25" s="234"/>
      <c r="R25" s="234"/>
      <c r="S25" s="234"/>
      <c r="T25" s="212"/>
      <c r="U25" s="212"/>
      <c r="V25" s="2057"/>
      <c r="W25" s="2058"/>
      <c r="X25" s="2059"/>
      <c r="Y25" s="212"/>
    </row>
    <row r="26" spans="1:25" ht="12" customHeight="1" x14ac:dyDescent="0.15">
      <c r="A26" s="225"/>
      <c r="B26" s="2041"/>
      <c r="C26" s="2041"/>
      <c r="D26" s="2041"/>
      <c r="E26" s="2041"/>
      <c r="F26" s="2041"/>
      <c r="G26" s="2041"/>
      <c r="H26" s="2041"/>
      <c r="I26" s="2041"/>
      <c r="J26" s="2041"/>
      <c r="K26" s="235"/>
      <c r="L26" s="235"/>
      <c r="M26" s="235"/>
      <c r="N26" s="235"/>
      <c r="O26" s="235"/>
      <c r="P26" s="235"/>
      <c r="Q26" s="235"/>
      <c r="R26" s="235"/>
      <c r="S26" s="235"/>
      <c r="T26" s="200"/>
      <c r="U26" s="200"/>
      <c r="V26" s="2057"/>
      <c r="W26" s="2058"/>
      <c r="X26" s="2059"/>
      <c r="Y26" s="200"/>
    </row>
    <row r="27" spans="1:25" ht="28.5" customHeight="1" x14ac:dyDescent="0.25">
      <c r="A27" s="226"/>
      <c r="B27" s="2024" t="s">
        <v>796</v>
      </c>
      <c r="C27" s="2024"/>
      <c r="D27" s="2024"/>
      <c r="E27" s="2024"/>
      <c r="F27" s="2024"/>
      <c r="G27" s="2024"/>
      <c r="H27" s="2024"/>
      <c r="I27" s="2024"/>
      <c r="J27" s="2024"/>
      <c r="K27" s="2022" t="s">
        <v>800</v>
      </c>
      <c r="L27" s="2022"/>
      <c r="M27" s="2022"/>
      <c r="N27" s="2022"/>
      <c r="O27" s="2022"/>
      <c r="P27" s="2022"/>
      <c r="Q27" s="2022"/>
      <c r="R27" s="2022"/>
      <c r="S27" s="2022"/>
      <c r="T27" s="200"/>
      <c r="U27" s="200"/>
      <c r="V27" s="2057"/>
      <c r="W27" s="2058"/>
      <c r="X27" s="2059"/>
      <c r="Y27" s="200"/>
    </row>
    <row r="28" spans="1:25" ht="27.75" customHeight="1" x14ac:dyDescent="0.15">
      <c r="A28" s="227"/>
      <c r="B28" s="2023" t="s">
        <v>788</v>
      </c>
      <c r="C28" s="2023"/>
      <c r="D28" s="2023"/>
      <c r="E28" s="2023"/>
      <c r="F28" s="2023"/>
      <c r="G28" s="2023"/>
      <c r="H28" s="2023"/>
      <c r="I28" s="2023"/>
      <c r="J28" s="2023"/>
      <c r="K28" s="2022"/>
      <c r="L28" s="2022"/>
      <c r="M28" s="2022"/>
      <c r="N28" s="2022"/>
      <c r="O28" s="2022"/>
      <c r="P28" s="2022"/>
      <c r="Q28" s="2022"/>
      <c r="R28" s="2022"/>
      <c r="S28" s="2022"/>
      <c r="T28" s="200"/>
      <c r="U28" s="200"/>
      <c r="V28" s="2057"/>
      <c r="W28" s="2058"/>
      <c r="X28" s="2059"/>
      <c r="Y28" s="200"/>
    </row>
    <row r="29" spans="1:25" ht="24" customHeight="1" x14ac:dyDescent="0.15">
      <c r="A29" s="227"/>
      <c r="B29" s="2023"/>
      <c r="C29" s="2023"/>
      <c r="D29" s="2023"/>
      <c r="E29" s="2023"/>
      <c r="F29" s="2023"/>
      <c r="G29" s="2023"/>
      <c r="H29" s="2023"/>
      <c r="I29" s="2023"/>
      <c r="J29" s="2023"/>
      <c r="K29" s="2022"/>
      <c r="L29" s="2022"/>
      <c r="M29" s="2022"/>
      <c r="N29" s="2022"/>
      <c r="O29" s="2022"/>
      <c r="P29" s="2022"/>
      <c r="Q29" s="2022"/>
      <c r="R29" s="2022"/>
      <c r="S29" s="2022"/>
      <c r="T29" s="228"/>
      <c r="U29" s="211"/>
      <c r="V29" s="2057"/>
      <c r="W29" s="2058"/>
      <c r="X29" s="2059"/>
      <c r="Y29" s="211"/>
    </row>
    <row r="30" spans="1:25" ht="6" customHeight="1" x14ac:dyDescent="0.15">
      <c r="A30" s="229"/>
      <c r="B30" s="230"/>
      <c r="C30" s="230"/>
      <c r="D30" s="230"/>
      <c r="E30" s="230"/>
      <c r="F30" s="230"/>
      <c r="G30" s="230"/>
      <c r="H30" s="230"/>
      <c r="I30" s="230"/>
      <c r="J30" s="230"/>
      <c r="K30" s="228"/>
      <c r="L30" s="228"/>
      <c r="M30" s="228"/>
      <c r="N30" s="228"/>
      <c r="O30" s="228"/>
      <c r="P30" s="228"/>
      <c r="Q30" s="228"/>
      <c r="R30" s="228"/>
      <c r="S30" s="228"/>
      <c r="T30" s="228"/>
      <c r="U30" s="212"/>
      <c r="V30" s="212"/>
      <c r="W30" s="212"/>
      <c r="X30" s="212"/>
      <c r="Y30" s="212"/>
    </row>
    <row r="31" spans="1:25" ht="8.25" customHeight="1" x14ac:dyDescent="0.15">
      <c r="A31" s="229"/>
      <c r="B31" s="230"/>
      <c r="C31" s="230"/>
      <c r="D31" s="230"/>
      <c r="E31" s="230"/>
      <c r="F31" s="230"/>
      <c r="G31" s="230"/>
      <c r="H31" s="230"/>
      <c r="I31" s="230"/>
      <c r="J31" s="230"/>
      <c r="K31" s="228"/>
      <c r="L31" s="228"/>
      <c r="M31" s="228"/>
      <c r="N31" s="228"/>
      <c r="O31" s="228"/>
      <c r="P31" s="228"/>
      <c r="Q31" s="228"/>
      <c r="R31" s="228"/>
      <c r="S31" s="231" t="s">
        <v>801</v>
      </c>
      <c r="T31" s="228"/>
      <c r="U31" s="212"/>
      <c r="V31" s="212"/>
      <c r="W31" s="212"/>
      <c r="X31" s="2039"/>
      <c r="Y31" s="2039"/>
    </row>
    <row r="34" ht="12.75" hidden="1" customHeight="1" x14ac:dyDescent="0.15"/>
  </sheetData>
  <sheetProtection selectLockedCells="1"/>
  <mergeCells count="53">
    <mergeCell ref="A1:Y1"/>
    <mergeCell ref="A3:Y3"/>
    <mergeCell ref="B4:B13"/>
    <mergeCell ref="D4:S4"/>
    <mergeCell ref="V4:V29"/>
    <mergeCell ref="W4:W29"/>
    <mergeCell ref="X4:X29"/>
    <mergeCell ref="D5:S5"/>
    <mergeCell ref="B2:C2"/>
    <mergeCell ref="D19:S19"/>
    <mergeCell ref="D20:E21"/>
    <mergeCell ref="A14:S14"/>
    <mergeCell ref="D16:S16"/>
    <mergeCell ref="D12:J12"/>
    <mergeCell ref="L12:S12"/>
    <mergeCell ref="E13:J13"/>
    <mergeCell ref="X31:Y31"/>
    <mergeCell ref="B25:J26"/>
    <mergeCell ref="D23:S23"/>
    <mergeCell ref="B22:C22"/>
    <mergeCell ref="D22:E22"/>
    <mergeCell ref="L13:S13"/>
    <mergeCell ref="D10:J10"/>
    <mergeCell ref="L10:S10"/>
    <mergeCell ref="B16:C16"/>
    <mergeCell ref="B19:C19"/>
    <mergeCell ref="B20:C21"/>
    <mergeCell ref="B17:C18"/>
    <mergeCell ref="K17:M17"/>
    <mergeCell ref="K18:M18"/>
    <mergeCell ref="K27:S29"/>
    <mergeCell ref="B28:J29"/>
    <mergeCell ref="B27:J27"/>
    <mergeCell ref="B23:C24"/>
    <mergeCell ref="D24:F24"/>
    <mergeCell ref="G24:H24"/>
    <mergeCell ref="J24:S24"/>
    <mergeCell ref="D6:H6"/>
    <mergeCell ref="I6:S6"/>
    <mergeCell ref="F20:I21"/>
    <mergeCell ref="K22:L22"/>
    <mergeCell ref="M22:S22"/>
    <mergeCell ref="Q20:R20"/>
    <mergeCell ref="Q21:R21"/>
    <mergeCell ref="R17:S17"/>
    <mergeCell ref="D8:M8"/>
    <mergeCell ref="D9:M9"/>
    <mergeCell ref="D11:S11"/>
    <mergeCell ref="D7:S7"/>
    <mergeCell ref="N8:S8"/>
    <mergeCell ref="R18:S18"/>
    <mergeCell ref="N17:Q17"/>
    <mergeCell ref="N18:Q18"/>
  </mergeCells>
  <phoneticPr fontId="22"/>
  <dataValidations count="1">
    <dataValidation type="list" allowBlank="1" showInputMessage="1" showErrorMessage="1" sqref="D20:E21" xr:uid="{00000000-0002-0000-0E00-000000000000}">
      <formula1>"有,無"</formula1>
    </dataValidation>
  </dataValidations>
  <pageMargins left="0.25" right="0.25" top="0.75" bottom="0.75" header="0.3" footer="0.3"/>
  <pageSetup paperSize="9" scale="91" fitToHeight="0"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7">
    <tabColor theme="9" tint="0.59999389629810485"/>
  </sheetPr>
  <dimension ref="A1:XFC40"/>
  <sheetViews>
    <sheetView showGridLines="0" showRowColHeaders="0" zoomScaleNormal="100" zoomScaleSheetLayoutView="75" workbookViewId="0">
      <selection activeCell="E2" sqref="E2:K3"/>
    </sheetView>
  </sheetViews>
  <sheetFormatPr defaultColWidth="0" defaultRowHeight="12" zeroHeight="1" x14ac:dyDescent="0.15"/>
  <cols>
    <col min="1" max="1" width="4.25" style="242" bestFit="1" customWidth="1"/>
    <col min="2" max="2" width="4.625" style="242" customWidth="1"/>
    <col min="3" max="3" width="2.875" style="242" bestFit="1" customWidth="1"/>
    <col min="4" max="4" width="7.375" style="242" bestFit="1" customWidth="1"/>
    <col min="5" max="5" width="2.875" style="242" bestFit="1" customWidth="1"/>
    <col min="6" max="6" width="3.5" style="242" bestFit="1" customWidth="1"/>
    <col min="7" max="7" width="2.875" style="242" bestFit="1" customWidth="1"/>
    <col min="8" max="8" width="3.5" style="242" bestFit="1" customWidth="1"/>
    <col min="9" max="9" width="2.875" style="242" bestFit="1" customWidth="1"/>
    <col min="10" max="10" width="4.125" style="242" customWidth="1"/>
    <col min="11" max="11" width="4.875" style="242" customWidth="1"/>
    <col min="12" max="12" width="8.5" style="242" customWidth="1"/>
    <col min="13" max="13" width="4.625" style="242" customWidth="1"/>
    <col min="14" max="14" width="3.375" style="242" customWidth="1"/>
    <col min="15" max="15" width="5.75" style="242" customWidth="1"/>
    <col min="16" max="22" width="2.875" style="242" customWidth="1"/>
    <col min="23" max="23" width="9" style="242" customWidth="1"/>
    <col min="24" max="24" width="2.375" style="242" customWidth="1"/>
    <col min="25" max="33" width="1.25" style="242" customWidth="1"/>
    <col min="34" max="34" width="2.375" style="242" hidden="1" customWidth="1"/>
    <col min="35" max="40" width="2.375" style="242" customWidth="1"/>
    <col min="41" max="50" width="2.25" style="242" customWidth="1"/>
    <col min="51" max="51" width="9" style="242" hidden="1"/>
    <col min="52" max="52" width="1.5" style="242" hidden="1"/>
    <col min="53" max="260" width="9" style="242" hidden="1"/>
    <col min="261" max="261" width="4.25" style="242" hidden="1"/>
    <col min="262" max="262" width="4.625" style="242" hidden="1"/>
    <col min="263" max="263" width="3.625" style="242" hidden="1"/>
    <col min="264" max="264" width="7.625" style="242" hidden="1"/>
    <col min="265" max="265" width="10.75" style="242" hidden="1"/>
    <col min="266" max="266" width="4.125" style="242" hidden="1"/>
    <col min="267" max="267" width="4.875" style="242" hidden="1"/>
    <col min="268" max="268" width="8.5" style="242" hidden="1"/>
    <col min="269" max="269" width="4.625" style="242" hidden="1"/>
    <col min="270" max="270" width="3.375" style="242" hidden="1"/>
    <col min="271" max="271" width="5.75" style="242" hidden="1"/>
    <col min="272" max="278" width="2.875" style="242" hidden="1"/>
    <col min="279" max="279" width="9" style="242" hidden="1"/>
    <col min="280" max="280" width="2.375" style="242" hidden="1"/>
    <col min="281" max="289" width="1.25" style="242" hidden="1"/>
    <col min="290" max="290" width="9" style="242" hidden="1"/>
    <col min="291" max="296" width="2.375" style="242" hidden="1"/>
    <col min="297" max="306" width="2.25" style="242" hidden="1"/>
    <col min="307" max="307" width="9" style="242" hidden="1"/>
    <col min="308" max="308" width="1.5" style="242" hidden="1"/>
    <col min="309" max="516" width="9" style="242" hidden="1"/>
    <col min="517" max="517" width="4.25" style="242" hidden="1"/>
    <col min="518" max="518" width="4.625" style="242" hidden="1"/>
    <col min="519" max="519" width="3.625" style="242" hidden="1"/>
    <col min="520" max="520" width="7.625" style="242" hidden="1"/>
    <col min="521" max="521" width="10.75" style="242" hidden="1"/>
    <col min="522" max="522" width="4.125" style="242" hidden="1"/>
    <col min="523" max="523" width="4.875" style="242" hidden="1"/>
    <col min="524" max="524" width="8.5" style="242" hidden="1"/>
    <col min="525" max="525" width="4.625" style="242" hidden="1"/>
    <col min="526" max="526" width="3.375" style="242" hidden="1"/>
    <col min="527" max="527" width="5.75" style="242" hidden="1"/>
    <col min="528" max="534" width="2.875" style="242" hidden="1"/>
    <col min="535" max="535" width="9" style="242" hidden="1"/>
    <col min="536" max="536" width="2.375" style="242" hidden="1"/>
    <col min="537" max="545" width="1.25" style="242" hidden="1"/>
    <col min="546" max="546" width="9" style="242" hidden="1"/>
    <col min="547" max="552" width="2.375" style="242" hidden="1"/>
    <col min="553" max="562" width="2.25" style="242" hidden="1"/>
    <col min="563" max="563" width="9" style="242" hidden="1"/>
    <col min="564" max="564" width="1.5" style="242" hidden="1"/>
    <col min="565" max="772" width="9" style="242" hidden="1"/>
    <col min="773" max="773" width="4.25" style="242" hidden="1"/>
    <col min="774" max="774" width="4.625" style="242" hidden="1"/>
    <col min="775" max="775" width="3.625" style="242" hidden="1"/>
    <col min="776" max="776" width="7.625" style="242" hidden="1"/>
    <col min="777" max="777" width="10.75" style="242" hidden="1"/>
    <col min="778" max="778" width="4.125" style="242" hidden="1"/>
    <col min="779" max="779" width="4.875" style="242" hidden="1"/>
    <col min="780" max="780" width="8.5" style="242" hidden="1"/>
    <col min="781" max="781" width="4.625" style="242" hidden="1"/>
    <col min="782" max="782" width="3.375" style="242" hidden="1"/>
    <col min="783" max="783" width="5.75" style="242" hidden="1"/>
    <col min="784" max="790" width="2.875" style="242" hidden="1"/>
    <col min="791" max="791" width="9" style="242" hidden="1"/>
    <col min="792" max="792" width="2.375" style="242" hidden="1"/>
    <col min="793" max="801" width="1.25" style="242" hidden="1"/>
    <col min="802" max="802" width="9" style="242" hidden="1"/>
    <col min="803" max="808" width="2.375" style="242" hidden="1"/>
    <col min="809" max="818" width="2.25" style="242" hidden="1"/>
    <col min="819" max="819" width="9" style="242" hidden="1"/>
    <col min="820" max="820" width="1.5" style="242" hidden="1"/>
    <col min="821" max="1028" width="9" style="242" hidden="1"/>
    <col min="1029" max="1029" width="4.25" style="242" hidden="1"/>
    <col min="1030" max="1030" width="4.625" style="242" hidden="1"/>
    <col min="1031" max="1031" width="3.625" style="242" hidden="1"/>
    <col min="1032" max="1032" width="7.625" style="242" hidden="1"/>
    <col min="1033" max="1033" width="10.75" style="242" hidden="1"/>
    <col min="1034" max="1034" width="4.125" style="242" hidden="1"/>
    <col min="1035" max="1035" width="4.875" style="242" hidden="1"/>
    <col min="1036" max="1036" width="8.5" style="242" hidden="1"/>
    <col min="1037" max="1037" width="4.625" style="242" hidden="1"/>
    <col min="1038" max="1038" width="3.375" style="242" hidden="1"/>
    <col min="1039" max="1039" width="5.75" style="242" hidden="1"/>
    <col min="1040" max="1046" width="2.875" style="242" hidden="1"/>
    <col min="1047" max="1047" width="9" style="242" hidden="1"/>
    <col min="1048" max="1048" width="2.375" style="242" hidden="1"/>
    <col min="1049" max="1057" width="1.25" style="242" hidden="1"/>
    <col min="1058" max="1058" width="9" style="242" hidden="1"/>
    <col min="1059" max="1064" width="2.375" style="242" hidden="1"/>
    <col min="1065" max="1074" width="2.25" style="242" hidden="1"/>
    <col min="1075" max="1075" width="9" style="242" hidden="1"/>
    <col min="1076" max="1076" width="1.5" style="242" hidden="1"/>
    <col min="1077" max="1284" width="9" style="242" hidden="1"/>
    <col min="1285" max="1285" width="4.25" style="242" hidden="1"/>
    <col min="1286" max="1286" width="4.625" style="242" hidden="1"/>
    <col min="1287" max="1287" width="3.625" style="242" hidden="1"/>
    <col min="1288" max="1288" width="7.625" style="242" hidden="1"/>
    <col min="1289" max="1289" width="10.75" style="242" hidden="1"/>
    <col min="1290" max="1290" width="4.125" style="242" hidden="1"/>
    <col min="1291" max="1291" width="4.875" style="242" hidden="1"/>
    <col min="1292" max="1292" width="8.5" style="242" hidden="1"/>
    <col min="1293" max="1293" width="4.625" style="242" hidden="1"/>
    <col min="1294" max="1294" width="3.375" style="242" hidden="1"/>
    <col min="1295" max="1295" width="5.75" style="242" hidden="1"/>
    <col min="1296" max="1302" width="2.875" style="242" hidden="1"/>
    <col min="1303" max="1303" width="9" style="242" hidden="1"/>
    <col min="1304" max="1304" width="2.375" style="242" hidden="1"/>
    <col min="1305" max="1313" width="1.25" style="242" hidden="1"/>
    <col min="1314" max="1314" width="9" style="242" hidden="1"/>
    <col min="1315" max="1320" width="2.375" style="242" hidden="1"/>
    <col min="1321" max="1330" width="2.25" style="242" hidden="1"/>
    <col min="1331" max="1331" width="9" style="242" hidden="1"/>
    <col min="1332" max="1332" width="1.5" style="242" hidden="1"/>
    <col min="1333" max="1540" width="9" style="242" hidden="1"/>
    <col min="1541" max="1541" width="4.25" style="242" hidden="1"/>
    <col min="1542" max="1542" width="4.625" style="242" hidden="1"/>
    <col min="1543" max="1543" width="3.625" style="242" hidden="1"/>
    <col min="1544" max="1544" width="7.625" style="242" hidden="1"/>
    <col min="1545" max="1545" width="10.75" style="242" hidden="1"/>
    <col min="1546" max="1546" width="4.125" style="242" hidden="1"/>
    <col min="1547" max="1547" width="4.875" style="242" hidden="1"/>
    <col min="1548" max="1548" width="8.5" style="242" hidden="1"/>
    <col min="1549" max="1549" width="4.625" style="242" hidden="1"/>
    <col min="1550" max="1550" width="3.375" style="242" hidden="1"/>
    <col min="1551" max="1551" width="5.75" style="242" hidden="1"/>
    <col min="1552" max="1558" width="2.875" style="242" hidden="1"/>
    <col min="1559" max="1559" width="9" style="242" hidden="1"/>
    <col min="1560" max="1560" width="2.375" style="242" hidden="1"/>
    <col min="1561" max="1569" width="1.25" style="242" hidden="1"/>
    <col min="1570" max="1570" width="9" style="242" hidden="1"/>
    <col min="1571" max="1576" width="2.375" style="242" hidden="1"/>
    <col min="1577" max="1586" width="2.25" style="242" hidden="1"/>
    <col min="1587" max="1587" width="9" style="242" hidden="1"/>
    <col min="1588" max="1588" width="1.5" style="242" hidden="1"/>
    <col min="1589" max="1796" width="9" style="242" hidden="1"/>
    <col min="1797" max="1797" width="4.25" style="242" hidden="1"/>
    <col min="1798" max="1798" width="4.625" style="242" hidden="1"/>
    <col min="1799" max="1799" width="3.625" style="242" hidden="1"/>
    <col min="1800" max="1800" width="7.625" style="242" hidden="1"/>
    <col min="1801" max="1801" width="10.75" style="242" hidden="1"/>
    <col min="1802" max="1802" width="4.125" style="242" hidden="1"/>
    <col min="1803" max="1803" width="4.875" style="242" hidden="1"/>
    <col min="1804" max="1804" width="8.5" style="242" hidden="1"/>
    <col min="1805" max="1805" width="4.625" style="242" hidden="1"/>
    <col min="1806" max="1806" width="3.375" style="242" hidden="1"/>
    <col min="1807" max="1807" width="5.75" style="242" hidden="1"/>
    <col min="1808" max="1814" width="2.875" style="242" hidden="1"/>
    <col min="1815" max="1815" width="9" style="242" hidden="1"/>
    <col min="1816" max="1816" width="2.375" style="242" hidden="1"/>
    <col min="1817" max="1825" width="1.25" style="242" hidden="1"/>
    <col min="1826" max="1826" width="9" style="242" hidden="1"/>
    <col min="1827" max="1832" width="2.375" style="242" hidden="1"/>
    <col min="1833" max="1842" width="2.25" style="242" hidden="1"/>
    <col min="1843" max="1843" width="9" style="242" hidden="1"/>
    <col min="1844" max="1844" width="1.5" style="242" hidden="1"/>
    <col min="1845" max="2052" width="9" style="242" hidden="1"/>
    <col min="2053" max="2053" width="4.25" style="242" hidden="1"/>
    <col min="2054" max="2054" width="4.625" style="242" hidden="1"/>
    <col min="2055" max="2055" width="3.625" style="242" hidden="1"/>
    <col min="2056" max="2056" width="7.625" style="242" hidden="1"/>
    <col min="2057" max="2057" width="10.75" style="242" hidden="1"/>
    <col min="2058" max="2058" width="4.125" style="242" hidden="1"/>
    <col min="2059" max="2059" width="4.875" style="242" hidden="1"/>
    <col min="2060" max="2060" width="8.5" style="242" hidden="1"/>
    <col min="2061" max="2061" width="4.625" style="242" hidden="1"/>
    <col min="2062" max="2062" width="3.375" style="242" hidden="1"/>
    <col min="2063" max="2063" width="5.75" style="242" hidden="1"/>
    <col min="2064" max="2070" width="2.875" style="242" hidden="1"/>
    <col min="2071" max="2071" width="9" style="242" hidden="1"/>
    <col min="2072" max="2072" width="2.375" style="242" hidden="1"/>
    <col min="2073" max="2081" width="1.25" style="242" hidden="1"/>
    <col min="2082" max="2082" width="9" style="242" hidden="1"/>
    <col min="2083" max="2088" width="2.375" style="242" hidden="1"/>
    <col min="2089" max="2098" width="2.25" style="242" hidden="1"/>
    <col min="2099" max="2099" width="9" style="242" hidden="1"/>
    <col min="2100" max="2100" width="1.5" style="242" hidden="1"/>
    <col min="2101" max="2308" width="9" style="242" hidden="1"/>
    <col min="2309" max="2309" width="4.25" style="242" hidden="1"/>
    <col min="2310" max="2310" width="4.625" style="242" hidden="1"/>
    <col min="2311" max="2311" width="3.625" style="242" hidden="1"/>
    <col min="2312" max="2312" width="7.625" style="242" hidden="1"/>
    <col min="2313" max="2313" width="10.75" style="242" hidden="1"/>
    <col min="2314" max="2314" width="4.125" style="242" hidden="1"/>
    <col min="2315" max="2315" width="4.875" style="242" hidden="1"/>
    <col min="2316" max="2316" width="8.5" style="242" hidden="1"/>
    <col min="2317" max="2317" width="4.625" style="242" hidden="1"/>
    <col min="2318" max="2318" width="3.375" style="242" hidden="1"/>
    <col min="2319" max="2319" width="5.75" style="242" hidden="1"/>
    <col min="2320" max="2326" width="2.875" style="242" hidden="1"/>
    <col min="2327" max="2327" width="9" style="242" hidden="1"/>
    <col min="2328" max="2328" width="2.375" style="242" hidden="1"/>
    <col min="2329" max="2337" width="1.25" style="242" hidden="1"/>
    <col min="2338" max="2338" width="9" style="242" hidden="1"/>
    <col min="2339" max="2344" width="2.375" style="242" hidden="1"/>
    <col min="2345" max="2354" width="2.25" style="242" hidden="1"/>
    <col min="2355" max="2355" width="9" style="242" hidden="1"/>
    <col min="2356" max="2356" width="1.5" style="242" hidden="1"/>
    <col min="2357" max="2564" width="9" style="242" hidden="1"/>
    <col min="2565" max="2565" width="4.25" style="242" hidden="1"/>
    <col min="2566" max="2566" width="4.625" style="242" hidden="1"/>
    <col min="2567" max="2567" width="3.625" style="242" hidden="1"/>
    <col min="2568" max="2568" width="7.625" style="242" hidden="1"/>
    <col min="2569" max="2569" width="10.75" style="242" hidden="1"/>
    <col min="2570" max="2570" width="4.125" style="242" hidden="1"/>
    <col min="2571" max="2571" width="4.875" style="242" hidden="1"/>
    <col min="2572" max="2572" width="8.5" style="242" hidden="1"/>
    <col min="2573" max="2573" width="4.625" style="242" hidden="1"/>
    <col min="2574" max="2574" width="3.375" style="242" hidden="1"/>
    <col min="2575" max="2575" width="5.75" style="242" hidden="1"/>
    <col min="2576" max="2582" width="2.875" style="242" hidden="1"/>
    <col min="2583" max="2583" width="9" style="242" hidden="1"/>
    <col min="2584" max="2584" width="2.375" style="242" hidden="1"/>
    <col min="2585" max="2593" width="1.25" style="242" hidden="1"/>
    <col min="2594" max="2594" width="9" style="242" hidden="1"/>
    <col min="2595" max="2600" width="2.375" style="242" hidden="1"/>
    <col min="2601" max="2610" width="2.25" style="242" hidden="1"/>
    <col min="2611" max="2611" width="9" style="242" hidden="1"/>
    <col min="2612" max="2612" width="1.5" style="242" hidden="1"/>
    <col min="2613" max="2820" width="9" style="242" hidden="1"/>
    <col min="2821" max="2821" width="4.25" style="242" hidden="1"/>
    <col min="2822" max="2822" width="4.625" style="242" hidden="1"/>
    <col min="2823" max="2823" width="3.625" style="242" hidden="1"/>
    <col min="2824" max="2824" width="7.625" style="242" hidden="1"/>
    <col min="2825" max="2825" width="10.75" style="242" hidden="1"/>
    <col min="2826" max="2826" width="4.125" style="242" hidden="1"/>
    <col min="2827" max="2827" width="4.875" style="242" hidden="1"/>
    <col min="2828" max="2828" width="8.5" style="242" hidden="1"/>
    <col min="2829" max="2829" width="4.625" style="242" hidden="1"/>
    <col min="2830" max="2830" width="3.375" style="242" hidden="1"/>
    <col min="2831" max="2831" width="5.75" style="242" hidden="1"/>
    <col min="2832" max="2838" width="2.875" style="242" hidden="1"/>
    <col min="2839" max="2839" width="9" style="242" hidden="1"/>
    <col min="2840" max="2840" width="2.375" style="242" hidden="1"/>
    <col min="2841" max="2849" width="1.25" style="242" hidden="1"/>
    <col min="2850" max="2850" width="9" style="242" hidden="1"/>
    <col min="2851" max="2856" width="2.375" style="242" hidden="1"/>
    <col min="2857" max="2866" width="2.25" style="242" hidden="1"/>
    <col min="2867" max="2867" width="9" style="242" hidden="1"/>
    <col min="2868" max="2868" width="1.5" style="242" hidden="1"/>
    <col min="2869" max="3076" width="9" style="242" hidden="1"/>
    <col min="3077" max="3077" width="4.25" style="242" hidden="1"/>
    <col min="3078" max="3078" width="4.625" style="242" hidden="1"/>
    <col min="3079" max="3079" width="3.625" style="242" hidden="1"/>
    <col min="3080" max="3080" width="7.625" style="242" hidden="1"/>
    <col min="3081" max="3081" width="10.75" style="242" hidden="1"/>
    <col min="3082" max="3082" width="4.125" style="242" hidden="1"/>
    <col min="3083" max="3083" width="4.875" style="242" hidden="1"/>
    <col min="3084" max="3084" width="8.5" style="242" hidden="1"/>
    <col min="3085" max="3085" width="4.625" style="242" hidden="1"/>
    <col min="3086" max="3086" width="3.375" style="242" hidden="1"/>
    <col min="3087" max="3087" width="5.75" style="242" hidden="1"/>
    <col min="3088" max="3094" width="2.875" style="242" hidden="1"/>
    <col min="3095" max="3095" width="9" style="242" hidden="1"/>
    <col min="3096" max="3096" width="2.375" style="242" hidden="1"/>
    <col min="3097" max="3105" width="1.25" style="242" hidden="1"/>
    <col min="3106" max="3106" width="9" style="242" hidden="1"/>
    <col min="3107" max="3112" width="2.375" style="242" hidden="1"/>
    <col min="3113" max="3122" width="2.25" style="242" hidden="1"/>
    <col min="3123" max="3123" width="9" style="242" hidden="1"/>
    <col min="3124" max="3124" width="1.5" style="242" hidden="1"/>
    <col min="3125" max="3332" width="9" style="242" hidden="1"/>
    <col min="3333" max="3333" width="4.25" style="242" hidden="1"/>
    <col min="3334" max="3334" width="4.625" style="242" hidden="1"/>
    <col min="3335" max="3335" width="3.625" style="242" hidden="1"/>
    <col min="3336" max="3336" width="7.625" style="242" hidden="1"/>
    <col min="3337" max="3337" width="10.75" style="242" hidden="1"/>
    <col min="3338" max="3338" width="4.125" style="242" hidden="1"/>
    <col min="3339" max="3339" width="4.875" style="242" hidden="1"/>
    <col min="3340" max="3340" width="8.5" style="242" hidden="1"/>
    <col min="3341" max="3341" width="4.625" style="242" hidden="1"/>
    <col min="3342" max="3342" width="3.375" style="242" hidden="1"/>
    <col min="3343" max="3343" width="5.75" style="242" hidden="1"/>
    <col min="3344" max="3350" width="2.875" style="242" hidden="1"/>
    <col min="3351" max="3351" width="9" style="242" hidden="1"/>
    <col min="3352" max="3352" width="2.375" style="242" hidden="1"/>
    <col min="3353" max="3361" width="1.25" style="242" hidden="1"/>
    <col min="3362" max="3362" width="9" style="242" hidden="1"/>
    <col min="3363" max="3368" width="2.375" style="242" hidden="1"/>
    <col min="3369" max="3378" width="2.25" style="242" hidden="1"/>
    <col min="3379" max="3379" width="9" style="242" hidden="1"/>
    <col min="3380" max="3380" width="1.5" style="242" hidden="1"/>
    <col min="3381" max="3588" width="9" style="242" hidden="1"/>
    <col min="3589" max="3589" width="4.25" style="242" hidden="1"/>
    <col min="3590" max="3590" width="4.625" style="242" hidden="1"/>
    <col min="3591" max="3591" width="3.625" style="242" hidden="1"/>
    <col min="3592" max="3592" width="7.625" style="242" hidden="1"/>
    <col min="3593" max="3593" width="10.75" style="242" hidden="1"/>
    <col min="3594" max="3594" width="4.125" style="242" hidden="1"/>
    <col min="3595" max="3595" width="4.875" style="242" hidden="1"/>
    <col min="3596" max="3596" width="8.5" style="242" hidden="1"/>
    <col min="3597" max="3597" width="4.625" style="242" hidden="1"/>
    <col min="3598" max="3598" width="3.375" style="242" hidden="1"/>
    <col min="3599" max="3599" width="5.75" style="242" hidden="1"/>
    <col min="3600" max="3606" width="2.875" style="242" hidden="1"/>
    <col min="3607" max="3607" width="9" style="242" hidden="1"/>
    <col min="3608" max="3608" width="2.375" style="242" hidden="1"/>
    <col min="3609" max="3617" width="1.25" style="242" hidden="1"/>
    <col min="3618" max="3618" width="9" style="242" hidden="1"/>
    <col min="3619" max="3624" width="2.375" style="242" hidden="1"/>
    <col min="3625" max="3634" width="2.25" style="242" hidden="1"/>
    <col min="3635" max="3635" width="9" style="242" hidden="1"/>
    <col min="3636" max="3636" width="1.5" style="242" hidden="1"/>
    <col min="3637" max="3844" width="9" style="242" hidden="1"/>
    <col min="3845" max="3845" width="4.25" style="242" hidden="1"/>
    <col min="3846" max="3846" width="4.625" style="242" hidden="1"/>
    <col min="3847" max="3847" width="3.625" style="242" hidden="1"/>
    <col min="3848" max="3848" width="7.625" style="242" hidden="1"/>
    <col min="3849" max="3849" width="10.75" style="242" hidden="1"/>
    <col min="3850" max="3850" width="4.125" style="242" hidden="1"/>
    <col min="3851" max="3851" width="4.875" style="242" hidden="1"/>
    <col min="3852" max="3852" width="8.5" style="242" hidden="1"/>
    <col min="3853" max="3853" width="4.625" style="242" hidden="1"/>
    <col min="3854" max="3854" width="3.375" style="242" hidden="1"/>
    <col min="3855" max="3855" width="5.75" style="242" hidden="1"/>
    <col min="3856" max="3862" width="2.875" style="242" hidden="1"/>
    <col min="3863" max="3863" width="9" style="242" hidden="1"/>
    <col min="3864" max="3864" width="2.375" style="242" hidden="1"/>
    <col min="3865" max="3873" width="1.25" style="242" hidden="1"/>
    <col min="3874" max="3874" width="9" style="242" hidden="1"/>
    <col min="3875" max="3880" width="2.375" style="242" hidden="1"/>
    <col min="3881" max="3890" width="2.25" style="242" hidden="1"/>
    <col min="3891" max="3891" width="9" style="242" hidden="1"/>
    <col min="3892" max="3892" width="1.5" style="242" hidden="1"/>
    <col min="3893" max="4100" width="9" style="242" hidden="1"/>
    <col min="4101" max="4101" width="4.25" style="242" hidden="1"/>
    <col min="4102" max="4102" width="4.625" style="242" hidden="1"/>
    <col min="4103" max="4103" width="3.625" style="242" hidden="1"/>
    <col min="4104" max="4104" width="7.625" style="242" hidden="1"/>
    <col min="4105" max="4105" width="10.75" style="242" hidden="1"/>
    <col min="4106" max="4106" width="4.125" style="242" hidden="1"/>
    <col min="4107" max="4107" width="4.875" style="242" hidden="1"/>
    <col min="4108" max="4108" width="8.5" style="242" hidden="1"/>
    <col min="4109" max="4109" width="4.625" style="242" hidden="1"/>
    <col min="4110" max="4110" width="3.375" style="242" hidden="1"/>
    <col min="4111" max="4111" width="5.75" style="242" hidden="1"/>
    <col min="4112" max="4118" width="2.875" style="242" hidden="1"/>
    <col min="4119" max="4119" width="9" style="242" hidden="1"/>
    <col min="4120" max="4120" width="2.375" style="242" hidden="1"/>
    <col min="4121" max="4129" width="1.25" style="242" hidden="1"/>
    <col min="4130" max="4130" width="9" style="242" hidden="1"/>
    <col min="4131" max="4136" width="2.375" style="242" hidden="1"/>
    <col min="4137" max="4146" width="2.25" style="242" hidden="1"/>
    <col min="4147" max="4147" width="9" style="242" hidden="1"/>
    <col min="4148" max="4148" width="1.5" style="242" hidden="1"/>
    <col min="4149" max="4356" width="9" style="242" hidden="1"/>
    <col min="4357" max="4357" width="4.25" style="242" hidden="1"/>
    <col min="4358" max="4358" width="4.625" style="242" hidden="1"/>
    <col min="4359" max="4359" width="3.625" style="242" hidden="1"/>
    <col min="4360" max="4360" width="7.625" style="242" hidden="1"/>
    <col min="4361" max="4361" width="10.75" style="242" hidden="1"/>
    <col min="4362" max="4362" width="4.125" style="242" hidden="1"/>
    <col min="4363" max="4363" width="4.875" style="242" hidden="1"/>
    <col min="4364" max="4364" width="8.5" style="242" hidden="1"/>
    <col min="4365" max="4365" width="4.625" style="242" hidden="1"/>
    <col min="4366" max="4366" width="3.375" style="242" hidden="1"/>
    <col min="4367" max="4367" width="5.75" style="242" hidden="1"/>
    <col min="4368" max="4374" width="2.875" style="242" hidden="1"/>
    <col min="4375" max="4375" width="9" style="242" hidden="1"/>
    <col min="4376" max="4376" width="2.375" style="242" hidden="1"/>
    <col min="4377" max="4385" width="1.25" style="242" hidden="1"/>
    <col min="4386" max="4386" width="9" style="242" hidden="1"/>
    <col min="4387" max="4392" width="2.375" style="242" hidden="1"/>
    <col min="4393" max="4402" width="2.25" style="242" hidden="1"/>
    <col min="4403" max="4403" width="9" style="242" hidden="1"/>
    <col min="4404" max="4404" width="1.5" style="242" hidden="1"/>
    <col min="4405" max="4612" width="9" style="242" hidden="1"/>
    <col min="4613" max="4613" width="4.25" style="242" hidden="1"/>
    <col min="4614" max="4614" width="4.625" style="242" hidden="1"/>
    <col min="4615" max="4615" width="3.625" style="242" hidden="1"/>
    <col min="4616" max="4616" width="7.625" style="242" hidden="1"/>
    <col min="4617" max="4617" width="10.75" style="242" hidden="1"/>
    <col min="4618" max="4618" width="4.125" style="242" hidden="1"/>
    <col min="4619" max="4619" width="4.875" style="242" hidden="1"/>
    <col min="4620" max="4620" width="8.5" style="242" hidden="1"/>
    <col min="4621" max="4621" width="4.625" style="242" hidden="1"/>
    <col min="4622" max="4622" width="3.375" style="242" hidden="1"/>
    <col min="4623" max="4623" width="5.75" style="242" hidden="1"/>
    <col min="4624" max="4630" width="2.875" style="242" hidden="1"/>
    <col min="4631" max="4631" width="9" style="242" hidden="1"/>
    <col min="4632" max="4632" width="2.375" style="242" hidden="1"/>
    <col min="4633" max="4641" width="1.25" style="242" hidden="1"/>
    <col min="4642" max="4642" width="9" style="242" hidden="1"/>
    <col min="4643" max="4648" width="2.375" style="242" hidden="1"/>
    <col min="4649" max="4658" width="2.25" style="242" hidden="1"/>
    <col min="4659" max="4659" width="9" style="242" hidden="1"/>
    <col min="4660" max="4660" width="1.5" style="242" hidden="1"/>
    <col min="4661" max="4868" width="9" style="242" hidden="1"/>
    <col min="4869" max="4869" width="4.25" style="242" hidden="1"/>
    <col min="4870" max="4870" width="4.625" style="242" hidden="1"/>
    <col min="4871" max="4871" width="3.625" style="242" hidden="1"/>
    <col min="4872" max="4872" width="7.625" style="242" hidden="1"/>
    <col min="4873" max="4873" width="10.75" style="242" hidden="1"/>
    <col min="4874" max="4874" width="4.125" style="242" hidden="1"/>
    <col min="4875" max="4875" width="4.875" style="242" hidden="1"/>
    <col min="4876" max="4876" width="8.5" style="242" hidden="1"/>
    <col min="4877" max="4877" width="4.625" style="242" hidden="1"/>
    <col min="4878" max="4878" width="3.375" style="242" hidden="1"/>
    <col min="4879" max="4879" width="5.75" style="242" hidden="1"/>
    <col min="4880" max="4886" width="2.875" style="242" hidden="1"/>
    <col min="4887" max="4887" width="9" style="242" hidden="1"/>
    <col min="4888" max="4888" width="2.375" style="242" hidden="1"/>
    <col min="4889" max="4897" width="1.25" style="242" hidden="1"/>
    <col min="4898" max="4898" width="9" style="242" hidden="1"/>
    <col min="4899" max="4904" width="2.375" style="242" hidden="1"/>
    <col min="4905" max="4914" width="2.25" style="242" hidden="1"/>
    <col min="4915" max="4915" width="9" style="242" hidden="1"/>
    <col min="4916" max="4916" width="1.5" style="242" hidden="1"/>
    <col min="4917" max="5124" width="9" style="242" hidden="1"/>
    <col min="5125" max="5125" width="4.25" style="242" hidden="1"/>
    <col min="5126" max="5126" width="4.625" style="242" hidden="1"/>
    <col min="5127" max="5127" width="3.625" style="242" hidden="1"/>
    <col min="5128" max="5128" width="7.625" style="242" hidden="1"/>
    <col min="5129" max="5129" width="10.75" style="242" hidden="1"/>
    <col min="5130" max="5130" width="4.125" style="242" hidden="1"/>
    <col min="5131" max="5131" width="4.875" style="242" hidden="1"/>
    <col min="5132" max="5132" width="8.5" style="242" hidden="1"/>
    <col min="5133" max="5133" width="4.625" style="242" hidden="1"/>
    <col min="5134" max="5134" width="3.375" style="242" hidden="1"/>
    <col min="5135" max="5135" width="5.75" style="242" hidden="1"/>
    <col min="5136" max="5142" width="2.875" style="242" hidden="1"/>
    <col min="5143" max="5143" width="9" style="242" hidden="1"/>
    <col min="5144" max="5144" width="2.375" style="242" hidden="1"/>
    <col min="5145" max="5153" width="1.25" style="242" hidden="1"/>
    <col min="5154" max="5154" width="9" style="242" hidden="1"/>
    <col min="5155" max="5160" width="2.375" style="242" hidden="1"/>
    <col min="5161" max="5170" width="2.25" style="242" hidden="1"/>
    <col min="5171" max="5171" width="9" style="242" hidden="1"/>
    <col min="5172" max="5172" width="1.5" style="242" hidden="1"/>
    <col min="5173" max="5380" width="9" style="242" hidden="1"/>
    <col min="5381" max="5381" width="4.25" style="242" hidden="1"/>
    <col min="5382" max="5382" width="4.625" style="242" hidden="1"/>
    <col min="5383" max="5383" width="3.625" style="242" hidden="1"/>
    <col min="5384" max="5384" width="7.625" style="242" hidden="1"/>
    <col min="5385" max="5385" width="10.75" style="242" hidden="1"/>
    <col min="5386" max="5386" width="4.125" style="242" hidden="1"/>
    <col min="5387" max="5387" width="4.875" style="242" hidden="1"/>
    <col min="5388" max="5388" width="8.5" style="242" hidden="1"/>
    <col min="5389" max="5389" width="4.625" style="242" hidden="1"/>
    <col min="5390" max="5390" width="3.375" style="242" hidden="1"/>
    <col min="5391" max="5391" width="5.75" style="242" hidden="1"/>
    <col min="5392" max="5398" width="2.875" style="242" hidden="1"/>
    <col min="5399" max="5399" width="9" style="242" hidden="1"/>
    <col min="5400" max="5400" width="2.375" style="242" hidden="1"/>
    <col min="5401" max="5409" width="1.25" style="242" hidden="1"/>
    <col min="5410" max="5410" width="9" style="242" hidden="1"/>
    <col min="5411" max="5416" width="2.375" style="242" hidden="1"/>
    <col min="5417" max="5426" width="2.25" style="242" hidden="1"/>
    <col min="5427" max="5427" width="9" style="242" hidden="1"/>
    <col min="5428" max="5428" width="1.5" style="242" hidden="1"/>
    <col min="5429" max="5636" width="9" style="242" hidden="1"/>
    <col min="5637" max="5637" width="4.25" style="242" hidden="1"/>
    <col min="5638" max="5638" width="4.625" style="242" hidden="1"/>
    <col min="5639" max="5639" width="3.625" style="242" hidden="1"/>
    <col min="5640" max="5640" width="7.625" style="242" hidden="1"/>
    <col min="5641" max="5641" width="10.75" style="242" hidden="1"/>
    <col min="5642" max="5642" width="4.125" style="242" hidden="1"/>
    <col min="5643" max="5643" width="4.875" style="242" hidden="1"/>
    <col min="5644" max="5644" width="8.5" style="242" hidden="1"/>
    <col min="5645" max="5645" width="4.625" style="242" hidden="1"/>
    <col min="5646" max="5646" width="3.375" style="242" hidden="1"/>
    <col min="5647" max="5647" width="5.75" style="242" hidden="1"/>
    <col min="5648" max="5654" width="2.875" style="242" hidden="1"/>
    <col min="5655" max="5655" width="9" style="242" hidden="1"/>
    <col min="5656" max="5656" width="2.375" style="242" hidden="1"/>
    <col min="5657" max="5665" width="1.25" style="242" hidden="1"/>
    <col min="5666" max="5666" width="9" style="242" hidden="1"/>
    <col min="5667" max="5672" width="2.375" style="242" hidden="1"/>
    <col min="5673" max="5682" width="2.25" style="242" hidden="1"/>
    <col min="5683" max="5683" width="9" style="242" hidden="1"/>
    <col min="5684" max="5684" width="1.5" style="242" hidden="1"/>
    <col min="5685" max="5892" width="9" style="242" hidden="1"/>
    <col min="5893" max="5893" width="4.25" style="242" hidden="1"/>
    <col min="5894" max="5894" width="4.625" style="242" hidden="1"/>
    <col min="5895" max="5895" width="3.625" style="242" hidden="1"/>
    <col min="5896" max="5896" width="7.625" style="242" hidden="1"/>
    <col min="5897" max="5897" width="10.75" style="242" hidden="1"/>
    <col min="5898" max="5898" width="4.125" style="242" hidden="1"/>
    <col min="5899" max="5899" width="4.875" style="242" hidden="1"/>
    <col min="5900" max="5900" width="8.5" style="242" hidden="1"/>
    <col min="5901" max="5901" width="4.625" style="242" hidden="1"/>
    <col min="5902" max="5902" width="3.375" style="242" hidden="1"/>
    <col min="5903" max="5903" width="5.75" style="242" hidden="1"/>
    <col min="5904" max="5910" width="2.875" style="242" hidden="1"/>
    <col min="5911" max="5911" width="9" style="242" hidden="1"/>
    <col min="5912" max="5912" width="2.375" style="242" hidden="1"/>
    <col min="5913" max="5921" width="1.25" style="242" hidden="1"/>
    <col min="5922" max="5922" width="9" style="242" hidden="1"/>
    <col min="5923" max="5928" width="2.375" style="242" hidden="1"/>
    <col min="5929" max="5938" width="2.25" style="242" hidden="1"/>
    <col min="5939" max="5939" width="9" style="242" hidden="1"/>
    <col min="5940" max="5940" width="1.5" style="242" hidden="1"/>
    <col min="5941" max="6148" width="9" style="242" hidden="1"/>
    <col min="6149" max="6149" width="4.25" style="242" hidden="1"/>
    <col min="6150" max="6150" width="4.625" style="242" hidden="1"/>
    <col min="6151" max="6151" width="3.625" style="242" hidden="1"/>
    <col min="6152" max="6152" width="7.625" style="242" hidden="1"/>
    <col min="6153" max="6153" width="10.75" style="242" hidden="1"/>
    <col min="6154" max="6154" width="4.125" style="242" hidden="1"/>
    <col min="6155" max="6155" width="4.875" style="242" hidden="1"/>
    <col min="6156" max="6156" width="8.5" style="242" hidden="1"/>
    <col min="6157" max="6157" width="4.625" style="242" hidden="1"/>
    <col min="6158" max="6158" width="3.375" style="242" hidden="1"/>
    <col min="6159" max="6159" width="5.75" style="242" hidden="1"/>
    <col min="6160" max="6166" width="2.875" style="242" hidden="1"/>
    <col min="6167" max="6167" width="9" style="242" hidden="1"/>
    <col min="6168" max="6168" width="2.375" style="242" hidden="1"/>
    <col min="6169" max="6177" width="1.25" style="242" hidden="1"/>
    <col min="6178" max="6178" width="9" style="242" hidden="1"/>
    <col min="6179" max="6184" width="2.375" style="242" hidden="1"/>
    <col min="6185" max="6194" width="2.25" style="242" hidden="1"/>
    <col min="6195" max="6195" width="9" style="242" hidden="1"/>
    <col min="6196" max="6196" width="1.5" style="242" hidden="1"/>
    <col min="6197" max="6404" width="9" style="242" hidden="1"/>
    <col min="6405" max="6405" width="4.25" style="242" hidden="1"/>
    <col min="6406" max="6406" width="4.625" style="242" hidden="1"/>
    <col min="6407" max="6407" width="3.625" style="242" hidden="1"/>
    <col min="6408" max="6408" width="7.625" style="242" hidden="1"/>
    <col min="6409" max="6409" width="10.75" style="242" hidden="1"/>
    <col min="6410" max="6410" width="4.125" style="242" hidden="1"/>
    <col min="6411" max="6411" width="4.875" style="242" hidden="1"/>
    <col min="6412" max="6412" width="8.5" style="242" hidden="1"/>
    <col min="6413" max="6413" width="4.625" style="242" hidden="1"/>
    <col min="6414" max="6414" width="3.375" style="242" hidden="1"/>
    <col min="6415" max="6415" width="5.75" style="242" hidden="1"/>
    <col min="6416" max="6422" width="2.875" style="242" hidden="1"/>
    <col min="6423" max="6423" width="9" style="242" hidden="1"/>
    <col min="6424" max="6424" width="2.375" style="242" hidden="1"/>
    <col min="6425" max="6433" width="1.25" style="242" hidden="1"/>
    <col min="6434" max="6434" width="9" style="242" hidden="1"/>
    <col min="6435" max="6440" width="2.375" style="242" hidden="1"/>
    <col min="6441" max="6450" width="2.25" style="242" hidden="1"/>
    <col min="6451" max="6451" width="9" style="242" hidden="1"/>
    <col min="6452" max="6452" width="1.5" style="242" hidden="1"/>
    <col min="6453" max="6660" width="9" style="242" hidden="1"/>
    <col min="6661" max="6661" width="4.25" style="242" hidden="1"/>
    <col min="6662" max="6662" width="4.625" style="242" hidden="1"/>
    <col min="6663" max="6663" width="3.625" style="242" hidden="1"/>
    <col min="6664" max="6664" width="7.625" style="242" hidden="1"/>
    <col min="6665" max="6665" width="10.75" style="242" hidden="1"/>
    <col min="6666" max="6666" width="4.125" style="242" hidden="1"/>
    <col min="6667" max="6667" width="4.875" style="242" hidden="1"/>
    <col min="6668" max="6668" width="8.5" style="242" hidden="1"/>
    <col min="6669" max="6669" width="4.625" style="242" hidden="1"/>
    <col min="6670" max="6670" width="3.375" style="242" hidden="1"/>
    <col min="6671" max="6671" width="5.75" style="242" hidden="1"/>
    <col min="6672" max="6678" width="2.875" style="242" hidden="1"/>
    <col min="6679" max="6679" width="9" style="242" hidden="1"/>
    <col min="6680" max="6680" width="2.375" style="242" hidden="1"/>
    <col min="6681" max="6689" width="1.25" style="242" hidden="1"/>
    <col min="6690" max="6690" width="9" style="242" hidden="1"/>
    <col min="6691" max="6696" width="2.375" style="242" hidden="1"/>
    <col min="6697" max="6706" width="2.25" style="242" hidden="1"/>
    <col min="6707" max="6707" width="9" style="242" hidden="1"/>
    <col min="6708" max="6708" width="1.5" style="242" hidden="1"/>
    <col min="6709" max="6916" width="9" style="242" hidden="1"/>
    <col min="6917" max="6917" width="4.25" style="242" hidden="1"/>
    <col min="6918" max="6918" width="4.625" style="242" hidden="1"/>
    <col min="6919" max="6919" width="3.625" style="242" hidden="1"/>
    <col min="6920" max="6920" width="7.625" style="242" hidden="1"/>
    <col min="6921" max="6921" width="10.75" style="242" hidden="1"/>
    <col min="6922" max="6922" width="4.125" style="242" hidden="1"/>
    <col min="6923" max="6923" width="4.875" style="242" hidden="1"/>
    <col min="6924" max="6924" width="8.5" style="242" hidden="1"/>
    <col min="6925" max="6925" width="4.625" style="242" hidden="1"/>
    <col min="6926" max="6926" width="3.375" style="242" hidden="1"/>
    <col min="6927" max="6927" width="5.75" style="242" hidden="1"/>
    <col min="6928" max="6934" width="2.875" style="242" hidden="1"/>
    <col min="6935" max="6935" width="9" style="242" hidden="1"/>
    <col min="6936" max="6936" width="2.375" style="242" hidden="1"/>
    <col min="6937" max="6945" width="1.25" style="242" hidden="1"/>
    <col min="6946" max="6946" width="9" style="242" hidden="1"/>
    <col min="6947" max="6952" width="2.375" style="242" hidden="1"/>
    <col min="6953" max="6962" width="2.25" style="242" hidden="1"/>
    <col min="6963" max="6963" width="9" style="242" hidden="1"/>
    <col min="6964" max="6964" width="1.5" style="242" hidden="1"/>
    <col min="6965" max="7172" width="9" style="242" hidden="1"/>
    <col min="7173" max="7173" width="4.25" style="242" hidden="1"/>
    <col min="7174" max="7174" width="4.625" style="242" hidden="1"/>
    <col min="7175" max="7175" width="3.625" style="242" hidden="1"/>
    <col min="7176" max="7176" width="7.625" style="242" hidden="1"/>
    <col min="7177" max="7177" width="10.75" style="242" hidden="1"/>
    <col min="7178" max="7178" width="4.125" style="242" hidden="1"/>
    <col min="7179" max="7179" width="4.875" style="242" hidden="1"/>
    <col min="7180" max="7180" width="8.5" style="242" hidden="1"/>
    <col min="7181" max="7181" width="4.625" style="242" hidden="1"/>
    <col min="7182" max="7182" width="3.375" style="242" hidden="1"/>
    <col min="7183" max="7183" width="5.75" style="242" hidden="1"/>
    <col min="7184" max="7190" width="2.875" style="242" hidden="1"/>
    <col min="7191" max="7191" width="9" style="242" hidden="1"/>
    <col min="7192" max="7192" width="2.375" style="242" hidden="1"/>
    <col min="7193" max="7201" width="1.25" style="242" hidden="1"/>
    <col min="7202" max="7202" width="9" style="242" hidden="1"/>
    <col min="7203" max="7208" width="2.375" style="242" hidden="1"/>
    <col min="7209" max="7218" width="2.25" style="242" hidden="1"/>
    <col min="7219" max="7219" width="9" style="242" hidden="1"/>
    <col min="7220" max="7220" width="1.5" style="242" hidden="1"/>
    <col min="7221" max="7428" width="9" style="242" hidden="1"/>
    <col min="7429" max="7429" width="4.25" style="242" hidden="1"/>
    <col min="7430" max="7430" width="4.625" style="242" hidden="1"/>
    <col min="7431" max="7431" width="3.625" style="242" hidden="1"/>
    <col min="7432" max="7432" width="7.625" style="242" hidden="1"/>
    <col min="7433" max="7433" width="10.75" style="242" hidden="1"/>
    <col min="7434" max="7434" width="4.125" style="242" hidden="1"/>
    <col min="7435" max="7435" width="4.875" style="242" hidden="1"/>
    <col min="7436" max="7436" width="8.5" style="242" hidden="1"/>
    <col min="7437" max="7437" width="4.625" style="242" hidden="1"/>
    <col min="7438" max="7438" width="3.375" style="242" hidden="1"/>
    <col min="7439" max="7439" width="5.75" style="242" hidden="1"/>
    <col min="7440" max="7446" width="2.875" style="242" hidden="1"/>
    <col min="7447" max="7447" width="9" style="242" hidden="1"/>
    <col min="7448" max="7448" width="2.375" style="242" hidden="1"/>
    <col min="7449" max="7457" width="1.25" style="242" hidden="1"/>
    <col min="7458" max="7458" width="9" style="242" hidden="1"/>
    <col min="7459" max="7464" width="2.375" style="242" hidden="1"/>
    <col min="7465" max="7474" width="2.25" style="242" hidden="1"/>
    <col min="7475" max="7475" width="9" style="242" hidden="1"/>
    <col min="7476" max="7476" width="1.5" style="242" hidden="1"/>
    <col min="7477" max="7684" width="9" style="242" hidden="1"/>
    <col min="7685" max="7685" width="4.25" style="242" hidden="1"/>
    <col min="7686" max="7686" width="4.625" style="242" hidden="1"/>
    <col min="7687" max="7687" width="3.625" style="242" hidden="1"/>
    <col min="7688" max="7688" width="7.625" style="242" hidden="1"/>
    <col min="7689" max="7689" width="10.75" style="242" hidden="1"/>
    <col min="7690" max="7690" width="4.125" style="242" hidden="1"/>
    <col min="7691" max="7691" width="4.875" style="242" hidden="1"/>
    <col min="7692" max="7692" width="8.5" style="242" hidden="1"/>
    <col min="7693" max="7693" width="4.625" style="242" hidden="1"/>
    <col min="7694" max="7694" width="3.375" style="242" hidden="1"/>
    <col min="7695" max="7695" width="5.75" style="242" hidden="1"/>
    <col min="7696" max="7702" width="2.875" style="242" hidden="1"/>
    <col min="7703" max="7703" width="9" style="242" hidden="1"/>
    <col min="7704" max="7704" width="2.375" style="242" hidden="1"/>
    <col min="7705" max="7713" width="1.25" style="242" hidden="1"/>
    <col min="7714" max="7714" width="9" style="242" hidden="1"/>
    <col min="7715" max="7720" width="2.375" style="242" hidden="1"/>
    <col min="7721" max="7730" width="2.25" style="242" hidden="1"/>
    <col min="7731" max="7731" width="9" style="242" hidden="1"/>
    <col min="7732" max="7732" width="1.5" style="242" hidden="1"/>
    <col min="7733" max="7940" width="9" style="242" hidden="1"/>
    <col min="7941" max="7941" width="4.25" style="242" hidden="1"/>
    <col min="7942" max="7942" width="4.625" style="242" hidden="1"/>
    <col min="7943" max="7943" width="3.625" style="242" hidden="1"/>
    <col min="7944" max="7944" width="7.625" style="242" hidden="1"/>
    <col min="7945" max="7945" width="10.75" style="242" hidden="1"/>
    <col min="7946" max="7946" width="4.125" style="242" hidden="1"/>
    <col min="7947" max="7947" width="4.875" style="242" hidden="1"/>
    <col min="7948" max="7948" width="8.5" style="242" hidden="1"/>
    <col min="7949" max="7949" width="4.625" style="242" hidden="1"/>
    <col min="7950" max="7950" width="3.375" style="242" hidden="1"/>
    <col min="7951" max="7951" width="5.75" style="242" hidden="1"/>
    <col min="7952" max="7958" width="2.875" style="242" hidden="1"/>
    <col min="7959" max="7959" width="9" style="242" hidden="1"/>
    <col min="7960" max="7960" width="2.375" style="242" hidden="1"/>
    <col min="7961" max="7969" width="1.25" style="242" hidden="1"/>
    <col min="7970" max="7970" width="9" style="242" hidden="1"/>
    <col min="7971" max="7976" width="2.375" style="242" hidden="1"/>
    <col min="7977" max="7986" width="2.25" style="242" hidden="1"/>
    <col min="7987" max="7987" width="9" style="242" hidden="1"/>
    <col min="7988" max="7988" width="1.5" style="242" hidden="1"/>
    <col min="7989" max="8196" width="9" style="242" hidden="1"/>
    <col min="8197" max="8197" width="4.25" style="242" hidden="1"/>
    <col min="8198" max="8198" width="4.625" style="242" hidden="1"/>
    <col min="8199" max="8199" width="3.625" style="242" hidden="1"/>
    <col min="8200" max="8200" width="7.625" style="242" hidden="1"/>
    <col min="8201" max="8201" width="10.75" style="242" hidden="1"/>
    <col min="8202" max="8202" width="4.125" style="242" hidden="1"/>
    <col min="8203" max="8203" width="4.875" style="242" hidden="1"/>
    <col min="8204" max="8204" width="8.5" style="242" hidden="1"/>
    <col min="8205" max="8205" width="4.625" style="242" hidden="1"/>
    <col min="8206" max="8206" width="3.375" style="242" hidden="1"/>
    <col min="8207" max="8207" width="5.75" style="242" hidden="1"/>
    <col min="8208" max="8214" width="2.875" style="242" hidden="1"/>
    <col min="8215" max="8215" width="9" style="242" hidden="1"/>
    <col min="8216" max="8216" width="2.375" style="242" hidden="1"/>
    <col min="8217" max="8225" width="1.25" style="242" hidden="1"/>
    <col min="8226" max="8226" width="9" style="242" hidden="1"/>
    <col min="8227" max="8232" width="2.375" style="242" hidden="1"/>
    <col min="8233" max="8242" width="2.25" style="242" hidden="1"/>
    <col min="8243" max="8243" width="9" style="242" hidden="1"/>
    <col min="8244" max="8244" width="1.5" style="242" hidden="1"/>
    <col min="8245" max="8452" width="9" style="242" hidden="1"/>
    <col min="8453" max="8453" width="4.25" style="242" hidden="1"/>
    <col min="8454" max="8454" width="4.625" style="242" hidden="1"/>
    <col min="8455" max="8455" width="3.625" style="242" hidden="1"/>
    <col min="8456" max="8456" width="7.625" style="242" hidden="1"/>
    <col min="8457" max="8457" width="10.75" style="242" hidden="1"/>
    <col min="8458" max="8458" width="4.125" style="242" hidden="1"/>
    <col min="8459" max="8459" width="4.875" style="242" hidden="1"/>
    <col min="8460" max="8460" width="8.5" style="242" hidden="1"/>
    <col min="8461" max="8461" width="4.625" style="242" hidden="1"/>
    <col min="8462" max="8462" width="3.375" style="242" hidden="1"/>
    <col min="8463" max="8463" width="5.75" style="242" hidden="1"/>
    <col min="8464" max="8470" width="2.875" style="242" hidden="1"/>
    <col min="8471" max="8471" width="9" style="242" hidden="1"/>
    <col min="8472" max="8472" width="2.375" style="242" hidden="1"/>
    <col min="8473" max="8481" width="1.25" style="242" hidden="1"/>
    <col min="8482" max="8482" width="9" style="242" hidden="1"/>
    <col min="8483" max="8488" width="2.375" style="242" hidden="1"/>
    <col min="8489" max="8498" width="2.25" style="242" hidden="1"/>
    <col min="8499" max="8499" width="9" style="242" hidden="1"/>
    <col min="8500" max="8500" width="1.5" style="242" hidden="1"/>
    <col min="8501" max="8708" width="9" style="242" hidden="1"/>
    <col min="8709" max="8709" width="4.25" style="242" hidden="1"/>
    <col min="8710" max="8710" width="4.625" style="242" hidden="1"/>
    <col min="8711" max="8711" width="3.625" style="242" hidden="1"/>
    <col min="8712" max="8712" width="7.625" style="242" hidden="1"/>
    <col min="8713" max="8713" width="10.75" style="242" hidden="1"/>
    <col min="8714" max="8714" width="4.125" style="242" hidden="1"/>
    <col min="8715" max="8715" width="4.875" style="242" hidden="1"/>
    <col min="8716" max="8716" width="8.5" style="242" hidden="1"/>
    <col min="8717" max="8717" width="4.625" style="242" hidden="1"/>
    <col min="8718" max="8718" width="3.375" style="242" hidden="1"/>
    <col min="8719" max="8719" width="5.75" style="242" hidden="1"/>
    <col min="8720" max="8726" width="2.875" style="242" hidden="1"/>
    <col min="8727" max="8727" width="9" style="242" hidden="1"/>
    <col min="8728" max="8728" width="2.375" style="242" hidden="1"/>
    <col min="8729" max="8737" width="1.25" style="242" hidden="1"/>
    <col min="8738" max="8738" width="9" style="242" hidden="1"/>
    <col min="8739" max="8744" width="2.375" style="242" hidden="1"/>
    <col min="8745" max="8754" width="2.25" style="242" hidden="1"/>
    <col min="8755" max="8755" width="9" style="242" hidden="1"/>
    <col min="8756" max="8756" width="1.5" style="242" hidden="1"/>
    <col min="8757" max="8964" width="9" style="242" hidden="1"/>
    <col min="8965" max="8965" width="4.25" style="242" hidden="1"/>
    <col min="8966" max="8966" width="4.625" style="242" hidden="1"/>
    <col min="8967" max="8967" width="3.625" style="242" hidden="1"/>
    <col min="8968" max="8968" width="7.625" style="242" hidden="1"/>
    <col min="8969" max="8969" width="10.75" style="242" hidden="1"/>
    <col min="8970" max="8970" width="4.125" style="242" hidden="1"/>
    <col min="8971" max="8971" width="4.875" style="242" hidden="1"/>
    <col min="8972" max="8972" width="8.5" style="242" hidden="1"/>
    <col min="8973" max="8973" width="4.625" style="242" hidden="1"/>
    <col min="8974" max="8974" width="3.375" style="242" hidden="1"/>
    <col min="8975" max="8975" width="5.75" style="242" hidden="1"/>
    <col min="8976" max="8982" width="2.875" style="242" hidden="1"/>
    <col min="8983" max="8983" width="9" style="242" hidden="1"/>
    <col min="8984" max="8984" width="2.375" style="242" hidden="1"/>
    <col min="8985" max="8993" width="1.25" style="242" hidden="1"/>
    <col min="8994" max="8994" width="9" style="242" hidden="1"/>
    <col min="8995" max="9000" width="2.375" style="242" hidden="1"/>
    <col min="9001" max="9010" width="2.25" style="242" hidden="1"/>
    <col min="9011" max="9011" width="9" style="242" hidden="1"/>
    <col min="9012" max="9012" width="1.5" style="242" hidden="1"/>
    <col min="9013" max="9220" width="9" style="242" hidden="1"/>
    <col min="9221" max="9221" width="4.25" style="242" hidden="1"/>
    <col min="9222" max="9222" width="4.625" style="242" hidden="1"/>
    <col min="9223" max="9223" width="3.625" style="242" hidden="1"/>
    <col min="9224" max="9224" width="7.625" style="242" hidden="1"/>
    <col min="9225" max="9225" width="10.75" style="242" hidden="1"/>
    <col min="9226" max="9226" width="4.125" style="242" hidden="1"/>
    <col min="9227" max="9227" width="4.875" style="242" hidden="1"/>
    <col min="9228" max="9228" width="8.5" style="242" hidden="1"/>
    <col min="9229" max="9229" width="4.625" style="242" hidden="1"/>
    <col min="9230" max="9230" width="3.375" style="242" hidden="1"/>
    <col min="9231" max="9231" width="5.75" style="242" hidden="1"/>
    <col min="9232" max="9238" width="2.875" style="242" hidden="1"/>
    <col min="9239" max="9239" width="9" style="242" hidden="1"/>
    <col min="9240" max="9240" width="2.375" style="242" hidden="1"/>
    <col min="9241" max="9249" width="1.25" style="242" hidden="1"/>
    <col min="9250" max="9250" width="9" style="242" hidden="1"/>
    <col min="9251" max="9256" width="2.375" style="242" hidden="1"/>
    <col min="9257" max="9266" width="2.25" style="242" hidden="1"/>
    <col min="9267" max="9267" width="9" style="242" hidden="1"/>
    <col min="9268" max="9268" width="1.5" style="242" hidden="1"/>
    <col min="9269" max="9476" width="9" style="242" hidden="1"/>
    <col min="9477" max="9477" width="4.25" style="242" hidden="1"/>
    <col min="9478" max="9478" width="4.625" style="242" hidden="1"/>
    <col min="9479" max="9479" width="3.625" style="242" hidden="1"/>
    <col min="9480" max="9480" width="7.625" style="242" hidden="1"/>
    <col min="9481" max="9481" width="10.75" style="242" hidden="1"/>
    <col min="9482" max="9482" width="4.125" style="242" hidden="1"/>
    <col min="9483" max="9483" width="4.875" style="242" hidden="1"/>
    <col min="9484" max="9484" width="8.5" style="242" hidden="1"/>
    <col min="9485" max="9485" width="4.625" style="242" hidden="1"/>
    <col min="9486" max="9486" width="3.375" style="242" hidden="1"/>
    <col min="9487" max="9487" width="5.75" style="242" hidden="1"/>
    <col min="9488" max="9494" width="2.875" style="242" hidden="1"/>
    <col min="9495" max="9495" width="9" style="242" hidden="1"/>
    <col min="9496" max="9496" width="2.375" style="242" hidden="1"/>
    <col min="9497" max="9505" width="1.25" style="242" hidden="1"/>
    <col min="9506" max="9506" width="9" style="242" hidden="1"/>
    <col min="9507" max="9512" width="2.375" style="242" hidden="1"/>
    <col min="9513" max="9522" width="2.25" style="242" hidden="1"/>
    <col min="9523" max="9523" width="9" style="242" hidden="1"/>
    <col min="9524" max="9524" width="1.5" style="242" hidden="1"/>
    <col min="9525" max="9732" width="9" style="242" hidden="1"/>
    <col min="9733" max="9733" width="4.25" style="242" hidden="1"/>
    <col min="9734" max="9734" width="4.625" style="242" hidden="1"/>
    <col min="9735" max="9735" width="3.625" style="242" hidden="1"/>
    <col min="9736" max="9736" width="7.625" style="242" hidden="1"/>
    <col min="9737" max="9737" width="10.75" style="242" hidden="1"/>
    <col min="9738" max="9738" width="4.125" style="242" hidden="1"/>
    <col min="9739" max="9739" width="4.875" style="242" hidden="1"/>
    <col min="9740" max="9740" width="8.5" style="242" hidden="1"/>
    <col min="9741" max="9741" width="4.625" style="242" hidden="1"/>
    <col min="9742" max="9742" width="3.375" style="242" hidden="1"/>
    <col min="9743" max="9743" width="5.75" style="242" hidden="1"/>
    <col min="9744" max="9750" width="2.875" style="242" hidden="1"/>
    <col min="9751" max="9751" width="9" style="242" hidden="1"/>
    <col min="9752" max="9752" width="2.375" style="242" hidden="1"/>
    <col min="9753" max="9761" width="1.25" style="242" hidden="1"/>
    <col min="9762" max="9762" width="9" style="242" hidden="1"/>
    <col min="9763" max="9768" width="2.375" style="242" hidden="1"/>
    <col min="9769" max="9778" width="2.25" style="242" hidden="1"/>
    <col min="9779" max="9779" width="9" style="242" hidden="1"/>
    <col min="9780" max="9780" width="1.5" style="242" hidden="1"/>
    <col min="9781" max="9988" width="9" style="242" hidden="1"/>
    <col min="9989" max="9989" width="4.25" style="242" hidden="1"/>
    <col min="9990" max="9990" width="4.625" style="242" hidden="1"/>
    <col min="9991" max="9991" width="3.625" style="242" hidden="1"/>
    <col min="9992" max="9992" width="7.625" style="242" hidden="1"/>
    <col min="9993" max="9993" width="10.75" style="242" hidden="1"/>
    <col min="9994" max="9994" width="4.125" style="242" hidden="1"/>
    <col min="9995" max="9995" width="4.875" style="242" hidden="1"/>
    <col min="9996" max="9996" width="8.5" style="242" hidden="1"/>
    <col min="9997" max="9997" width="4.625" style="242" hidden="1"/>
    <col min="9998" max="9998" width="3.375" style="242" hidden="1"/>
    <col min="9999" max="9999" width="5.75" style="242" hidden="1"/>
    <col min="10000" max="10006" width="2.875" style="242" hidden="1"/>
    <col min="10007" max="10007" width="9" style="242" hidden="1"/>
    <col min="10008" max="10008" width="2.375" style="242" hidden="1"/>
    <col min="10009" max="10017" width="1.25" style="242" hidden="1"/>
    <col min="10018" max="10018" width="9" style="242" hidden="1"/>
    <col min="10019" max="10024" width="2.375" style="242" hidden="1"/>
    <col min="10025" max="10034" width="2.25" style="242" hidden="1"/>
    <col min="10035" max="10035" width="9" style="242" hidden="1"/>
    <col min="10036" max="10036" width="1.5" style="242" hidden="1"/>
    <col min="10037" max="10244" width="9" style="242" hidden="1"/>
    <col min="10245" max="10245" width="4.25" style="242" hidden="1"/>
    <col min="10246" max="10246" width="4.625" style="242" hidden="1"/>
    <col min="10247" max="10247" width="3.625" style="242" hidden="1"/>
    <col min="10248" max="10248" width="7.625" style="242" hidden="1"/>
    <col min="10249" max="10249" width="10.75" style="242" hidden="1"/>
    <col min="10250" max="10250" width="4.125" style="242" hidden="1"/>
    <col min="10251" max="10251" width="4.875" style="242" hidden="1"/>
    <col min="10252" max="10252" width="8.5" style="242" hidden="1"/>
    <col min="10253" max="10253" width="4.625" style="242" hidden="1"/>
    <col min="10254" max="10254" width="3.375" style="242" hidden="1"/>
    <col min="10255" max="10255" width="5.75" style="242" hidden="1"/>
    <col min="10256" max="10262" width="2.875" style="242" hidden="1"/>
    <col min="10263" max="10263" width="9" style="242" hidden="1"/>
    <col min="10264" max="10264" width="2.375" style="242" hidden="1"/>
    <col min="10265" max="10273" width="1.25" style="242" hidden="1"/>
    <col min="10274" max="10274" width="9" style="242" hidden="1"/>
    <col min="10275" max="10280" width="2.375" style="242" hidden="1"/>
    <col min="10281" max="10290" width="2.25" style="242" hidden="1"/>
    <col min="10291" max="10291" width="9" style="242" hidden="1"/>
    <col min="10292" max="10292" width="1.5" style="242" hidden="1"/>
    <col min="10293" max="10500" width="9" style="242" hidden="1"/>
    <col min="10501" max="10501" width="4.25" style="242" hidden="1"/>
    <col min="10502" max="10502" width="4.625" style="242" hidden="1"/>
    <col min="10503" max="10503" width="3.625" style="242" hidden="1"/>
    <col min="10504" max="10504" width="7.625" style="242" hidden="1"/>
    <col min="10505" max="10505" width="10.75" style="242" hidden="1"/>
    <col min="10506" max="10506" width="4.125" style="242" hidden="1"/>
    <col min="10507" max="10507" width="4.875" style="242" hidden="1"/>
    <col min="10508" max="10508" width="8.5" style="242" hidden="1"/>
    <col min="10509" max="10509" width="4.625" style="242" hidden="1"/>
    <col min="10510" max="10510" width="3.375" style="242" hidden="1"/>
    <col min="10511" max="10511" width="5.75" style="242" hidden="1"/>
    <col min="10512" max="10518" width="2.875" style="242" hidden="1"/>
    <col min="10519" max="10519" width="9" style="242" hidden="1"/>
    <col min="10520" max="10520" width="2.375" style="242" hidden="1"/>
    <col min="10521" max="10529" width="1.25" style="242" hidden="1"/>
    <col min="10530" max="10530" width="9" style="242" hidden="1"/>
    <col min="10531" max="10536" width="2.375" style="242" hidden="1"/>
    <col min="10537" max="10546" width="2.25" style="242" hidden="1"/>
    <col min="10547" max="10547" width="9" style="242" hidden="1"/>
    <col min="10548" max="10548" width="1.5" style="242" hidden="1"/>
    <col min="10549" max="10756" width="9" style="242" hidden="1"/>
    <col min="10757" max="10757" width="4.25" style="242" hidden="1"/>
    <col min="10758" max="10758" width="4.625" style="242" hidden="1"/>
    <col min="10759" max="10759" width="3.625" style="242" hidden="1"/>
    <col min="10760" max="10760" width="7.625" style="242" hidden="1"/>
    <col min="10761" max="10761" width="10.75" style="242" hidden="1"/>
    <col min="10762" max="10762" width="4.125" style="242" hidden="1"/>
    <col min="10763" max="10763" width="4.875" style="242" hidden="1"/>
    <col min="10764" max="10764" width="8.5" style="242" hidden="1"/>
    <col min="10765" max="10765" width="4.625" style="242" hidden="1"/>
    <col min="10766" max="10766" width="3.375" style="242" hidden="1"/>
    <col min="10767" max="10767" width="5.75" style="242" hidden="1"/>
    <col min="10768" max="10774" width="2.875" style="242" hidden="1"/>
    <col min="10775" max="10775" width="9" style="242" hidden="1"/>
    <col min="10776" max="10776" width="2.375" style="242" hidden="1"/>
    <col min="10777" max="10785" width="1.25" style="242" hidden="1"/>
    <col min="10786" max="10786" width="9" style="242" hidden="1"/>
    <col min="10787" max="10792" width="2.375" style="242" hidden="1"/>
    <col min="10793" max="10802" width="2.25" style="242" hidden="1"/>
    <col min="10803" max="10803" width="9" style="242" hidden="1"/>
    <col min="10804" max="10804" width="1.5" style="242" hidden="1"/>
    <col min="10805" max="11012" width="9" style="242" hidden="1"/>
    <col min="11013" max="11013" width="4.25" style="242" hidden="1"/>
    <col min="11014" max="11014" width="4.625" style="242" hidden="1"/>
    <col min="11015" max="11015" width="3.625" style="242" hidden="1"/>
    <col min="11016" max="11016" width="7.625" style="242" hidden="1"/>
    <col min="11017" max="11017" width="10.75" style="242" hidden="1"/>
    <col min="11018" max="11018" width="4.125" style="242" hidden="1"/>
    <col min="11019" max="11019" width="4.875" style="242" hidden="1"/>
    <col min="11020" max="11020" width="8.5" style="242" hidden="1"/>
    <col min="11021" max="11021" width="4.625" style="242" hidden="1"/>
    <col min="11022" max="11022" width="3.375" style="242" hidden="1"/>
    <col min="11023" max="11023" width="5.75" style="242" hidden="1"/>
    <col min="11024" max="11030" width="2.875" style="242" hidden="1"/>
    <col min="11031" max="11031" width="9" style="242" hidden="1"/>
    <col min="11032" max="11032" width="2.375" style="242" hidden="1"/>
    <col min="11033" max="11041" width="1.25" style="242" hidden="1"/>
    <col min="11042" max="11042" width="9" style="242" hidden="1"/>
    <col min="11043" max="11048" width="2.375" style="242" hidden="1"/>
    <col min="11049" max="11058" width="2.25" style="242" hidden="1"/>
    <col min="11059" max="11059" width="9" style="242" hidden="1"/>
    <col min="11060" max="11060" width="1.5" style="242" hidden="1"/>
    <col min="11061" max="11268" width="9" style="242" hidden="1"/>
    <col min="11269" max="11269" width="4.25" style="242" hidden="1"/>
    <col min="11270" max="11270" width="4.625" style="242" hidden="1"/>
    <col min="11271" max="11271" width="3.625" style="242" hidden="1"/>
    <col min="11272" max="11272" width="7.625" style="242" hidden="1"/>
    <col min="11273" max="11273" width="10.75" style="242" hidden="1"/>
    <col min="11274" max="11274" width="4.125" style="242" hidden="1"/>
    <col min="11275" max="11275" width="4.875" style="242" hidden="1"/>
    <col min="11276" max="11276" width="8.5" style="242" hidden="1"/>
    <col min="11277" max="11277" width="4.625" style="242" hidden="1"/>
    <col min="11278" max="11278" width="3.375" style="242" hidden="1"/>
    <col min="11279" max="11279" width="5.75" style="242" hidden="1"/>
    <col min="11280" max="11286" width="2.875" style="242" hidden="1"/>
    <col min="11287" max="11287" width="9" style="242" hidden="1"/>
    <col min="11288" max="11288" width="2.375" style="242" hidden="1"/>
    <col min="11289" max="11297" width="1.25" style="242" hidden="1"/>
    <col min="11298" max="11298" width="9" style="242" hidden="1"/>
    <col min="11299" max="11304" width="2.375" style="242" hidden="1"/>
    <col min="11305" max="11314" width="2.25" style="242" hidden="1"/>
    <col min="11315" max="11315" width="9" style="242" hidden="1"/>
    <col min="11316" max="11316" width="1.5" style="242" hidden="1"/>
    <col min="11317" max="11524" width="9" style="242" hidden="1"/>
    <col min="11525" max="11525" width="4.25" style="242" hidden="1"/>
    <col min="11526" max="11526" width="4.625" style="242" hidden="1"/>
    <col min="11527" max="11527" width="3.625" style="242" hidden="1"/>
    <col min="11528" max="11528" width="7.625" style="242" hidden="1"/>
    <col min="11529" max="11529" width="10.75" style="242" hidden="1"/>
    <col min="11530" max="11530" width="4.125" style="242" hidden="1"/>
    <col min="11531" max="11531" width="4.875" style="242" hidden="1"/>
    <col min="11532" max="11532" width="8.5" style="242" hidden="1"/>
    <col min="11533" max="11533" width="4.625" style="242" hidden="1"/>
    <col min="11534" max="11534" width="3.375" style="242" hidden="1"/>
    <col min="11535" max="11535" width="5.75" style="242" hidden="1"/>
    <col min="11536" max="11542" width="2.875" style="242" hidden="1"/>
    <col min="11543" max="11543" width="9" style="242" hidden="1"/>
    <col min="11544" max="11544" width="2.375" style="242" hidden="1"/>
    <col min="11545" max="11553" width="1.25" style="242" hidden="1"/>
    <col min="11554" max="11554" width="9" style="242" hidden="1"/>
    <col min="11555" max="11560" width="2.375" style="242" hidden="1"/>
    <col min="11561" max="11570" width="2.25" style="242" hidden="1"/>
    <col min="11571" max="11571" width="9" style="242" hidden="1"/>
    <col min="11572" max="11572" width="1.5" style="242" hidden="1"/>
    <col min="11573" max="11780" width="9" style="242" hidden="1"/>
    <col min="11781" max="11781" width="4.25" style="242" hidden="1"/>
    <col min="11782" max="11782" width="4.625" style="242" hidden="1"/>
    <col min="11783" max="11783" width="3.625" style="242" hidden="1"/>
    <col min="11784" max="11784" width="7.625" style="242" hidden="1"/>
    <col min="11785" max="11785" width="10.75" style="242" hidden="1"/>
    <col min="11786" max="11786" width="4.125" style="242" hidden="1"/>
    <col min="11787" max="11787" width="4.875" style="242" hidden="1"/>
    <col min="11788" max="11788" width="8.5" style="242" hidden="1"/>
    <col min="11789" max="11789" width="4.625" style="242" hidden="1"/>
    <col min="11790" max="11790" width="3.375" style="242" hidden="1"/>
    <col min="11791" max="11791" width="5.75" style="242" hidden="1"/>
    <col min="11792" max="11798" width="2.875" style="242" hidden="1"/>
    <col min="11799" max="11799" width="9" style="242" hidden="1"/>
    <col min="11800" max="11800" width="2.375" style="242" hidden="1"/>
    <col min="11801" max="11809" width="1.25" style="242" hidden="1"/>
    <col min="11810" max="11810" width="9" style="242" hidden="1"/>
    <col min="11811" max="11816" width="2.375" style="242" hidden="1"/>
    <col min="11817" max="11826" width="2.25" style="242" hidden="1"/>
    <col min="11827" max="11827" width="9" style="242" hidden="1"/>
    <col min="11828" max="11828" width="1.5" style="242" hidden="1"/>
    <col min="11829" max="12036" width="9" style="242" hidden="1"/>
    <col min="12037" max="12037" width="4.25" style="242" hidden="1"/>
    <col min="12038" max="12038" width="4.625" style="242" hidden="1"/>
    <col min="12039" max="12039" width="3.625" style="242" hidden="1"/>
    <col min="12040" max="12040" width="7.625" style="242" hidden="1"/>
    <col min="12041" max="12041" width="10.75" style="242" hidden="1"/>
    <col min="12042" max="12042" width="4.125" style="242" hidden="1"/>
    <col min="12043" max="12043" width="4.875" style="242" hidden="1"/>
    <col min="12044" max="12044" width="8.5" style="242" hidden="1"/>
    <col min="12045" max="12045" width="4.625" style="242" hidden="1"/>
    <col min="12046" max="12046" width="3.375" style="242" hidden="1"/>
    <col min="12047" max="12047" width="5.75" style="242" hidden="1"/>
    <col min="12048" max="12054" width="2.875" style="242" hidden="1"/>
    <col min="12055" max="12055" width="9" style="242" hidden="1"/>
    <col min="12056" max="12056" width="2.375" style="242" hidden="1"/>
    <col min="12057" max="12065" width="1.25" style="242" hidden="1"/>
    <col min="12066" max="12066" width="9" style="242" hidden="1"/>
    <col min="12067" max="12072" width="2.375" style="242" hidden="1"/>
    <col min="12073" max="12082" width="2.25" style="242" hidden="1"/>
    <col min="12083" max="12083" width="9" style="242" hidden="1"/>
    <col min="12084" max="12084" width="1.5" style="242" hidden="1"/>
    <col min="12085" max="12292" width="9" style="242" hidden="1"/>
    <col min="12293" max="12293" width="4.25" style="242" hidden="1"/>
    <col min="12294" max="12294" width="4.625" style="242" hidden="1"/>
    <col min="12295" max="12295" width="3.625" style="242" hidden="1"/>
    <col min="12296" max="12296" width="7.625" style="242" hidden="1"/>
    <col min="12297" max="12297" width="10.75" style="242" hidden="1"/>
    <col min="12298" max="12298" width="4.125" style="242" hidden="1"/>
    <col min="12299" max="12299" width="4.875" style="242" hidden="1"/>
    <col min="12300" max="12300" width="8.5" style="242" hidden="1"/>
    <col min="12301" max="12301" width="4.625" style="242" hidden="1"/>
    <col min="12302" max="12302" width="3.375" style="242" hidden="1"/>
    <col min="12303" max="12303" width="5.75" style="242" hidden="1"/>
    <col min="12304" max="12310" width="2.875" style="242" hidden="1"/>
    <col min="12311" max="12311" width="9" style="242" hidden="1"/>
    <col min="12312" max="12312" width="2.375" style="242" hidden="1"/>
    <col min="12313" max="12321" width="1.25" style="242" hidden="1"/>
    <col min="12322" max="12322" width="9" style="242" hidden="1"/>
    <col min="12323" max="12328" width="2.375" style="242" hidden="1"/>
    <col min="12329" max="12338" width="2.25" style="242" hidden="1"/>
    <col min="12339" max="12339" width="9" style="242" hidden="1"/>
    <col min="12340" max="12340" width="1.5" style="242" hidden="1"/>
    <col min="12341" max="12548" width="9" style="242" hidden="1"/>
    <col min="12549" max="12549" width="4.25" style="242" hidden="1"/>
    <col min="12550" max="12550" width="4.625" style="242" hidden="1"/>
    <col min="12551" max="12551" width="3.625" style="242" hidden="1"/>
    <col min="12552" max="12552" width="7.625" style="242" hidden="1"/>
    <col min="12553" max="12553" width="10.75" style="242" hidden="1"/>
    <col min="12554" max="12554" width="4.125" style="242" hidden="1"/>
    <col min="12555" max="12555" width="4.875" style="242" hidden="1"/>
    <col min="12556" max="12556" width="8.5" style="242" hidden="1"/>
    <col min="12557" max="12557" width="4.625" style="242" hidden="1"/>
    <col min="12558" max="12558" width="3.375" style="242" hidden="1"/>
    <col min="12559" max="12559" width="5.75" style="242" hidden="1"/>
    <col min="12560" max="12566" width="2.875" style="242" hidden="1"/>
    <col min="12567" max="12567" width="9" style="242" hidden="1"/>
    <col min="12568" max="12568" width="2.375" style="242" hidden="1"/>
    <col min="12569" max="12577" width="1.25" style="242" hidden="1"/>
    <col min="12578" max="12578" width="9" style="242" hidden="1"/>
    <col min="12579" max="12584" width="2.375" style="242" hidden="1"/>
    <col min="12585" max="12594" width="2.25" style="242" hidden="1"/>
    <col min="12595" max="12595" width="9" style="242" hidden="1"/>
    <col min="12596" max="12596" width="1.5" style="242" hidden="1"/>
    <col min="12597" max="12804" width="9" style="242" hidden="1"/>
    <col min="12805" max="12805" width="4.25" style="242" hidden="1"/>
    <col min="12806" max="12806" width="4.625" style="242" hidden="1"/>
    <col min="12807" max="12807" width="3.625" style="242" hidden="1"/>
    <col min="12808" max="12808" width="7.625" style="242" hidden="1"/>
    <col min="12809" max="12809" width="10.75" style="242" hidden="1"/>
    <col min="12810" max="12810" width="4.125" style="242" hidden="1"/>
    <col min="12811" max="12811" width="4.875" style="242" hidden="1"/>
    <col min="12812" max="12812" width="8.5" style="242" hidden="1"/>
    <col min="12813" max="12813" width="4.625" style="242" hidden="1"/>
    <col min="12814" max="12814" width="3.375" style="242" hidden="1"/>
    <col min="12815" max="12815" width="5.75" style="242" hidden="1"/>
    <col min="12816" max="12822" width="2.875" style="242" hidden="1"/>
    <col min="12823" max="12823" width="9" style="242" hidden="1"/>
    <col min="12824" max="12824" width="2.375" style="242" hidden="1"/>
    <col min="12825" max="12833" width="1.25" style="242" hidden="1"/>
    <col min="12834" max="12834" width="9" style="242" hidden="1"/>
    <col min="12835" max="12840" width="2.375" style="242" hidden="1"/>
    <col min="12841" max="12850" width="2.25" style="242" hidden="1"/>
    <col min="12851" max="12851" width="9" style="242" hidden="1"/>
    <col min="12852" max="12852" width="1.5" style="242" hidden="1"/>
    <col min="12853" max="13060" width="9" style="242" hidden="1"/>
    <col min="13061" max="13061" width="4.25" style="242" hidden="1"/>
    <col min="13062" max="13062" width="4.625" style="242" hidden="1"/>
    <col min="13063" max="13063" width="3.625" style="242" hidden="1"/>
    <col min="13064" max="13064" width="7.625" style="242" hidden="1"/>
    <col min="13065" max="13065" width="10.75" style="242" hidden="1"/>
    <col min="13066" max="13066" width="4.125" style="242" hidden="1"/>
    <col min="13067" max="13067" width="4.875" style="242" hidden="1"/>
    <col min="13068" max="13068" width="8.5" style="242" hidden="1"/>
    <col min="13069" max="13069" width="4.625" style="242" hidden="1"/>
    <col min="13070" max="13070" width="3.375" style="242" hidden="1"/>
    <col min="13071" max="13071" width="5.75" style="242" hidden="1"/>
    <col min="13072" max="13078" width="2.875" style="242" hidden="1"/>
    <col min="13079" max="13079" width="9" style="242" hidden="1"/>
    <col min="13080" max="13080" width="2.375" style="242" hidden="1"/>
    <col min="13081" max="13089" width="1.25" style="242" hidden="1"/>
    <col min="13090" max="13090" width="9" style="242" hidden="1"/>
    <col min="13091" max="13096" width="2.375" style="242" hidden="1"/>
    <col min="13097" max="13106" width="2.25" style="242" hidden="1"/>
    <col min="13107" max="13107" width="9" style="242" hidden="1"/>
    <col min="13108" max="13108" width="1.5" style="242" hidden="1"/>
    <col min="13109" max="13316" width="9" style="242" hidden="1"/>
    <col min="13317" max="13317" width="4.25" style="242" hidden="1"/>
    <col min="13318" max="13318" width="4.625" style="242" hidden="1"/>
    <col min="13319" max="13319" width="3.625" style="242" hidden="1"/>
    <col min="13320" max="13320" width="7.625" style="242" hidden="1"/>
    <col min="13321" max="13321" width="10.75" style="242" hidden="1"/>
    <col min="13322" max="13322" width="4.125" style="242" hidden="1"/>
    <col min="13323" max="13323" width="4.875" style="242" hidden="1"/>
    <col min="13324" max="13324" width="8.5" style="242" hidden="1"/>
    <col min="13325" max="13325" width="4.625" style="242" hidden="1"/>
    <col min="13326" max="13326" width="3.375" style="242" hidden="1"/>
    <col min="13327" max="13327" width="5.75" style="242" hidden="1"/>
    <col min="13328" max="13334" width="2.875" style="242" hidden="1"/>
    <col min="13335" max="13335" width="9" style="242" hidden="1"/>
    <col min="13336" max="13336" width="2.375" style="242" hidden="1"/>
    <col min="13337" max="13345" width="1.25" style="242" hidden="1"/>
    <col min="13346" max="13346" width="9" style="242" hidden="1"/>
    <col min="13347" max="13352" width="2.375" style="242" hidden="1"/>
    <col min="13353" max="13362" width="2.25" style="242" hidden="1"/>
    <col min="13363" max="13363" width="9" style="242" hidden="1"/>
    <col min="13364" max="13364" width="1.5" style="242" hidden="1"/>
    <col min="13365" max="13572" width="9" style="242" hidden="1"/>
    <col min="13573" max="13573" width="4.25" style="242" hidden="1"/>
    <col min="13574" max="13574" width="4.625" style="242" hidden="1"/>
    <col min="13575" max="13575" width="3.625" style="242" hidden="1"/>
    <col min="13576" max="13576" width="7.625" style="242" hidden="1"/>
    <col min="13577" max="13577" width="10.75" style="242" hidden="1"/>
    <col min="13578" max="13578" width="4.125" style="242" hidden="1"/>
    <col min="13579" max="13579" width="4.875" style="242" hidden="1"/>
    <col min="13580" max="13580" width="8.5" style="242" hidden="1"/>
    <col min="13581" max="13581" width="4.625" style="242" hidden="1"/>
    <col min="13582" max="13582" width="3.375" style="242" hidden="1"/>
    <col min="13583" max="13583" width="5.75" style="242" hidden="1"/>
    <col min="13584" max="13590" width="2.875" style="242" hidden="1"/>
    <col min="13591" max="13591" width="9" style="242" hidden="1"/>
    <col min="13592" max="13592" width="2.375" style="242" hidden="1"/>
    <col min="13593" max="13601" width="1.25" style="242" hidden="1"/>
    <col min="13602" max="13602" width="9" style="242" hidden="1"/>
    <col min="13603" max="13608" width="2.375" style="242" hidden="1"/>
    <col min="13609" max="13618" width="2.25" style="242" hidden="1"/>
    <col min="13619" max="13619" width="9" style="242" hidden="1"/>
    <col min="13620" max="13620" width="1.5" style="242" hidden="1"/>
    <col min="13621" max="13828" width="9" style="242" hidden="1"/>
    <col min="13829" max="13829" width="4.25" style="242" hidden="1"/>
    <col min="13830" max="13830" width="4.625" style="242" hidden="1"/>
    <col min="13831" max="13831" width="3.625" style="242" hidden="1"/>
    <col min="13832" max="13832" width="7.625" style="242" hidden="1"/>
    <col min="13833" max="13833" width="10.75" style="242" hidden="1"/>
    <col min="13834" max="13834" width="4.125" style="242" hidden="1"/>
    <col min="13835" max="13835" width="4.875" style="242" hidden="1"/>
    <col min="13836" max="13836" width="8.5" style="242" hidden="1"/>
    <col min="13837" max="13837" width="4.625" style="242" hidden="1"/>
    <col min="13838" max="13838" width="3.375" style="242" hidden="1"/>
    <col min="13839" max="13839" width="5.75" style="242" hidden="1"/>
    <col min="13840" max="13846" width="2.875" style="242" hidden="1"/>
    <col min="13847" max="13847" width="9" style="242" hidden="1"/>
    <col min="13848" max="13848" width="2.375" style="242" hidden="1"/>
    <col min="13849" max="13857" width="1.25" style="242" hidden="1"/>
    <col min="13858" max="13858" width="9" style="242" hidden="1"/>
    <col min="13859" max="13864" width="2.375" style="242" hidden="1"/>
    <col min="13865" max="13874" width="2.25" style="242" hidden="1"/>
    <col min="13875" max="13875" width="9" style="242" hidden="1"/>
    <col min="13876" max="13876" width="1.5" style="242" hidden="1"/>
    <col min="13877" max="14084" width="9" style="242" hidden="1"/>
    <col min="14085" max="14085" width="4.25" style="242" hidden="1"/>
    <col min="14086" max="14086" width="4.625" style="242" hidden="1"/>
    <col min="14087" max="14087" width="3.625" style="242" hidden="1"/>
    <col min="14088" max="14088" width="7.625" style="242" hidden="1"/>
    <col min="14089" max="14089" width="10.75" style="242" hidden="1"/>
    <col min="14090" max="14090" width="4.125" style="242" hidden="1"/>
    <col min="14091" max="14091" width="4.875" style="242" hidden="1"/>
    <col min="14092" max="14092" width="8.5" style="242" hidden="1"/>
    <col min="14093" max="14093" width="4.625" style="242" hidden="1"/>
    <col min="14094" max="14094" width="3.375" style="242" hidden="1"/>
    <col min="14095" max="14095" width="5.75" style="242" hidden="1"/>
    <col min="14096" max="14102" width="2.875" style="242" hidden="1"/>
    <col min="14103" max="14103" width="9" style="242" hidden="1"/>
    <col min="14104" max="14104" width="2.375" style="242" hidden="1"/>
    <col min="14105" max="14113" width="1.25" style="242" hidden="1"/>
    <col min="14114" max="14114" width="9" style="242" hidden="1"/>
    <col min="14115" max="14120" width="2.375" style="242" hidden="1"/>
    <col min="14121" max="14130" width="2.25" style="242" hidden="1"/>
    <col min="14131" max="14131" width="9" style="242" hidden="1"/>
    <col min="14132" max="14132" width="1.5" style="242" hidden="1"/>
    <col min="14133" max="14340" width="9" style="242" hidden="1"/>
    <col min="14341" max="14341" width="4.25" style="242" hidden="1"/>
    <col min="14342" max="14342" width="4.625" style="242" hidden="1"/>
    <col min="14343" max="14343" width="3.625" style="242" hidden="1"/>
    <col min="14344" max="14344" width="7.625" style="242" hidden="1"/>
    <col min="14345" max="14345" width="10.75" style="242" hidden="1"/>
    <col min="14346" max="14346" width="4.125" style="242" hidden="1"/>
    <col min="14347" max="14347" width="4.875" style="242" hidden="1"/>
    <col min="14348" max="14348" width="8.5" style="242" hidden="1"/>
    <col min="14349" max="14349" width="4.625" style="242" hidden="1"/>
    <col min="14350" max="14350" width="3.375" style="242" hidden="1"/>
    <col min="14351" max="14351" width="5.75" style="242" hidden="1"/>
    <col min="14352" max="14358" width="2.875" style="242" hidden="1"/>
    <col min="14359" max="14359" width="9" style="242" hidden="1"/>
    <col min="14360" max="14360" width="2.375" style="242" hidden="1"/>
    <col min="14361" max="14369" width="1.25" style="242" hidden="1"/>
    <col min="14370" max="14370" width="9" style="242" hidden="1"/>
    <col min="14371" max="14376" width="2.375" style="242" hidden="1"/>
    <col min="14377" max="14386" width="2.25" style="242" hidden="1"/>
    <col min="14387" max="14387" width="9" style="242" hidden="1"/>
    <col min="14388" max="14388" width="1.5" style="242" hidden="1"/>
    <col min="14389" max="14596" width="9" style="242" hidden="1"/>
    <col min="14597" max="14597" width="4.25" style="242" hidden="1"/>
    <col min="14598" max="14598" width="4.625" style="242" hidden="1"/>
    <col min="14599" max="14599" width="3.625" style="242" hidden="1"/>
    <col min="14600" max="14600" width="7.625" style="242" hidden="1"/>
    <col min="14601" max="14601" width="10.75" style="242" hidden="1"/>
    <col min="14602" max="14602" width="4.125" style="242" hidden="1"/>
    <col min="14603" max="14603" width="4.875" style="242" hidden="1"/>
    <col min="14604" max="14604" width="8.5" style="242" hidden="1"/>
    <col min="14605" max="14605" width="4.625" style="242" hidden="1"/>
    <col min="14606" max="14606" width="3.375" style="242" hidden="1"/>
    <col min="14607" max="14607" width="5.75" style="242" hidden="1"/>
    <col min="14608" max="14614" width="2.875" style="242" hidden="1"/>
    <col min="14615" max="14615" width="9" style="242" hidden="1"/>
    <col min="14616" max="14616" width="2.375" style="242" hidden="1"/>
    <col min="14617" max="14625" width="1.25" style="242" hidden="1"/>
    <col min="14626" max="14626" width="9" style="242" hidden="1"/>
    <col min="14627" max="14632" width="2.375" style="242" hidden="1"/>
    <col min="14633" max="14642" width="2.25" style="242" hidden="1"/>
    <col min="14643" max="14643" width="9" style="242" hidden="1"/>
    <col min="14644" max="14644" width="1.5" style="242" hidden="1"/>
    <col min="14645" max="14852" width="9" style="242" hidden="1"/>
    <col min="14853" max="14853" width="4.25" style="242" hidden="1"/>
    <col min="14854" max="14854" width="4.625" style="242" hidden="1"/>
    <col min="14855" max="14855" width="3.625" style="242" hidden="1"/>
    <col min="14856" max="14856" width="7.625" style="242" hidden="1"/>
    <col min="14857" max="14857" width="10.75" style="242" hidden="1"/>
    <col min="14858" max="14858" width="4.125" style="242" hidden="1"/>
    <col min="14859" max="14859" width="4.875" style="242" hidden="1"/>
    <col min="14860" max="14860" width="8.5" style="242" hidden="1"/>
    <col min="14861" max="14861" width="4.625" style="242" hidden="1"/>
    <col min="14862" max="14862" width="3.375" style="242" hidden="1"/>
    <col min="14863" max="14863" width="5.75" style="242" hidden="1"/>
    <col min="14864" max="14870" width="2.875" style="242" hidden="1"/>
    <col min="14871" max="14871" width="9" style="242" hidden="1"/>
    <col min="14872" max="14872" width="2.375" style="242" hidden="1"/>
    <col min="14873" max="14881" width="1.25" style="242" hidden="1"/>
    <col min="14882" max="14882" width="9" style="242" hidden="1"/>
    <col min="14883" max="14888" width="2.375" style="242" hidden="1"/>
    <col min="14889" max="14898" width="2.25" style="242" hidden="1"/>
    <col min="14899" max="14899" width="9" style="242" hidden="1"/>
    <col min="14900" max="14900" width="1.5" style="242" hidden="1"/>
    <col min="14901" max="15108" width="9" style="242" hidden="1"/>
    <col min="15109" max="15109" width="4.25" style="242" hidden="1"/>
    <col min="15110" max="15110" width="4.625" style="242" hidden="1"/>
    <col min="15111" max="15111" width="3.625" style="242" hidden="1"/>
    <col min="15112" max="15112" width="7.625" style="242" hidden="1"/>
    <col min="15113" max="15113" width="10.75" style="242" hidden="1"/>
    <col min="15114" max="15114" width="4.125" style="242" hidden="1"/>
    <col min="15115" max="15115" width="4.875" style="242" hidden="1"/>
    <col min="15116" max="15116" width="8.5" style="242" hidden="1"/>
    <col min="15117" max="15117" width="4.625" style="242" hidden="1"/>
    <col min="15118" max="15118" width="3.375" style="242" hidden="1"/>
    <col min="15119" max="15119" width="5.75" style="242" hidden="1"/>
    <col min="15120" max="15126" width="2.875" style="242" hidden="1"/>
    <col min="15127" max="15127" width="9" style="242" hidden="1"/>
    <col min="15128" max="15128" width="2.375" style="242" hidden="1"/>
    <col min="15129" max="15137" width="1.25" style="242" hidden="1"/>
    <col min="15138" max="15138" width="9" style="242" hidden="1"/>
    <col min="15139" max="15144" width="2.375" style="242" hidden="1"/>
    <col min="15145" max="15154" width="2.25" style="242" hidden="1"/>
    <col min="15155" max="15155" width="9" style="242" hidden="1"/>
    <col min="15156" max="15156" width="1.5" style="242" hidden="1"/>
    <col min="15157" max="15364" width="9" style="242" hidden="1"/>
    <col min="15365" max="15365" width="4.25" style="242" hidden="1"/>
    <col min="15366" max="15366" width="4.625" style="242" hidden="1"/>
    <col min="15367" max="15367" width="3.625" style="242" hidden="1"/>
    <col min="15368" max="15368" width="7.625" style="242" hidden="1"/>
    <col min="15369" max="15369" width="10.75" style="242" hidden="1"/>
    <col min="15370" max="15370" width="4.125" style="242" hidden="1"/>
    <col min="15371" max="15371" width="4.875" style="242" hidden="1"/>
    <col min="15372" max="15372" width="8.5" style="242" hidden="1"/>
    <col min="15373" max="15373" width="4.625" style="242" hidden="1"/>
    <col min="15374" max="15374" width="3.375" style="242" hidden="1"/>
    <col min="15375" max="15375" width="5.75" style="242" hidden="1"/>
    <col min="15376" max="15382" width="2.875" style="242" hidden="1"/>
    <col min="15383" max="15383" width="9" style="242" hidden="1"/>
    <col min="15384" max="15384" width="2.375" style="242" hidden="1"/>
    <col min="15385" max="15393" width="1.25" style="242" hidden="1"/>
    <col min="15394" max="15394" width="9" style="242" hidden="1"/>
    <col min="15395" max="15400" width="2.375" style="242" hidden="1"/>
    <col min="15401" max="15410" width="2.25" style="242" hidden="1"/>
    <col min="15411" max="15411" width="9" style="242" hidden="1"/>
    <col min="15412" max="15412" width="1.5" style="242" hidden="1"/>
    <col min="15413" max="15620" width="9" style="242" hidden="1"/>
    <col min="15621" max="15621" width="4.25" style="242" hidden="1"/>
    <col min="15622" max="15622" width="4.625" style="242" hidden="1"/>
    <col min="15623" max="15623" width="3.625" style="242" hidden="1"/>
    <col min="15624" max="15624" width="7.625" style="242" hidden="1"/>
    <col min="15625" max="15625" width="10.75" style="242" hidden="1"/>
    <col min="15626" max="15626" width="4.125" style="242" hidden="1"/>
    <col min="15627" max="15627" width="4.875" style="242" hidden="1"/>
    <col min="15628" max="15628" width="8.5" style="242" hidden="1"/>
    <col min="15629" max="15629" width="4.625" style="242" hidden="1"/>
    <col min="15630" max="15630" width="3.375" style="242" hidden="1"/>
    <col min="15631" max="15631" width="5.75" style="242" hidden="1"/>
    <col min="15632" max="15638" width="2.875" style="242" hidden="1"/>
    <col min="15639" max="15639" width="9" style="242" hidden="1"/>
    <col min="15640" max="15640" width="2.375" style="242" hidden="1"/>
    <col min="15641" max="15649" width="1.25" style="242" hidden="1"/>
    <col min="15650" max="15650" width="9" style="242" hidden="1"/>
    <col min="15651" max="15656" width="2.375" style="242" hidden="1"/>
    <col min="15657" max="15666" width="2.25" style="242" hidden="1"/>
    <col min="15667" max="15667" width="9" style="242" hidden="1"/>
    <col min="15668" max="15668" width="1.5" style="242" hidden="1"/>
    <col min="15669" max="15876" width="9" style="242" hidden="1"/>
    <col min="15877" max="15877" width="4.25" style="242" hidden="1"/>
    <col min="15878" max="15878" width="4.625" style="242" hidden="1"/>
    <col min="15879" max="15879" width="3.625" style="242" hidden="1"/>
    <col min="15880" max="15880" width="7.625" style="242" hidden="1"/>
    <col min="15881" max="15881" width="10.75" style="242" hidden="1"/>
    <col min="15882" max="15882" width="4.125" style="242" hidden="1"/>
    <col min="15883" max="15883" width="4.875" style="242" hidden="1"/>
    <col min="15884" max="15884" width="8.5" style="242" hidden="1"/>
    <col min="15885" max="15885" width="4.625" style="242" hidden="1"/>
    <col min="15886" max="15886" width="3.375" style="242" hidden="1"/>
    <col min="15887" max="15887" width="5.75" style="242" hidden="1"/>
    <col min="15888" max="15894" width="2.875" style="242" hidden="1"/>
    <col min="15895" max="15895" width="9" style="242" hidden="1"/>
    <col min="15896" max="15896" width="2.375" style="242" hidden="1"/>
    <col min="15897" max="15905" width="1.25" style="242" hidden="1"/>
    <col min="15906" max="15906" width="9" style="242" hidden="1"/>
    <col min="15907" max="15912" width="2.375" style="242" hidden="1"/>
    <col min="15913" max="15922" width="2.25" style="242" hidden="1"/>
    <col min="15923" max="15923" width="9" style="242" hidden="1"/>
    <col min="15924" max="15924" width="1.5" style="242" hidden="1"/>
    <col min="15925" max="16132" width="9" style="242" hidden="1"/>
    <col min="16133" max="16133" width="4.25" style="242" hidden="1"/>
    <col min="16134" max="16134" width="4.625" style="242" hidden="1"/>
    <col min="16135" max="16135" width="3.625" style="242" hidden="1"/>
    <col min="16136" max="16136" width="7.625" style="242" hidden="1"/>
    <col min="16137" max="16137" width="10.75" style="242" hidden="1"/>
    <col min="16138" max="16138" width="4.125" style="242" hidden="1"/>
    <col min="16139" max="16139" width="4.875" style="242" hidden="1"/>
    <col min="16140" max="16140" width="8.5" style="242" hidden="1"/>
    <col min="16141" max="16141" width="4.625" style="242" hidden="1"/>
    <col min="16142" max="16142" width="3.375" style="242" hidden="1"/>
    <col min="16143" max="16143" width="5.75" style="242" hidden="1"/>
    <col min="16144" max="16150" width="2.875" style="242" hidden="1"/>
    <col min="16151" max="16151" width="9" style="242" hidden="1"/>
    <col min="16152" max="16152" width="2.375" style="242" hidden="1"/>
    <col min="16153" max="16161" width="1.25" style="242" hidden="1"/>
    <col min="16162" max="16162" width="9" style="242" hidden="1"/>
    <col min="16163" max="16168" width="2.375" style="242" hidden="1"/>
    <col min="16169" max="16178" width="2.25" style="242" hidden="1"/>
    <col min="16179" max="16179" width="9" style="242" hidden="1"/>
    <col min="16180" max="16180" width="1.5" style="242" hidden="1"/>
    <col min="16181" max="16383" width="9" style="242" hidden="1"/>
    <col min="16384" max="16384" width="0.75" style="242" customWidth="1"/>
  </cols>
  <sheetData>
    <row r="1" spans="1:51" ht="14.25" customHeight="1" thickBot="1" x14ac:dyDescent="0.2">
      <c r="A1" s="2301" t="s">
        <v>850</v>
      </c>
      <c r="D1" s="2222" t="s">
        <v>814</v>
      </c>
      <c r="E1" s="2222"/>
      <c r="F1" s="2222"/>
      <c r="G1" s="2222"/>
      <c r="H1" s="2222"/>
      <c r="I1" s="2222"/>
      <c r="J1" s="2222"/>
      <c r="K1" s="2222"/>
    </row>
    <row r="2" spans="1:51" ht="9" customHeight="1" x14ac:dyDescent="0.15">
      <c r="A2" s="2301"/>
      <c r="B2" s="2302"/>
      <c r="C2" s="2303"/>
      <c r="D2" s="2223" t="s">
        <v>815</v>
      </c>
      <c r="E2" s="2076" t="str">
        <f>IF(⑥店頭以外!F7="","",⑥店頭以外!F7)</f>
        <v/>
      </c>
      <c r="F2" s="2077"/>
      <c r="G2" s="2077"/>
      <c r="H2" s="2077"/>
      <c r="I2" s="2077"/>
      <c r="J2" s="2077"/>
      <c r="K2" s="2078"/>
      <c r="L2" s="2225" t="s">
        <v>816</v>
      </c>
      <c r="M2" s="2226"/>
      <c r="N2" s="2226"/>
      <c r="O2" s="2226"/>
      <c r="P2" s="2226"/>
      <c r="Q2" s="2226"/>
      <c r="R2" s="2226"/>
      <c r="S2" s="2226"/>
      <c r="T2" s="2226"/>
      <c r="U2" s="2226"/>
      <c r="V2" s="2226"/>
      <c r="W2" s="2226"/>
      <c r="X2" s="2226"/>
      <c r="Y2" s="2226"/>
      <c r="Z2" s="2226"/>
      <c r="AA2" s="2226"/>
      <c r="AB2" s="2226"/>
      <c r="AC2" s="2226"/>
      <c r="AD2" s="2226"/>
      <c r="AE2" s="2226"/>
      <c r="AF2" s="2226"/>
      <c r="AG2" s="2226"/>
      <c r="AH2" s="2226"/>
      <c r="AI2" s="2226"/>
      <c r="AJ2" s="2226"/>
      <c r="AK2" s="2226"/>
      <c r="AL2" s="2226"/>
      <c r="AM2" s="2226"/>
      <c r="AN2" s="2226"/>
      <c r="AO2" s="2226"/>
      <c r="AP2" s="2226"/>
      <c r="AQ2" s="2226"/>
      <c r="AR2" s="2226"/>
      <c r="AS2" s="2226"/>
      <c r="AT2" s="2226"/>
      <c r="AU2" s="2226"/>
      <c r="AV2" s="2226"/>
      <c r="AW2" s="2226"/>
      <c r="AX2" s="2226"/>
    </row>
    <row r="3" spans="1:51" ht="9" customHeight="1" thickBot="1" x14ac:dyDescent="0.2">
      <c r="C3" s="243"/>
      <c r="D3" s="2224"/>
      <c r="E3" s="2079"/>
      <c r="F3" s="2080"/>
      <c r="G3" s="2080"/>
      <c r="H3" s="2080"/>
      <c r="I3" s="2080"/>
      <c r="J3" s="2080"/>
      <c r="K3" s="2081"/>
      <c r="L3" s="2225"/>
      <c r="M3" s="2226"/>
      <c r="N3" s="2226"/>
      <c r="O3" s="2226"/>
      <c r="P3" s="2226"/>
      <c r="Q3" s="2226"/>
      <c r="R3" s="2226"/>
      <c r="S3" s="2226"/>
      <c r="T3" s="2226"/>
      <c r="U3" s="2226"/>
      <c r="V3" s="2226"/>
      <c r="W3" s="2226"/>
      <c r="X3" s="2226"/>
      <c r="Y3" s="2226"/>
      <c r="Z3" s="2226"/>
      <c r="AA3" s="2226"/>
      <c r="AB3" s="2226"/>
      <c r="AC3" s="2226"/>
      <c r="AD3" s="2226"/>
      <c r="AE3" s="2226"/>
      <c r="AF3" s="2226"/>
      <c r="AG3" s="2226"/>
      <c r="AH3" s="2226"/>
      <c r="AI3" s="2226"/>
      <c r="AJ3" s="2226"/>
      <c r="AK3" s="2226"/>
      <c r="AL3" s="2226"/>
      <c r="AM3" s="2226"/>
      <c r="AN3" s="2226"/>
      <c r="AO3" s="2226"/>
      <c r="AP3" s="2226"/>
      <c r="AQ3" s="2226"/>
      <c r="AR3" s="2226"/>
      <c r="AS3" s="2226"/>
      <c r="AT3" s="2226"/>
      <c r="AU3" s="2226"/>
      <c r="AV3" s="2226"/>
      <c r="AW3" s="2226"/>
      <c r="AX3" s="2226"/>
    </row>
    <row r="4" spans="1:51" ht="10.5" customHeight="1" x14ac:dyDescent="0.15">
      <c r="A4" s="2174" t="s">
        <v>817</v>
      </c>
      <c r="B4" s="2179"/>
      <c r="C4" s="2229" t="str">
        <f>IF(広告展開利用申込書!G17="","",広告展開利用申込書!G17)</f>
        <v/>
      </c>
      <c r="D4" s="2230"/>
      <c r="E4" s="2230"/>
      <c r="F4" s="2230"/>
      <c r="G4" s="2230"/>
      <c r="H4" s="2230"/>
      <c r="I4" s="2230"/>
      <c r="J4" s="2230"/>
      <c r="K4" s="2231"/>
      <c r="L4" s="2232" t="s">
        <v>818</v>
      </c>
      <c r="M4" s="2234" t="str">
        <f>IF(⑥店頭以外!AG3="","",⑥店頭以外!AG3)</f>
        <v/>
      </c>
      <c r="N4" s="2235"/>
      <c r="O4" s="2235"/>
      <c r="P4" s="2235"/>
      <c r="Q4" s="2235"/>
      <c r="R4" s="2235"/>
      <c r="S4" s="2235"/>
      <c r="T4" s="2235"/>
      <c r="U4" s="2235"/>
      <c r="V4" s="2236"/>
      <c r="W4" s="2194" t="s">
        <v>819</v>
      </c>
      <c r="X4" s="2194"/>
      <c r="Y4" s="2195"/>
      <c r="Z4" s="2196" t="s">
        <v>776</v>
      </c>
      <c r="AA4" s="2197"/>
      <c r="AB4" s="2197"/>
      <c r="AC4" s="2197"/>
      <c r="AD4" s="2197"/>
      <c r="AE4" s="2197"/>
      <c r="AF4" s="2238"/>
      <c r="AG4" s="2238"/>
      <c r="AH4" s="2239"/>
      <c r="AI4" s="2243" t="s">
        <v>820</v>
      </c>
      <c r="AJ4" s="2244"/>
      <c r="AK4" s="2244"/>
      <c r="AL4" s="2244"/>
      <c r="AM4" s="2245"/>
      <c r="AN4" s="2248" t="s">
        <v>821</v>
      </c>
      <c r="AO4" s="2249"/>
      <c r="AP4" s="2249"/>
      <c r="AQ4" s="2249"/>
      <c r="AR4" s="2249"/>
      <c r="AS4" s="2249"/>
      <c r="AT4" s="2249"/>
      <c r="AU4" s="2249"/>
      <c r="AV4" s="2249"/>
      <c r="AW4" s="2250"/>
      <c r="AX4" s="244"/>
    </row>
    <row r="5" spans="1:51" ht="10.5" customHeight="1" x14ac:dyDescent="0.15">
      <c r="A5" s="2227"/>
      <c r="B5" s="2228"/>
      <c r="C5" s="2229"/>
      <c r="D5" s="2230"/>
      <c r="E5" s="2230"/>
      <c r="F5" s="2230"/>
      <c r="G5" s="2230"/>
      <c r="H5" s="2230"/>
      <c r="I5" s="2230"/>
      <c r="J5" s="2230"/>
      <c r="K5" s="2231"/>
      <c r="L5" s="2233"/>
      <c r="M5" s="2229"/>
      <c r="N5" s="2230"/>
      <c r="O5" s="2230"/>
      <c r="P5" s="2230"/>
      <c r="Q5" s="2230"/>
      <c r="R5" s="2230"/>
      <c r="S5" s="2230"/>
      <c r="T5" s="2230"/>
      <c r="U5" s="2230"/>
      <c r="V5" s="2237"/>
      <c r="W5" s="2117"/>
      <c r="X5" s="2117"/>
      <c r="Y5" s="2118"/>
      <c r="Z5" s="2240"/>
      <c r="AA5" s="2241"/>
      <c r="AB5" s="2241"/>
      <c r="AC5" s="2241"/>
      <c r="AD5" s="2241"/>
      <c r="AE5" s="2241"/>
      <c r="AF5" s="2241"/>
      <c r="AG5" s="2241"/>
      <c r="AH5" s="2242"/>
      <c r="AI5" s="2246"/>
      <c r="AJ5" s="2119"/>
      <c r="AK5" s="2119"/>
      <c r="AL5" s="2119"/>
      <c r="AM5" s="2247"/>
      <c r="AN5" s="2251"/>
      <c r="AO5" s="2252"/>
      <c r="AP5" s="2252"/>
      <c r="AQ5" s="2252"/>
      <c r="AR5" s="2252"/>
      <c r="AS5" s="2252"/>
      <c r="AT5" s="2252"/>
      <c r="AU5" s="2252"/>
      <c r="AV5" s="2252"/>
      <c r="AW5" s="2253"/>
      <c r="AX5" s="244"/>
    </row>
    <row r="6" spans="1:51" ht="10.5" customHeight="1" x14ac:dyDescent="0.15">
      <c r="A6" s="2254" t="s">
        <v>822</v>
      </c>
      <c r="B6" s="2218"/>
      <c r="C6" s="245" t="s">
        <v>851</v>
      </c>
      <c r="D6" s="278" t="str">
        <f>IF(⑥店頭以外!AS2="","",⑥店頭以外!AS2)</f>
        <v/>
      </c>
      <c r="E6" s="246" t="s">
        <v>791</v>
      </c>
      <c r="F6" s="280" t="str">
        <f>IF(⑥店頭以外!AS2="","",⑥店頭以外!AS2)</f>
        <v/>
      </c>
      <c r="G6" s="246" t="s">
        <v>792</v>
      </c>
      <c r="H6" s="282" t="str">
        <f>IF(⑥店頭以外!AS2="","",⑥店頭以外!AS2)</f>
        <v/>
      </c>
      <c r="I6" s="247" t="s">
        <v>790</v>
      </c>
      <c r="J6" s="2255">
        <f>_xlfn.DAYS(⑥店頭以外!AY2,⑥店頭以外!AS2)+1</f>
        <v>1</v>
      </c>
      <c r="K6" s="2218" t="s">
        <v>823</v>
      </c>
      <c r="L6" s="2257" t="s">
        <v>824</v>
      </c>
      <c r="M6" s="2259" t="str">
        <f>IF(広告展開利用申込書!G8="","",広告展開利用申込書!G8)</f>
        <v/>
      </c>
      <c r="N6" s="2260"/>
      <c r="O6" s="2260"/>
      <c r="P6" s="2260"/>
      <c r="Q6" s="2260"/>
      <c r="R6" s="2260"/>
      <c r="S6" s="2260"/>
      <c r="T6" s="2260"/>
      <c r="U6" s="2260"/>
      <c r="V6" s="2261"/>
      <c r="W6" s="2194" t="s">
        <v>825</v>
      </c>
      <c r="X6" s="2194"/>
      <c r="Y6" s="2195"/>
      <c r="Z6" s="2196" t="s">
        <v>66</v>
      </c>
      <c r="AA6" s="2197"/>
      <c r="AB6" s="2197"/>
      <c r="AC6" s="2197"/>
      <c r="AD6" s="2197"/>
      <c r="AE6" s="2197"/>
      <c r="AF6" s="2197"/>
      <c r="AG6" s="2197"/>
      <c r="AH6" s="2198"/>
      <c r="AI6" s="2265" t="s">
        <v>76</v>
      </c>
      <c r="AJ6" s="2266"/>
      <c r="AK6" s="2266"/>
      <c r="AL6" s="2266"/>
      <c r="AM6" s="2267"/>
      <c r="AN6" s="2251"/>
      <c r="AO6" s="2252"/>
      <c r="AP6" s="2252"/>
      <c r="AQ6" s="2252"/>
      <c r="AR6" s="2252"/>
      <c r="AS6" s="2252"/>
      <c r="AT6" s="2252"/>
      <c r="AU6" s="2252"/>
      <c r="AV6" s="2252"/>
      <c r="AW6" s="2253"/>
      <c r="AX6" s="244"/>
    </row>
    <row r="7" spans="1:51" ht="10.5" customHeight="1" x14ac:dyDescent="0.15">
      <c r="A7" s="2176"/>
      <c r="B7" s="2181"/>
      <c r="C7" s="248" t="s">
        <v>852</v>
      </c>
      <c r="D7" s="279" t="str">
        <f>IF(⑥店頭以外!AY2="","",⑥店頭以外!AY2)</f>
        <v/>
      </c>
      <c r="E7" s="249" t="s">
        <v>791</v>
      </c>
      <c r="F7" s="281" t="str">
        <f>IF(⑥店頭以外!AY2="","",⑥店頭以外!AY2)</f>
        <v/>
      </c>
      <c r="G7" s="249" t="s">
        <v>792</v>
      </c>
      <c r="H7" s="283" t="str">
        <f>IF(⑥店頭以外!AY2="","",⑥店頭以外!AY2)</f>
        <v/>
      </c>
      <c r="I7" s="250" t="s">
        <v>790</v>
      </c>
      <c r="J7" s="2256"/>
      <c r="K7" s="2181"/>
      <c r="L7" s="2258"/>
      <c r="M7" s="2262"/>
      <c r="N7" s="2263"/>
      <c r="O7" s="2263"/>
      <c r="P7" s="2263"/>
      <c r="Q7" s="2263"/>
      <c r="R7" s="2263"/>
      <c r="S7" s="2263"/>
      <c r="T7" s="2263"/>
      <c r="U7" s="2263"/>
      <c r="V7" s="2264"/>
      <c r="W7" s="2117"/>
      <c r="X7" s="2117"/>
      <c r="Y7" s="2118"/>
      <c r="Z7" s="2199"/>
      <c r="AA7" s="2200"/>
      <c r="AB7" s="2200"/>
      <c r="AC7" s="2200"/>
      <c r="AD7" s="2200"/>
      <c r="AE7" s="2200"/>
      <c r="AF7" s="2200"/>
      <c r="AG7" s="2200"/>
      <c r="AH7" s="2201"/>
      <c r="AI7" s="2268"/>
      <c r="AJ7" s="2269"/>
      <c r="AK7" s="2269"/>
      <c r="AL7" s="2269"/>
      <c r="AM7" s="2270"/>
      <c r="AN7" s="2274" t="s">
        <v>826</v>
      </c>
      <c r="AO7" s="2275"/>
      <c r="AP7" s="2275"/>
      <c r="AQ7" s="2275"/>
      <c r="AR7" s="2275"/>
      <c r="AS7" s="2275"/>
      <c r="AT7" s="2275"/>
      <c r="AU7" s="2275"/>
      <c r="AV7" s="2275"/>
      <c r="AW7" s="2276"/>
      <c r="AX7" s="244"/>
    </row>
    <row r="8" spans="1:51" ht="10.5" customHeight="1" x14ac:dyDescent="0.15">
      <c r="A8" s="2283" t="s">
        <v>827</v>
      </c>
      <c r="B8" s="2284"/>
      <c r="C8" s="2287"/>
      <c r="D8" s="2288"/>
      <c r="E8" s="2288"/>
      <c r="F8" s="2288"/>
      <c r="G8" s="2288"/>
      <c r="H8" s="2288"/>
      <c r="I8" s="2288"/>
      <c r="J8" s="2288"/>
      <c r="K8" s="2289"/>
      <c r="L8" s="2293" t="s">
        <v>828</v>
      </c>
      <c r="M8" s="2295" t="s">
        <v>829</v>
      </c>
      <c r="N8" s="2296"/>
      <c r="O8" s="2296"/>
      <c r="P8" s="2296"/>
      <c r="Q8" s="2296"/>
      <c r="R8" s="2296"/>
      <c r="S8" s="2296"/>
      <c r="T8" s="2296"/>
      <c r="U8" s="2296"/>
      <c r="V8" s="2297"/>
      <c r="W8" s="2194" t="s">
        <v>830</v>
      </c>
      <c r="X8" s="2194"/>
      <c r="Y8" s="2195"/>
      <c r="Z8" s="2196" t="s">
        <v>831</v>
      </c>
      <c r="AA8" s="2197"/>
      <c r="AB8" s="2197"/>
      <c r="AC8" s="2197"/>
      <c r="AD8" s="2197"/>
      <c r="AE8" s="2197"/>
      <c r="AF8" s="2197"/>
      <c r="AG8" s="2197"/>
      <c r="AH8" s="2198"/>
      <c r="AI8" s="2268"/>
      <c r="AJ8" s="2269"/>
      <c r="AK8" s="2269"/>
      <c r="AL8" s="2269"/>
      <c r="AM8" s="2270"/>
      <c r="AN8" s="2277"/>
      <c r="AO8" s="2278"/>
      <c r="AP8" s="2278"/>
      <c r="AQ8" s="2278"/>
      <c r="AR8" s="2278"/>
      <c r="AS8" s="2278"/>
      <c r="AT8" s="2278"/>
      <c r="AU8" s="2278"/>
      <c r="AV8" s="2278"/>
      <c r="AW8" s="2279"/>
      <c r="AX8" s="244"/>
    </row>
    <row r="9" spans="1:51" ht="10.5" customHeight="1" thickBot="1" x14ac:dyDescent="0.2">
      <c r="A9" s="2285"/>
      <c r="B9" s="2286"/>
      <c r="C9" s="2290"/>
      <c r="D9" s="2291"/>
      <c r="E9" s="2291"/>
      <c r="F9" s="2291"/>
      <c r="G9" s="2291"/>
      <c r="H9" s="2291"/>
      <c r="I9" s="2291"/>
      <c r="J9" s="2291"/>
      <c r="K9" s="2292"/>
      <c r="L9" s="2294"/>
      <c r="M9" s="2298"/>
      <c r="N9" s="2299"/>
      <c r="O9" s="2299"/>
      <c r="P9" s="2299"/>
      <c r="Q9" s="2299"/>
      <c r="R9" s="2299"/>
      <c r="S9" s="2299"/>
      <c r="T9" s="2299"/>
      <c r="U9" s="2299"/>
      <c r="V9" s="2300"/>
      <c r="W9" s="2117"/>
      <c r="X9" s="2117"/>
      <c r="Y9" s="2118"/>
      <c r="Z9" s="2199"/>
      <c r="AA9" s="2200"/>
      <c r="AB9" s="2200"/>
      <c r="AC9" s="2200"/>
      <c r="AD9" s="2200"/>
      <c r="AE9" s="2200"/>
      <c r="AF9" s="2200"/>
      <c r="AG9" s="2200"/>
      <c r="AH9" s="2201"/>
      <c r="AI9" s="2271"/>
      <c r="AJ9" s="2272"/>
      <c r="AK9" s="2272"/>
      <c r="AL9" s="2272"/>
      <c r="AM9" s="2273"/>
      <c r="AN9" s="2280"/>
      <c r="AO9" s="2281"/>
      <c r="AP9" s="2281"/>
      <c r="AQ9" s="2281"/>
      <c r="AR9" s="2281"/>
      <c r="AS9" s="2281"/>
      <c r="AT9" s="2281"/>
      <c r="AU9" s="2281"/>
      <c r="AV9" s="2281"/>
      <c r="AW9" s="2282"/>
      <c r="AX9" s="244"/>
    </row>
    <row r="10" spans="1:51" ht="9" customHeight="1" thickBot="1" x14ac:dyDescent="0.2">
      <c r="A10" s="251"/>
      <c r="B10" s="251"/>
    </row>
    <row r="11" spans="1:51" ht="11.1" customHeight="1" x14ac:dyDescent="0.15">
      <c r="A11" s="2174" t="s">
        <v>832</v>
      </c>
      <c r="B11" s="2175"/>
      <c r="C11" s="2175"/>
      <c r="D11" s="2175"/>
      <c r="E11" s="2175"/>
      <c r="F11" s="2175"/>
      <c r="G11" s="2175"/>
      <c r="H11" s="2175"/>
      <c r="I11" s="2175"/>
      <c r="J11" s="2175"/>
      <c r="K11" s="2178" t="s">
        <v>833</v>
      </c>
      <c r="L11" s="2175"/>
      <c r="M11" s="2179"/>
      <c r="N11" s="2175" t="s">
        <v>834</v>
      </c>
      <c r="O11" s="2179"/>
      <c r="P11" s="2178" t="s">
        <v>835</v>
      </c>
      <c r="Q11" s="2175"/>
      <c r="R11" s="2175"/>
      <c r="S11" s="2175"/>
      <c r="T11" s="2175"/>
      <c r="U11" s="2179"/>
      <c r="V11" s="2182" t="s">
        <v>836</v>
      </c>
      <c r="W11" s="2183"/>
      <c r="X11" s="2184"/>
      <c r="Y11" s="2188" t="s">
        <v>837</v>
      </c>
      <c r="Z11" s="2189"/>
      <c r="AA11" s="2190"/>
      <c r="AB11" s="2188" t="s">
        <v>838</v>
      </c>
      <c r="AC11" s="2202"/>
      <c r="AD11" s="2202"/>
      <c r="AE11" s="2205" t="s">
        <v>839</v>
      </c>
      <c r="AF11" s="2206"/>
      <c r="AG11" s="2207"/>
      <c r="AH11" s="2211"/>
      <c r="AI11" s="2213" t="s">
        <v>840</v>
      </c>
      <c r="AJ11" s="2214"/>
      <c r="AK11" s="2214"/>
      <c r="AL11" s="2214"/>
      <c r="AM11" s="2214"/>
      <c r="AN11" s="2215"/>
      <c r="AO11" s="2216" t="s">
        <v>389</v>
      </c>
      <c r="AP11" s="2217"/>
      <c r="AQ11" s="2217"/>
      <c r="AR11" s="2217"/>
      <c r="AS11" s="2217"/>
      <c r="AT11" s="2217"/>
      <c r="AU11" s="2217"/>
      <c r="AV11" s="2218"/>
      <c r="AW11" s="252"/>
      <c r="AX11" s="2137"/>
    </row>
    <row r="12" spans="1:51" ht="9.9499999999999993" customHeight="1" x14ac:dyDescent="0.15">
      <c r="A12" s="2176"/>
      <c r="B12" s="2177"/>
      <c r="C12" s="2177"/>
      <c r="D12" s="2177"/>
      <c r="E12" s="2177"/>
      <c r="F12" s="2177"/>
      <c r="G12" s="2177"/>
      <c r="H12" s="2177"/>
      <c r="I12" s="2177"/>
      <c r="J12" s="2177"/>
      <c r="K12" s="2180"/>
      <c r="L12" s="2177"/>
      <c r="M12" s="2181"/>
      <c r="N12" s="2177"/>
      <c r="O12" s="2181"/>
      <c r="P12" s="2180"/>
      <c r="Q12" s="2177"/>
      <c r="R12" s="2177"/>
      <c r="S12" s="2177"/>
      <c r="T12" s="2177"/>
      <c r="U12" s="2181"/>
      <c r="V12" s="2185"/>
      <c r="W12" s="2186"/>
      <c r="X12" s="2187"/>
      <c r="Y12" s="2191"/>
      <c r="Z12" s="2192"/>
      <c r="AA12" s="2193"/>
      <c r="AB12" s="2203"/>
      <c r="AC12" s="2204"/>
      <c r="AD12" s="2204"/>
      <c r="AE12" s="2208"/>
      <c r="AF12" s="2209"/>
      <c r="AG12" s="2210"/>
      <c r="AH12" s="2212"/>
      <c r="AI12" s="2219" t="s">
        <v>841</v>
      </c>
      <c r="AJ12" s="2220"/>
      <c r="AK12" s="2220"/>
      <c r="AL12" s="2220"/>
      <c r="AM12" s="2220"/>
      <c r="AN12" s="2221"/>
      <c r="AO12" s="2180"/>
      <c r="AP12" s="2177"/>
      <c r="AQ12" s="2177"/>
      <c r="AR12" s="2177"/>
      <c r="AS12" s="2177"/>
      <c r="AT12" s="2177"/>
      <c r="AU12" s="2177"/>
      <c r="AV12" s="2181"/>
      <c r="AW12" s="253"/>
      <c r="AX12" s="2137"/>
    </row>
    <row r="13" spans="1:51" ht="19.5" customHeight="1" x14ac:dyDescent="0.15">
      <c r="A13" s="2143">
        <v>1</v>
      </c>
      <c r="B13" s="2145" t="str">
        <f>IF(広告展開利用申込書!G18="","",広告展開利用申込書!G18)</f>
        <v/>
      </c>
      <c r="C13" s="2146"/>
      <c r="D13" s="2146"/>
      <c r="E13" s="2146"/>
      <c r="F13" s="2146"/>
      <c r="G13" s="2146"/>
      <c r="H13" s="2146"/>
      <c r="I13" s="2146"/>
      <c r="J13" s="2147"/>
      <c r="K13" s="2145" t="str">
        <f>IF(広告展開利用申込書!G19="","",広告展開利用申込書!G19)</f>
        <v/>
      </c>
      <c r="L13" s="2146"/>
      <c r="M13" s="2147"/>
      <c r="N13" s="2148"/>
      <c r="O13" s="2149"/>
      <c r="P13" s="2145" t="str">
        <f>IF(広告展開利用申込書!G20="","",広告展開利用申込書!G20)</f>
        <v/>
      </c>
      <c r="Q13" s="2146"/>
      <c r="R13" s="2146"/>
      <c r="S13" s="2146"/>
      <c r="T13" s="2146"/>
      <c r="U13" s="2147"/>
      <c r="V13" s="2152" t="s">
        <v>842</v>
      </c>
      <c r="W13" s="2153"/>
      <c r="X13" s="2154"/>
      <c r="Y13" s="2125"/>
      <c r="Z13" s="2126"/>
      <c r="AA13" s="2127"/>
      <c r="AB13" s="2125"/>
      <c r="AC13" s="2126"/>
      <c r="AD13" s="2128"/>
      <c r="AE13" s="2129"/>
      <c r="AF13" s="2129"/>
      <c r="AG13" s="2130"/>
      <c r="AH13" s="254"/>
      <c r="AI13" s="2107"/>
      <c r="AJ13" s="2103"/>
      <c r="AK13" s="2105"/>
      <c r="AL13" s="2111"/>
      <c r="AM13" s="2103"/>
      <c r="AN13" s="2105"/>
      <c r="AO13" s="2172" t="str" cm="1">
        <f t="array" aca="1" ref="AO13" ca="1">MID(_xlfn.TEXTJOIN("", TRUE, IF(ISNUMBER(MID(⑥店頭以外!F25, ROW(INDIRECT("1:" &amp; LEN(⑥店頭以外!F25))), 1)*1), MID(⑥店頭以外!F25, ROW(INDIRECT("1:" &amp; LEN(⑥店頭以外!F25))), 1), "")), 1,1)</f>
        <v/>
      </c>
      <c r="AP13" s="2168" t="str" cm="1">
        <f t="array" aca="1" ref="AP13" ca="1">MID(_xlfn.TEXTJOIN("", TRUE, IF(ISNUMBER(MID(⑥店頭以外!F25, ROW(INDIRECT("1:" &amp; LEN(⑥店頭以外!F25))), 1)*1), MID(⑥店頭以外!F25, ROW(INDIRECT("1:" &amp; LEN(⑥店頭以外!F25))), 1), "")), 2,1)</f>
        <v/>
      </c>
      <c r="AQ13" s="2168" t="str" cm="1">
        <f t="array" aca="1" ref="AQ13" ca="1">MID(_xlfn.TEXTJOIN("", TRUE, IF(ISNUMBER(MID(⑥店頭以外!F25, ROW(INDIRECT("1:" &amp; LEN(⑥店頭以外!F25))), 1)*1), MID(⑥店頭以外!F25, ROW(INDIRECT("1:" &amp; LEN(⑥店頭以外!F25))), 1), "")), 3,1)</f>
        <v/>
      </c>
      <c r="AR13" s="2168" t="str" cm="1">
        <f t="array" aca="1" ref="AR13" ca="1">MID(_xlfn.TEXTJOIN("", TRUE, IF(ISNUMBER(MID(⑥店頭以外!F25, ROW(INDIRECT("1:" &amp; LEN(⑥店頭以外!F25))), 1)*1), MID(⑥店頭以外!F25, ROW(INDIRECT("1:" &amp; LEN(⑥店頭以外!F25))), 1), "")), 4, 1)</f>
        <v/>
      </c>
      <c r="AS13" s="2168" t="str" cm="1">
        <f t="array" aca="1" ref="AS13" ca="1">MID(_xlfn.TEXTJOIN("", TRUE, IF(ISNUMBER(MID(⑥店頭以外!F25, ROW(INDIRECT("1:" &amp; LEN(⑥店頭以外!F25))), 1)*1), MID(⑥店頭以外!F25, ROW(INDIRECT("1:" &amp; LEN(⑥店頭以外!F25))), 1), "")), 5,1)</f>
        <v/>
      </c>
      <c r="AT13" s="2168" t="str" cm="1">
        <f t="array" aca="1" ref="AT13" ca="1">MID(_xlfn.TEXTJOIN("", TRUE, IF(ISNUMBER(MID(⑥店頭以外!F25, ROW(INDIRECT("1:" &amp; LEN(⑥店頭以外!F25))), 1)*1), MID(⑥店頭以外!F25, ROW(INDIRECT("1:" &amp; LEN(⑥店頭以外!F25))), 1), "")), 6,1)</f>
        <v/>
      </c>
      <c r="AU13" s="2168" t="str" cm="1">
        <f t="array" aca="1" ref="AU13" ca="1">MID(_xlfn.TEXTJOIN("", TRUE, IF(ISNUMBER(MID(⑥店頭以外!F25, ROW(INDIRECT("1:" &amp; LEN(⑥店頭以外!F25))), 1)*1), MID(⑥店頭以外!F25, ROW(INDIRECT("1:" &amp; LEN(⑥店頭以外!F25))), 1), "")), 7,1)</f>
        <v/>
      </c>
      <c r="AV13" s="2170" t="str" cm="1">
        <f t="array" aca="1" ref="AV13" ca="1">MID(_xlfn.TEXTJOIN("", TRUE, IF(ISNUMBER(MID(⑥店頭以外!F25, ROW(INDIRECT("1:" &amp; LEN(⑥店頭以外!F25))), 1)*1), MID(⑥店頭以外!F25, ROW(INDIRECT("1:" &amp; LEN(⑥店頭以外!F25))), 1), "")), 8,1)</f>
        <v/>
      </c>
      <c r="AW13" s="2138"/>
      <c r="AX13" s="2137"/>
    </row>
    <row r="14" spans="1:51" ht="19.5" customHeight="1" x14ac:dyDescent="0.15">
      <c r="A14" s="2143"/>
      <c r="B14" s="2134"/>
      <c r="C14" s="2135"/>
      <c r="D14" s="2135"/>
      <c r="E14" s="2135"/>
      <c r="F14" s="2135"/>
      <c r="G14" s="2135"/>
      <c r="H14" s="2135"/>
      <c r="I14" s="2135"/>
      <c r="J14" s="2136"/>
      <c r="K14" s="2134"/>
      <c r="L14" s="2135"/>
      <c r="M14" s="2136"/>
      <c r="N14" s="2158"/>
      <c r="O14" s="2159"/>
      <c r="P14" s="2134"/>
      <c r="Q14" s="2135"/>
      <c r="R14" s="2135"/>
      <c r="S14" s="2135"/>
      <c r="T14" s="2135"/>
      <c r="U14" s="2136"/>
      <c r="V14" s="2160"/>
      <c r="W14" s="2161"/>
      <c r="X14" s="2162"/>
      <c r="Y14" s="2163" t="s">
        <v>853</v>
      </c>
      <c r="Z14" s="2164"/>
      <c r="AA14" s="2165"/>
      <c r="AB14" s="2163" t="s">
        <v>854</v>
      </c>
      <c r="AC14" s="2164"/>
      <c r="AD14" s="2166"/>
      <c r="AE14" s="2141" t="s">
        <v>854</v>
      </c>
      <c r="AF14" s="2141"/>
      <c r="AG14" s="2142"/>
      <c r="AH14" s="255"/>
      <c r="AI14" s="2108"/>
      <c r="AJ14" s="2104"/>
      <c r="AK14" s="2106"/>
      <c r="AL14" s="2112"/>
      <c r="AM14" s="2104"/>
      <c r="AN14" s="2106"/>
      <c r="AO14" s="2173"/>
      <c r="AP14" s="2169"/>
      <c r="AQ14" s="2169"/>
      <c r="AR14" s="2169"/>
      <c r="AS14" s="2169"/>
      <c r="AT14" s="2169"/>
      <c r="AU14" s="2169"/>
      <c r="AV14" s="2171"/>
      <c r="AW14" s="2139"/>
      <c r="AX14" s="2137"/>
    </row>
    <row r="15" spans="1:51" ht="19.5" customHeight="1" x14ac:dyDescent="0.15">
      <c r="A15" s="2167">
        <v>2</v>
      </c>
      <c r="B15" s="2145"/>
      <c r="C15" s="2146"/>
      <c r="D15" s="2146"/>
      <c r="E15" s="2146"/>
      <c r="F15" s="2146"/>
      <c r="G15" s="2146"/>
      <c r="H15" s="2146"/>
      <c r="I15" s="2146"/>
      <c r="J15" s="2147"/>
      <c r="K15" s="2145"/>
      <c r="L15" s="2146"/>
      <c r="M15" s="2147"/>
      <c r="N15" s="2148"/>
      <c r="O15" s="2149"/>
      <c r="P15" s="2145"/>
      <c r="Q15" s="2146"/>
      <c r="R15" s="2146"/>
      <c r="S15" s="2146"/>
      <c r="T15" s="2146"/>
      <c r="U15" s="2147"/>
      <c r="V15" s="2152" t="s">
        <v>842</v>
      </c>
      <c r="W15" s="2153"/>
      <c r="X15" s="2154"/>
      <c r="Y15" s="2125"/>
      <c r="Z15" s="2126"/>
      <c r="AA15" s="2127"/>
      <c r="AB15" s="2125"/>
      <c r="AC15" s="2126"/>
      <c r="AD15" s="2128"/>
      <c r="AE15" s="2129"/>
      <c r="AF15" s="2129"/>
      <c r="AG15" s="2130"/>
      <c r="AH15" s="254"/>
      <c r="AI15" s="2107"/>
      <c r="AJ15" s="2103"/>
      <c r="AK15" s="2105"/>
      <c r="AL15" s="2111"/>
      <c r="AM15" s="2103"/>
      <c r="AN15" s="2105"/>
      <c r="AO15" s="2123"/>
      <c r="AP15" s="2109"/>
      <c r="AQ15" s="2109"/>
      <c r="AR15" s="2109"/>
      <c r="AS15" s="2109"/>
      <c r="AT15" s="2103"/>
      <c r="AU15" s="2111"/>
      <c r="AV15" s="2105"/>
      <c r="AW15" s="2138"/>
      <c r="AX15" s="2137"/>
    </row>
    <row r="16" spans="1:51" ht="19.5" customHeight="1" x14ac:dyDescent="0.15">
      <c r="A16" s="2143"/>
      <c r="B16" s="2134"/>
      <c r="C16" s="2135"/>
      <c r="D16" s="2135"/>
      <c r="E16" s="2135"/>
      <c r="F16" s="2135"/>
      <c r="G16" s="2135"/>
      <c r="H16" s="2135"/>
      <c r="I16" s="2135"/>
      <c r="J16" s="2136"/>
      <c r="K16" s="2134"/>
      <c r="L16" s="2135"/>
      <c r="M16" s="2136"/>
      <c r="N16" s="2158"/>
      <c r="O16" s="2159"/>
      <c r="P16" s="2134"/>
      <c r="Q16" s="2135"/>
      <c r="R16" s="2135"/>
      <c r="S16" s="2135"/>
      <c r="T16" s="2135"/>
      <c r="U16" s="2136"/>
      <c r="V16" s="2160"/>
      <c r="W16" s="2161"/>
      <c r="X16" s="2162"/>
      <c r="Y16" s="2163" t="s">
        <v>853</v>
      </c>
      <c r="Z16" s="2164"/>
      <c r="AA16" s="2165"/>
      <c r="AB16" s="2163" t="s">
        <v>854</v>
      </c>
      <c r="AC16" s="2164"/>
      <c r="AD16" s="2166"/>
      <c r="AE16" s="2141" t="s">
        <v>854</v>
      </c>
      <c r="AF16" s="2141"/>
      <c r="AG16" s="2142"/>
      <c r="AH16" s="255"/>
      <c r="AI16" s="2108"/>
      <c r="AJ16" s="2104"/>
      <c r="AK16" s="2106"/>
      <c r="AL16" s="2112"/>
      <c r="AM16" s="2104"/>
      <c r="AN16" s="2106"/>
      <c r="AO16" s="2124"/>
      <c r="AP16" s="2110"/>
      <c r="AQ16" s="2110"/>
      <c r="AR16" s="2110"/>
      <c r="AS16" s="2110"/>
      <c r="AT16" s="2104"/>
      <c r="AU16" s="2112"/>
      <c r="AV16" s="2106"/>
      <c r="AW16" s="2139"/>
      <c r="AX16" s="2137"/>
      <c r="AY16" s="256"/>
    </row>
    <row r="17" spans="1:51" ht="19.5" customHeight="1" x14ac:dyDescent="0.15">
      <c r="A17" s="2143">
        <v>3</v>
      </c>
      <c r="B17" s="2145"/>
      <c r="C17" s="2146"/>
      <c r="D17" s="2146"/>
      <c r="E17" s="2146"/>
      <c r="F17" s="2146"/>
      <c r="G17" s="2146"/>
      <c r="H17" s="2146"/>
      <c r="I17" s="2146"/>
      <c r="J17" s="2147"/>
      <c r="K17" s="2145"/>
      <c r="L17" s="2146"/>
      <c r="M17" s="2147"/>
      <c r="N17" s="2148"/>
      <c r="O17" s="2149"/>
      <c r="P17" s="2145"/>
      <c r="Q17" s="2146"/>
      <c r="R17" s="2146"/>
      <c r="S17" s="2146"/>
      <c r="T17" s="2146"/>
      <c r="U17" s="2147"/>
      <c r="V17" s="2152" t="s">
        <v>843</v>
      </c>
      <c r="W17" s="2153"/>
      <c r="X17" s="2154"/>
      <c r="Y17" s="2125"/>
      <c r="Z17" s="2126"/>
      <c r="AA17" s="2127"/>
      <c r="AB17" s="2125"/>
      <c r="AC17" s="2126"/>
      <c r="AD17" s="2128"/>
      <c r="AE17" s="2129"/>
      <c r="AF17" s="2129"/>
      <c r="AG17" s="2130"/>
      <c r="AH17" s="254"/>
      <c r="AI17" s="2107"/>
      <c r="AJ17" s="2103"/>
      <c r="AK17" s="2105"/>
      <c r="AL17" s="2111"/>
      <c r="AM17" s="2103"/>
      <c r="AN17" s="2105"/>
      <c r="AO17" s="2123"/>
      <c r="AP17" s="2109"/>
      <c r="AQ17" s="2109"/>
      <c r="AR17" s="2109"/>
      <c r="AS17" s="2109"/>
      <c r="AT17" s="2103"/>
      <c r="AU17" s="2111"/>
      <c r="AV17" s="2105"/>
      <c r="AW17" s="2138"/>
      <c r="AX17" s="2137"/>
    </row>
    <row r="18" spans="1:51" ht="19.5" customHeight="1" x14ac:dyDescent="0.15">
      <c r="A18" s="2143"/>
      <c r="B18" s="2134"/>
      <c r="C18" s="2135"/>
      <c r="D18" s="2135"/>
      <c r="E18" s="2135"/>
      <c r="F18" s="2135"/>
      <c r="G18" s="2135"/>
      <c r="H18" s="2135"/>
      <c r="I18" s="2135"/>
      <c r="J18" s="2136"/>
      <c r="K18" s="2134"/>
      <c r="L18" s="2135"/>
      <c r="M18" s="2136"/>
      <c r="N18" s="2158"/>
      <c r="O18" s="2159"/>
      <c r="P18" s="2134"/>
      <c r="Q18" s="2135"/>
      <c r="R18" s="2135"/>
      <c r="S18" s="2135"/>
      <c r="T18" s="2135"/>
      <c r="U18" s="2136"/>
      <c r="V18" s="2160"/>
      <c r="W18" s="2161"/>
      <c r="X18" s="2162"/>
      <c r="Y18" s="2163" t="s">
        <v>853</v>
      </c>
      <c r="Z18" s="2164"/>
      <c r="AA18" s="2165"/>
      <c r="AB18" s="2163" t="s">
        <v>854</v>
      </c>
      <c r="AC18" s="2164"/>
      <c r="AD18" s="2166"/>
      <c r="AE18" s="2141" t="s">
        <v>854</v>
      </c>
      <c r="AF18" s="2141"/>
      <c r="AG18" s="2142"/>
      <c r="AH18" s="255"/>
      <c r="AI18" s="2108"/>
      <c r="AJ18" s="2104"/>
      <c r="AK18" s="2106"/>
      <c r="AL18" s="2112"/>
      <c r="AM18" s="2104"/>
      <c r="AN18" s="2106"/>
      <c r="AO18" s="2124"/>
      <c r="AP18" s="2110"/>
      <c r="AQ18" s="2110"/>
      <c r="AR18" s="2110"/>
      <c r="AS18" s="2110"/>
      <c r="AT18" s="2104"/>
      <c r="AU18" s="2112"/>
      <c r="AV18" s="2106"/>
      <c r="AW18" s="2139"/>
      <c r="AX18" s="2137"/>
    </row>
    <row r="19" spans="1:51" ht="19.5" customHeight="1" x14ac:dyDescent="0.15">
      <c r="A19" s="2143">
        <v>4</v>
      </c>
      <c r="B19" s="2145"/>
      <c r="C19" s="2146"/>
      <c r="D19" s="2146"/>
      <c r="E19" s="2146"/>
      <c r="F19" s="2146"/>
      <c r="G19" s="2146"/>
      <c r="H19" s="2146"/>
      <c r="I19" s="2146"/>
      <c r="J19" s="2147"/>
      <c r="K19" s="2145"/>
      <c r="L19" s="2146"/>
      <c r="M19" s="2147"/>
      <c r="N19" s="2148"/>
      <c r="O19" s="2149"/>
      <c r="P19" s="2145"/>
      <c r="Q19" s="2146"/>
      <c r="R19" s="2146"/>
      <c r="S19" s="2146"/>
      <c r="T19" s="2146"/>
      <c r="U19" s="2147"/>
      <c r="V19" s="2152" t="s">
        <v>844</v>
      </c>
      <c r="W19" s="2153"/>
      <c r="X19" s="2154"/>
      <c r="Y19" s="2125"/>
      <c r="Z19" s="2126"/>
      <c r="AA19" s="2127"/>
      <c r="AB19" s="2125"/>
      <c r="AC19" s="2126"/>
      <c r="AD19" s="2128"/>
      <c r="AE19" s="2129"/>
      <c r="AF19" s="2129"/>
      <c r="AG19" s="2130"/>
      <c r="AH19" s="254"/>
      <c r="AI19" s="2107"/>
      <c r="AJ19" s="2103"/>
      <c r="AK19" s="2105"/>
      <c r="AL19" s="2111"/>
      <c r="AM19" s="2103"/>
      <c r="AN19" s="2105"/>
      <c r="AO19" s="2123"/>
      <c r="AP19" s="2109"/>
      <c r="AQ19" s="2109"/>
      <c r="AR19" s="2109"/>
      <c r="AS19" s="2109"/>
      <c r="AT19" s="2103"/>
      <c r="AU19" s="2111"/>
      <c r="AV19" s="2105"/>
      <c r="AW19" s="2138"/>
      <c r="AX19" s="2137"/>
    </row>
    <row r="20" spans="1:51" ht="19.5" customHeight="1" x14ac:dyDescent="0.15">
      <c r="A20" s="2143"/>
      <c r="B20" s="2134"/>
      <c r="C20" s="2135"/>
      <c r="D20" s="2135"/>
      <c r="E20" s="2135"/>
      <c r="F20" s="2135"/>
      <c r="G20" s="2135"/>
      <c r="H20" s="2135"/>
      <c r="I20" s="2135"/>
      <c r="J20" s="2136"/>
      <c r="K20" s="2134"/>
      <c r="L20" s="2135"/>
      <c r="M20" s="2136"/>
      <c r="N20" s="2158"/>
      <c r="O20" s="2159"/>
      <c r="P20" s="2134"/>
      <c r="Q20" s="2135"/>
      <c r="R20" s="2135"/>
      <c r="S20" s="2135"/>
      <c r="T20" s="2135"/>
      <c r="U20" s="2136"/>
      <c r="V20" s="2160"/>
      <c r="W20" s="2161"/>
      <c r="X20" s="2162"/>
      <c r="Y20" s="2163" t="s">
        <v>853</v>
      </c>
      <c r="Z20" s="2164"/>
      <c r="AA20" s="2165"/>
      <c r="AB20" s="2163" t="s">
        <v>854</v>
      </c>
      <c r="AC20" s="2164"/>
      <c r="AD20" s="2166"/>
      <c r="AE20" s="2141" t="s">
        <v>854</v>
      </c>
      <c r="AF20" s="2141"/>
      <c r="AG20" s="2142"/>
      <c r="AH20" s="255"/>
      <c r="AI20" s="2108"/>
      <c r="AJ20" s="2104"/>
      <c r="AK20" s="2106"/>
      <c r="AL20" s="2112"/>
      <c r="AM20" s="2104"/>
      <c r="AN20" s="2106"/>
      <c r="AO20" s="2124"/>
      <c r="AP20" s="2110"/>
      <c r="AQ20" s="2110"/>
      <c r="AR20" s="2110"/>
      <c r="AS20" s="2110"/>
      <c r="AT20" s="2104"/>
      <c r="AU20" s="2112"/>
      <c r="AV20" s="2106"/>
      <c r="AW20" s="2139"/>
      <c r="AX20" s="2137"/>
    </row>
    <row r="21" spans="1:51" ht="19.5" customHeight="1" x14ac:dyDescent="0.15">
      <c r="A21" s="2143">
        <v>5</v>
      </c>
      <c r="B21" s="2145"/>
      <c r="C21" s="2146"/>
      <c r="D21" s="2146"/>
      <c r="E21" s="2146"/>
      <c r="F21" s="2146"/>
      <c r="G21" s="2146"/>
      <c r="H21" s="2146"/>
      <c r="I21" s="2146"/>
      <c r="J21" s="2147"/>
      <c r="K21" s="2145"/>
      <c r="L21" s="2146"/>
      <c r="M21" s="2147"/>
      <c r="N21" s="2148"/>
      <c r="O21" s="2149"/>
      <c r="P21" s="2145"/>
      <c r="Q21" s="2146"/>
      <c r="R21" s="2146"/>
      <c r="S21" s="2146"/>
      <c r="T21" s="2146"/>
      <c r="U21" s="2147"/>
      <c r="V21" s="2152" t="s">
        <v>844</v>
      </c>
      <c r="W21" s="2153"/>
      <c r="X21" s="2154"/>
      <c r="Y21" s="2125"/>
      <c r="Z21" s="2126"/>
      <c r="AA21" s="2127"/>
      <c r="AB21" s="2125"/>
      <c r="AC21" s="2126"/>
      <c r="AD21" s="2128"/>
      <c r="AE21" s="2129"/>
      <c r="AF21" s="2129"/>
      <c r="AG21" s="2130"/>
      <c r="AH21" s="254"/>
      <c r="AI21" s="2107"/>
      <c r="AJ21" s="2103"/>
      <c r="AK21" s="2105"/>
      <c r="AL21" s="2111"/>
      <c r="AM21" s="2103"/>
      <c r="AN21" s="2105"/>
      <c r="AO21" s="2123"/>
      <c r="AP21" s="2109"/>
      <c r="AQ21" s="2109"/>
      <c r="AR21" s="2109"/>
      <c r="AS21" s="2109"/>
      <c r="AT21" s="2103"/>
      <c r="AU21" s="2111"/>
      <c r="AV21" s="2105"/>
      <c r="AW21" s="2138"/>
      <c r="AX21" s="2137"/>
    </row>
    <row r="22" spans="1:51" ht="19.5" customHeight="1" x14ac:dyDescent="0.15">
      <c r="A22" s="2143"/>
      <c r="B22" s="2134"/>
      <c r="C22" s="2135"/>
      <c r="D22" s="2135"/>
      <c r="E22" s="2135"/>
      <c r="F22" s="2135"/>
      <c r="G22" s="2135"/>
      <c r="H22" s="2135"/>
      <c r="I22" s="2135"/>
      <c r="J22" s="2136"/>
      <c r="K22" s="2134"/>
      <c r="L22" s="2135"/>
      <c r="M22" s="2136"/>
      <c r="N22" s="2158"/>
      <c r="O22" s="2159"/>
      <c r="P22" s="2134"/>
      <c r="Q22" s="2135"/>
      <c r="R22" s="2135"/>
      <c r="S22" s="2135"/>
      <c r="T22" s="2135"/>
      <c r="U22" s="2136"/>
      <c r="V22" s="2160"/>
      <c r="W22" s="2161"/>
      <c r="X22" s="2162"/>
      <c r="Y22" s="2163" t="s">
        <v>853</v>
      </c>
      <c r="Z22" s="2164"/>
      <c r="AA22" s="2165"/>
      <c r="AB22" s="2163" t="s">
        <v>854</v>
      </c>
      <c r="AC22" s="2164"/>
      <c r="AD22" s="2166"/>
      <c r="AE22" s="2141" t="s">
        <v>854</v>
      </c>
      <c r="AF22" s="2141"/>
      <c r="AG22" s="2142"/>
      <c r="AH22" s="255"/>
      <c r="AI22" s="2108"/>
      <c r="AJ22" s="2104"/>
      <c r="AK22" s="2106"/>
      <c r="AL22" s="2112"/>
      <c r="AM22" s="2104"/>
      <c r="AN22" s="2106"/>
      <c r="AO22" s="2124"/>
      <c r="AP22" s="2110"/>
      <c r="AQ22" s="2110"/>
      <c r="AR22" s="2110"/>
      <c r="AS22" s="2110"/>
      <c r="AT22" s="2104"/>
      <c r="AU22" s="2112"/>
      <c r="AV22" s="2106"/>
      <c r="AW22" s="2139"/>
      <c r="AX22" s="2137"/>
    </row>
    <row r="23" spans="1:51" ht="19.5" customHeight="1" x14ac:dyDescent="0.15">
      <c r="A23" s="2143">
        <v>6</v>
      </c>
      <c r="B23" s="2145"/>
      <c r="C23" s="2146"/>
      <c r="D23" s="2146"/>
      <c r="E23" s="2146"/>
      <c r="F23" s="2146"/>
      <c r="G23" s="2146"/>
      <c r="H23" s="2146"/>
      <c r="I23" s="2146"/>
      <c r="J23" s="2147"/>
      <c r="K23" s="2145"/>
      <c r="L23" s="2146"/>
      <c r="M23" s="2147"/>
      <c r="N23" s="2148"/>
      <c r="O23" s="2149"/>
      <c r="P23" s="2145"/>
      <c r="Q23" s="2146"/>
      <c r="R23" s="2146"/>
      <c r="S23" s="2146"/>
      <c r="T23" s="2146"/>
      <c r="U23" s="2147"/>
      <c r="V23" s="2152" t="s">
        <v>844</v>
      </c>
      <c r="W23" s="2153"/>
      <c r="X23" s="2154"/>
      <c r="Y23" s="2125"/>
      <c r="Z23" s="2126"/>
      <c r="AA23" s="2127"/>
      <c r="AB23" s="2125"/>
      <c r="AC23" s="2126"/>
      <c r="AD23" s="2128"/>
      <c r="AE23" s="2129"/>
      <c r="AF23" s="2129"/>
      <c r="AG23" s="2130"/>
      <c r="AH23" s="254"/>
      <c r="AI23" s="2107"/>
      <c r="AJ23" s="2103"/>
      <c r="AK23" s="2105"/>
      <c r="AL23" s="2111"/>
      <c r="AM23" s="2103"/>
      <c r="AN23" s="2105"/>
      <c r="AO23" s="2123"/>
      <c r="AP23" s="2109"/>
      <c r="AQ23" s="2109"/>
      <c r="AR23" s="2109"/>
      <c r="AS23" s="2109"/>
      <c r="AT23" s="2103"/>
      <c r="AU23" s="2111"/>
      <c r="AV23" s="2105"/>
      <c r="AW23" s="2138"/>
      <c r="AX23" s="2137"/>
    </row>
    <row r="24" spans="1:51" ht="19.5" customHeight="1" x14ac:dyDescent="0.15">
      <c r="A24" s="2143"/>
      <c r="B24" s="2134"/>
      <c r="C24" s="2135"/>
      <c r="D24" s="2135"/>
      <c r="E24" s="2135"/>
      <c r="F24" s="2135"/>
      <c r="G24" s="2135"/>
      <c r="H24" s="2135"/>
      <c r="I24" s="2135"/>
      <c r="J24" s="2136"/>
      <c r="K24" s="2134"/>
      <c r="L24" s="2135"/>
      <c r="M24" s="2136"/>
      <c r="N24" s="2158"/>
      <c r="O24" s="2159"/>
      <c r="P24" s="2134"/>
      <c r="Q24" s="2135"/>
      <c r="R24" s="2135"/>
      <c r="S24" s="2135"/>
      <c r="T24" s="2135"/>
      <c r="U24" s="2136"/>
      <c r="V24" s="2160"/>
      <c r="W24" s="2161"/>
      <c r="X24" s="2162"/>
      <c r="Y24" s="2163" t="s">
        <v>853</v>
      </c>
      <c r="Z24" s="2164"/>
      <c r="AA24" s="2165"/>
      <c r="AB24" s="2163" t="s">
        <v>854</v>
      </c>
      <c r="AC24" s="2164"/>
      <c r="AD24" s="2166"/>
      <c r="AE24" s="2141" t="s">
        <v>854</v>
      </c>
      <c r="AF24" s="2141"/>
      <c r="AG24" s="2142"/>
      <c r="AH24" s="255"/>
      <c r="AI24" s="2108"/>
      <c r="AJ24" s="2104"/>
      <c r="AK24" s="2106"/>
      <c r="AL24" s="2112"/>
      <c r="AM24" s="2104"/>
      <c r="AN24" s="2106"/>
      <c r="AO24" s="2124"/>
      <c r="AP24" s="2110"/>
      <c r="AQ24" s="2110"/>
      <c r="AR24" s="2110"/>
      <c r="AS24" s="2110"/>
      <c r="AT24" s="2104"/>
      <c r="AU24" s="2112"/>
      <c r="AV24" s="2106"/>
      <c r="AW24" s="2139"/>
      <c r="AX24" s="2137"/>
      <c r="AY24" s="257"/>
    </row>
    <row r="25" spans="1:51" ht="19.5" customHeight="1" x14ac:dyDescent="0.15">
      <c r="A25" s="2143">
        <v>7</v>
      </c>
      <c r="B25" s="2145"/>
      <c r="C25" s="2146"/>
      <c r="D25" s="2146"/>
      <c r="E25" s="2146"/>
      <c r="F25" s="2146"/>
      <c r="G25" s="2146"/>
      <c r="H25" s="2146"/>
      <c r="I25" s="2146"/>
      <c r="J25" s="2147"/>
      <c r="K25" s="2145"/>
      <c r="L25" s="2146"/>
      <c r="M25" s="2147"/>
      <c r="N25" s="2148"/>
      <c r="O25" s="2149"/>
      <c r="P25" s="2145"/>
      <c r="Q25" s="2146"/>
      <c r="R25" s="2146"/>
      <c r="S25" s="2146"/>
      <c r="T25" s="2146"/>
      <c r="U25" s="2147"/>
      <c r="V25" s="2152" t="s">
        <v>844</v>
      </c>
      <c r="W25" s="2153"/>
      <c r="X25" s="2154"/>
      <c r="Y25" s="2125"/>
      <c r="Z25" s="2126"/>
      <c r="AA25" s="2127"/>
      <c r="AB25" s="2125"/>
      <c r="AC25" s="2126"/>
      <c r="AD25" s="2128"/>
      <c r="AE25" s="2129"/>
      <c r="AF25" s="2129"/>
      <c r="AG25" s="2130"/>
      <c r="AH25" s="254"/>
      <c r="AI25" s="2107"/>
      <c r="AJ25" s="2103"/>
      <c r="AK25" s="2105"/>
      <c r="AL25" s="2111"/>
      <c r="AM25" s="2103"/>
      <c r="AN25" s="2105"/>
      <c r="AO25" s="2123"/>
      <c r="AP25" s="2109"/>
      <c r="AQ25" s="2109"/>
      <c r="AR25" s="2109"/>
      <c r="AS25" s="2109"/>
      <c r="AT25" s="2103"/>
      <c r="AU25" s="2111"/>
      <c r="AV25" s="2105"/>
      <c r="AW25" s="2138"/>
      <c r="AX25" s="2137"/>
    </row>
    <row r="26" spans="1:51" ht="19.5" customHeight="1" x14ac:dyDescent="0.15">
      <c r="A26" s="2143"/>
      <c r="B26" s="2134"/>
      <c r="C26" s="2135"/>
      <c r="D26" s="2135"/>
      <c r="E26" s="2135"/>
      <c r="F26" s="2135"/>
      <c r="G26" s="2135"/>
      <c r="H26" s="2135"/>
      <c r="I26" s="2135"/>
      <c r="J26" s="2136"/>
      <c r="K26" s="2134"/>
      <c r="L26" s="2135"/>
      <c r="M26" s="2136"/>
      <c r="N26" s="2158"/>
      <c r="O26" s="2159"/>
      <c r="P26" s="2134"/>
      <c r="Q26" s="2135"/>
      <c r="R26" s="2135"/>
      <c r="S26" s="2135"/>
      <c r="T26" s="2135"/>
      <c r="U26" s="2136"/>
      <c r="V26" s="2160"/>
      <c r="W26" s="2161"/>
      <c r="X26" s="2162"/>
      <c r="Y26" s="2163" t="s">
        <v>853</v>
      </c>
      <c r="Z26" s="2164"/>
      <c r="AA26" s="2165"/>
      <c r="AB26" s="2163" t="s">
        <v>854</v>
      </c>
      <c r="AC26" s="2164"/>
      <c r="AD26" s="2166"/>
      <c r="AE26" s="2141" t="s">
        <v>854</v>
      </c>
      <c r="AF26" s="2141"/>
      <c r="AG26" s="2142"/>
      <c r="AH26" s="255"/>
      <c r="AI26" s="2108"/>
      <c r="AJ26" s="2104"/>
      <c r="AK26" s="2106"/>
      <c r="AL26" s="2112"/>
      <c r="AM26" s="2104"/>
      <c r="AN26" s="2106"/>
      <c r="AO26" s="2124"/>
      <c r="AP26" s="2110"/>
      <c r="AQ26" s="2110"/>
      <c r="AR26" s="2110"/>
      <c r="AS26" s="2110"/>
      <c r="AT26" s="2104"/>
      <c r="AU26" s="2112"/>
      <c r="AV26" s="2106"/>
      <c r="AW26" s="2139"/>
      <c r="AX26" s="2137"/>
    </row>
    <row r="27" spans="1:51" ht="19.5" customHeight="1" x14ac:dyDescent="0.15">
      <c r="A27" s="2143">
        <v>8</v>
      </c>
      <c r="B27" s="2145"/>
      <c r="C27" s="2146"/>
      <c r="D27" s="2146"/>
      <c r="E27" s="2146"/>
      <c r="F27" s="2146"/>
      <c r="G27" s="2146"/>
      <c r="H27" s="2146"/>
      <c r="I27" s="2146"/>
      <c r="J27" s="2147"/>
      <c r="K27" s="2145"/>
      <c r="L27" s="2146"/>
      <c r="M27" s="2147"/>
      <c r="N27" s="2148"/>
      <c r="O27" s="2149"/>
      <c r="P27" s="2145"/>
      <c r="Q27" s="2146"/>
      <c r="R27" s="2146"/>
      <c r="S27" s="2146"/>
      <c r="T27" s="2146"/>
      <c r="U27" s="2147"/>
      <c r="V27" s="2152" t="s">
        <v>844</v>
      </c>
      <c r="W27" s="2153"/>
      <c r="X27" s="2154"/>
      <c r="Y27" s="2125"/>
      <c r="Z27" s="2126"/>
      <c r="AA27" s="2127"/>
      <c r="AB27" s="2125"/>
      <c r="AC27" s="2126"/>
      <c r="AD27" s="2128"/>
      <c r="AE27" s="2129"/>
      <c r="AF27" s="2129"/>
      <c r="AG27" s="2130"/>
      <c r="AH27" s="254"/>
      <c r="AI27" s="2107"/>
      <c r="AJ27" s="2103"/>
      <c r="AK27" s="2105"/>
      <c r="AL27" s="2111"/>
      <c r="AM27" s="2103"/>
      <c r="AN27" s="2105"/>
      <c r="AO27" s="2123"/>
      <c r="AP27" s="2109"/>
      <c r="AQ27" s="2109"/>
      <c r="AR27" s="2109"/>
      <c r="AS27" s="2109"/>
      <c r="AT27" s="2103"/>
      <c r="AU27" s="2111"/>
      <c r="AV27" s="2105"/>
      <c r="AW27" s="2138"/>
      <c r="AX27" s="2137"/>
    </row>
    <row r="28" spans="1:51" ht="19.5" customHeight="1" x14ac:dyDescent="0.15">
      <c r="A28" s="2143"/>
      <c r="B28" s="2134"/>
      <c r="C28" s="2135"/>
      <c r="D28" s="2135"/>
      <c r="E28" s="2135"/>
      <c r="F28" s="2135"/>
      <c r="G28" s="2135"/>
      <c r="H28" s="2135"/>
      <c r="I28" s="2135"/>
      <c r="J28" s="2136"/>
      <c r="K28" s="2134"/>
      <c r="L28" s="2135"/>
      <c r="M28" s="2136"/>
      <c r="N28" s="2158"/>
      <c r="O28" s="2159"/>
      <c r="P28" s="2134"/>
      <c r="Q28" s="2135"/>
      <c r="R28" s="2135"/>
      <c r="S28" s="2135"/>
      <c r="T28" s="2135"/>
      <c r="U28" s="2136"/>
      <c r="V28" s="2160"/>
      <c r="W28" s="2161"/>
      <c r="X28" s="2162"/>
      <c r="Y28" s="2163" t="s">
        <v>853</v>
      </c>
      <c r="Z28" s="2164"/>
      <c r="AA28" s="2165"/>
      <c r="AB28" s="2163" t="s">
        <v>854</v>
      </c>
      <c r="AC28" s="2164"/>
      <c r="AD28" s="2166"/>
      <c r="AE28" s="2141" t="s">
        <v>854</v>
      </c>
      <c r="AF28" s="2141"/>
      <c r="AG28" s="2142"/>
      <c r="AH28" s="255"/>
      <c r="AI28" s="2108"/>
      <c r="AJ28" s="2104"/>
      <c r="AK28" s="2106"/>
      <c r="AL28" s="2112"/>
      <c r="AM28" s="2104"/>
      <c r="AN28" s="2106"/>
      <c r="AO28" s="2124"/>
      <c r="AP28" s="2110"/>
      <c r="AQ28" s="2110"/>
      <c r="AR28" s="2110"/>
      <c r="AS28" s="2110"/>
      <c r="AT28" s="2104"/>
      <c r="AU28" s="2112"/>
      <c r="AV28" s="2106"/>
      <c r="AW28" s="2139"/>
      <c r="AX28" s="2137"/>
    </row>
    <row r="29" spans="1:51" ht="19.5" customHeight="1" x14ac:dyDescent="0.15">
      <c r="A29" s="2143">
        <v>9</v>
      </c>
      <c r="B29" s="2145"/>
      <c r="C29" s="2146"/>
      <c r="D29" s="2146"/>
      <c r="E29" s="2146"/>
      <c r="F29" s="2146"/>
      <c r="G29" s="2146"/>
      <c r="H29" s="2146"/>
      <c r="I29" s="2146"/>
      <c r="J29" s="2147"/>
      <c r="K29" s="2145"/>
      <c r="L29" s="2146"/>
      <c r="M29" s="2147"/>
      <c r="N29" s="2148"/>
      <c r="O29" s="2149"/>
      <c r="P29" s="2145"/>
      <c r="Q29" s="2146"/>
      <c r="R29" s="2146"/>
      <c r="S29" s="2146"/>
      <c r="T29" s="2146"/>
      <c r="U29" s="2147"/>
      <c r="V29" s="2152" t="s">
        <v>843</v>
      </c>
      <c r="W29" s="2153"/>
      <c r="X29" s="2154"/>
      <c r="Y29" s="2125"/>
      <c r="Z29" s="2126"/>
      <c r="AA29" s="2127"/>
      <c r="AB29" s="2125"/>
      <c r="AC29" s="2126"/>
      <c r="AD29" s="2128"/>
      <c r="AE29" s="2129"/>
      <c r="AF29" s="2129"/>
      <c r="AG29" s="2130"/>
      <c r="AH29" s="254"/>
      <c r="AI29" s="2107"/>
      <c r="AJ29" s="2103"/>
      <c r="AK29" s="2105"/>
      <c r="AL29" s="2111"/>
      <c r="AM29" s="2103"/>
      <c r="AN29" s="2105"/>
      <c r="AO29" s="2123"/>
      <c r="AP29" s="2109"/>
      <c r="AQ29" s="2109"/>
      <c r="AR29" s="2109"/>
      <c r="AS29" s="2109"/>
      <c r="AT29" s="2103"/>
      <c r="AU29" s="2111"/>
      <c r="AV29" s="2105"/>
      <c r="AW29" s="2138"/>
      <c r="AX29" s="2137"/>
    </row>
    <row r="30" spans="1:51" ht="19.5" customHeight="1" x14ac:dyDescent="0.15">
      <c r="A30" s="2143"/>
      <c r="B30" s="2134"/>
      <c r="C30" s="2135"/>
      <c r="D30" s="2135"/>
      <c r="E30" s="2135"/>
      <c r="F30" s="2135"/>
      <c r="G30" s="2135"/>
      <c r="H30" s="2135"/>
      <c r="I30" s="2135"/>
      <c r="J30" s="2136"/>
      <c r="K30" s="2134"/>
      <c r="L30" s="2135"/>
      <c r="M30" s="2136"/>
      <c r="N30" s="2158"/>
      <c r="O30" s="2159"/>
      <c r="P30" s="2134"/>
      <c r="Q30" s="2135"/>
      <c r="R30" s="2135"/>
      <c r="S30" s="2135"/>
      <c r="T30" s="2135"/>
      <c r="U30" s="2136"/>
      <c r="V30" s="2160"/>
      <c r="W30" s="2161"/>
      <c r="X30" s="2162"/>
      <c r="Y30" s="2163" t="s">
        <v>853</v>
      </c>
      <c r="Z30" s="2164"/>
      <c r="AA30" s="2165"/>
      <c r="AB30" s="2163" t="s">
        <v>854</v>
      </c>
      <c r="AC30" s="2164"/>
      <c r="AD30" s="2166"/>
      <c r="AE30" s="2141" t="s">
        <v>854</v>
      </c>
      <c r="AF30" s="2141"/>
      <c r="AG30" s="2142"/>
      <c r="AH30" s="255"/>
      <c r="AI30" s="2108"/>
      <c r="AJ30" s="2104"/>
      <c r="AK30" s="2106"/>
      <c r="AL30" s="2112"/>
      <c r="AM30" s="2104"/>
      <c r="AN30" s="2106"/>
      <c r="AO30" s="2124"/>
      <c r="AP30" s="2110"/>
      <c r="AQ30" s="2110"/>
      <c r="AR30" s="2110"/>
      <c r="AS30" s="2110"/>
      <c r="AT30" s="2104"/>
      <c r="AU30" s="2112"/>
      <c r="AV30" s="2106"/>
      <c r="AW30" s="2139"/>
      <c r="AX30" s="2137"/>
    </row>
    <row r="31" spans="1:51" ht="19.5" customHeight="1" x14ac:dyDescent="0.15">
      <c r="A31" s="2143">
        <v>10</v>
      </c>
      <c r="B31" s="2145"/>
      <c r="C31" s="2146"/>
      <c r="D31" s="2146"/>
      <c r="E31" s="2146"/>
      <c r="F31" s="2146"/>
      <c r="G31" s="2146"/>
      <c r="H31" s="2146"/>
      <c r="I31" s="2146"/>
      <c r="J31" s="2147"/>
      <c r="K31" s="2145"/>
      <c r="L31" s="2146"/>
      <c r="M31" s="2147"/>
      <c r="N31" s="2148"/>
      <c r="O31" s="2149"/>
      <c r="P31" s="2145"/>
      <c r="Q31" s="2146"/>
      <c r="R31" s="2146"/>
      <c r="S31" s="2146"/>
      <c r="T31" s="2146"/>
      <c r="U31" s="2147"/>
      <c r="V31" s="2152" t="s">
        <v>844</v>
      </c>
      <c r="W31" s="2153"/>
      <c r="X31" s="2154"/>
      <c r="Y31" s="2125"/>
      <c r="Z31" s="2126"/>
      <c r="AA31" s="2127"/>
      <c r="AB31" s="2125"/>
      <c r="AC31" s="2126"/>
      <c r="AD31" s="2128"/>
      <c r="AE31" s="2129"/>
      <c r="AF31" s="2129"/>
      <c r="AG31" s="2130"/>
      <c r="AH31" s="254"/>
      <c r="AI31" s="2107"/>
      <c r="AJ31" s="2103"/>
      <c r="AK31" s="2105"/>
      <c r="AL31" s="2111"/>
      <c r="AM31" s="2103"/>
      <c r="AN31" s="2105"/>
      <c r="AO31" s="2123"/>
      <c r="AP31" s="2109"/>
      <c r="AQ31" s="2109"/>
      <c r="AR31" s="2109"/>
      <c r="AS31" s="2109"/>
      <c r="AT31" s="2103"/>
      <c r="AU31" s="2111"/>
      <c r="AV31" s="2105"/>
      <c r="AW31" s="2138"/>
      <c r="AX31" s="2137"/>
    </row>
    <row r="32" spans="1:51" ht="19.5" customHeight="1" thickBot="1" x14ac:dyDescent="0.2">
      <c r="A32" s="2144"/>
      <c r="B32" s="2113"/>
      <c r="C32" s="2114"/>
      <c r="D32" s="2114"/>
      <c r="E32" s="2114"/>
      <c r="F32" s="2114"/>
      <c r="G32" s="2114"/>
      <c r="H32" s="2114"/>
      <c r="I32" s="2114"/>
      <c r="J32" s="2115"/>
      <c r="K32" s="2113"/>
      <c r="L32" s="2114"/>
      <c r="M32" s="2115"/>
      <c r="N32" s="2150"/>
      <c r="O32" s="2151"/>
      <c r="P32" s="2113"/>
      <c r="Q32" s="2114"/>
      <c r="R32" s="2114"/>
      <c r="S32" s="2114"/>
      <c r="T32" s="2114"/>
      <c r="U32" s="2115"/>
      <c r="V32" s="2155"/>
      <c r="W32" s="2156"/>
      <c r="X32" s="2157"/>
      <c r="Y32" s="2131" t="s">
        <v>853</v>
      </c>
      <c r="Z32" s="2132"/>
      <c r="AA32" s="2133"/>
      <c r="AB32" s="2131" t="s">
        <v>854</v>
      </c>
      <c r="AC32" s="2132"/>
      <c r="AD32" s="2140"/>
      <c r="AE32" s="2141" t="s">
        <v>854</v>
      </c>
      <c r="AF32" s="2141"/>
      <c r="AG32" s="2142"/>
      <c r="AH32" s="258"/>
      <c r="AI32" s="2108"/>
      <c r="AJ32" s="2104"/>
      <c r="AK32" s="2106"/>
      <c r="AL32" s="2112"/>
      <c r="AM32" s="2104"/>
      <c r="AN32" s="2106"/>
      <c r="AO32" s="2124"/>
      <c r="AP32" s="2110"/>
      <c r="AQ32" s="2110"/>
      <c r="AR32" s="2110"/>
      <c r="AS32" s="2110"/>
      <c r="AT32" s="2104"/>
      <c r="AU32" s="2112"/>
      <c r="AV32" s="2106"/>
      <c r="AW32" s="2139"/>
      <c r="AX32" s="2137"/>
    </row>
    <row r="33" spans="4:50" ht="18.95" customHeight="1" x14ac:dyDescent="0.15">
      <c r="M33" s="284" t="s">
        <v>845</v>
      </c>
      <c r="N33" s="284"/>
      <c r="O33" s="284"/>
      <c r="P33" s="284"/>
      <c r="Q33" s="284"/>
      <c r="R33" s="284"/>
      <c r="S33" s="284"/>
      <c r="T33" s="284"/>
      <c r="U33" s="284"/>
      <c r="V33" s="284"/>
      <c r="X33" s="2116" t="s">
        <v>484</v>
      </c>
      <c r="Y33" s="2117"/>
      <c r="Z33" s="2117"/>
      <c r="AA33" s="2117"/>
      <c r="AB33" s="2117"/>
      <c r="AC33" s="2118"/>
      <c r="AD33" s="2119"/>
      <c r="AE33" s="2120"/>
      <c r="AF33" s="2121"/>
      <c r="AG33" s="2122"/>
      <c r="AH33" s="259"/>
      <c r="AI33" s="260"/>
      <c r="AJ33" s="261"/>
      <c r="AK33" s="259"/>
      <c r="AL33" s="260"/>
      <c r="AM33" s="261"/>
      <c r="AN33" s="259"/>
      <c r="AO33" s="262">
        <v>9</v>
      </c>
      <c r="AP33" s="263">
        <v>9</v>
      </c>
      <c r="AQ33" s="263">
        <v>9</v>
      </c>
      <c r="AR33" s="263">
        <v>9</v>
      </c>
      <c r="AS33" s="263">
        <v>9</v>
      </c>
      <c r="AT33" s="263">
        <v>9</v>
      </c>
      <c r="AU33" s="263">
        <v>9</v>
      </c>
      <c r="AV33" s="264">
        <v>9</v>
      </c>
      <c r="AW33" s="265"/>
    </row>
    <row r="34" spans="4:50" ht="18.95" customHeight="1" thickBot="1" x14ac:dyDescent="0.2">
      <c r="I34" s="256"/>
      <c r="N34" s="2082" t="s">
        <v>846</v>
      </c>
      <c r="O34" s="2083"/>
      <c r="P34" s="266"/>
      <c r="Q34" s="267"/>
      <c r="R34" s="266"/>
      <c r="S34" s="267"/>
      <c r="T34" s="266"/>
      <c r="U34" s="267"/>
      <c r="V34" s="244"/>
      <c r="X34" s="2084" t="s">
        <v>847</v>
      </c>
      <c r="Y34" s="2085"/>
      <c r="Z34" s="2085"/>
      <c r="AA34" s="2085"/>
      <c r="AB34" s="2085"/>
      <c r="AC34" s="2086"/>
      <c r="AD34" s="2087"/>
      <c r="AE34" s="2088"/>
      <c r="AF34" s="2089"/>
      <c r="AG34" s="2088"/>
      <c r="AH34" s="259"/>
      <c r="AI34" s="260"/>
      <c r="AJ34" s="261"/>
      <c r="AK34" s="259"/>
      <c r="AL34" s="260"/>
      <c r="AM34" s="261"/>
      <c r="AN34" s="259"/>
      <c r="AO34" s="2090" t="s">
        <v>44</v>
      </c>
      <c r="AP34" s="2091"/>
      <c r="AQ34" s="2091"/>
      <c r="AR34" s="2091"/>
      <c r="AS34" s="2091"/>
      <c r="AT34" s="2091"/>
      <c r="AU34" s="2091"/>
      <c r="AV34" s="2091"/>
      <c r="AW34" s="2091"/>
      <c r="AX34" s="268"/>
    </row>
    <row r="35" spans="4:50" ht="18.95" customHeight="1" thickBot="1" x14ac:dyDescent="0.2">
      <c r="D35" s="269"/>
      <c r="E35" s="269"/>
      <c r="F35" s="269"/>
      <c r="G35" s="269"/>
      <c r="H35" s="269"/>
      <c r="I35" s="269"/>
      <c r="J35" s="269"/>
      <c r="K35" s="269"/>
      <c r="N35" s="2092" t="s">
        <v>848</v>
      </c>
      <c r="O35" s="2093"/>
      <c r="P35" s="2094" t="s">
        <v>849</v>
      </c>
      <c r="Q35" s="2095"/>
      <c r="R35" s="2096"/>
      <c r="S35" s="270"/>
      <c r="T35" s="271"/>
      <c r="U35" s="272"/>
      <c r="V35" s="273"/>
      <c r="X35" s="2097" t="s">
        <v>103</v>
      </c>
      <c r="Y35" s="2098"/>
      <c r="Z35" s="2098"/>
      <c r="AA35" s="2098"/>
      <c r="AB35" s="2098"/>
      <c r="AC35" s="2099"/>
      <c r="AD35" s="2100"/>
      <c r="AE35" s="2101"/>
      <c r="AF35" s="2102"/>
      <c r="AG35" s="2101"/>
      <c r="AH35" s="259"/>
      <c r="AI35" s="260"/>
      <c r="AJ35" s="261"/>
      <c r="AK35" s="259"/>
      <c r="AL35" s="260"/>
      <c r="AM35" s="261"/>
      <c r="AN35" s="274"/>
      <c r="AO35" s="275"/>
      <c r="AP35" s="276"/>
      <c r="AQ35" s="276"/>
      <c r="AR35" s="276"/>
      <c r="AS35" s="276"/>
      <c r="AT35" s="276"/>
      <c r="AU35" s="276"/>
      <c r="AV35" s="276"/>
      <c r="AW35" s="276"/>
      <c r="AX35" s="277"/>
    </row>
    <row r="36" spans="4:50" ht="20.100000000000001" customHeight="1" x14ac:dyDescent="0.15"/>
    <row r="37" spans="4:50" ht="20.100000000000001" hidden="1" customHeight="1" x14ac:dyDescent="0.15"/>
    <row r="38" spans="4:50" ht="20.100000000000001" hidden="1" customHeight="1" x14ac:dyDescent="0.15"/>
    <row r="39" spans="4:50" ht="20.100000000000001" hidden="1" customHeight="1" x14ac:dyDescent="0.15"/>
    <row r="40" spans="4:50" ht="20.100000000000001" hidden="1" customHeight="1" x14ac:dyDescent="0.15"/>
  </sheetData>
  <sheetProtection selectLockedCells="1"/>
  <mergeCells count="365">
    <mergeCell ref="A1:A2"/>
    <mergeCell ref="B2:C2"/>
    <mergeCell ref="Y28:AA28"/>
    <mergeCell ref="AB28:AD28"/>
    <mergeCell ref="AE28:AG28"/>
    <mergeCell ref="Y29:AA29"/>
    <mergeCell ref="AB29:AD29"/>
    <mergeCell ref="AE29:AG29"/>
    <mergeCell ref="Y30:AA30"/>
    <mergeCell ref="AB30:AD30"/>
    <mergeCell ref="AE30:AG30"/>
    <mergeCell ref="Y25:AA25"/>
    <mergeCell ref="AB25:AD25"/>
    <mergeCell ref="AE25:AG25"/>
    <mergeCell ref="Y26:AA26"/>
    <mergeCell ref="AB26:AD26"/>
    <mergeCell ref="AE26:AG26"/>
    <mergeCell ref="Y27:AA27"/>
    <mergeCell ref="Y16:AA16"/>
    <mergeCell ref="AB16:AD16"/>
    <mergeCell ref="AE16:AG16"/>
    <mergeCell ref="Y17:AA17"/>
    <mergeCell ref="AB17:AD17"/>
    <mergeCell ref="AE17:AG17"/>
    <mergeCell ref="AB27:AD27"/>
    <mergeCell ref="AE27:AG27"/>
    <mergeCell ref="Y18:AA18"/>
    <mergeCell ref="AB18:AD18"/>
    <mergeCell ref="AE18:AG18"/>
    <mergeCell ref="Y19:AA19"/>
    <mergeCell ref="AB19:AD19"/>
    <mergeCell ref="AE19:AG19"/>
    <mergeCell ref="Y20:AA20"/>
    <mergeCell ref="AB20:AD20"/>
    <mergeCell ref="AE20:AG20"/>
    <mergeCell ref="Y24:AA24"/>
    <mergeCell ref="AB24:AD24"/>
    <mergeCell ref="AE24:AG24"/>
    <mergeCell ref="D1:K1"/>
    <mergeCell ref="D2:D3"/>
    <mergeCell ref="L2:AX3"/>
    <mergeCell ref="A4:B5"/>
    <mergeCell ref="C4:K5"/>
    <mergeCell ref="L4:L5"/>
    <mergeCell ref="M4:V5"/>
    <mergeCell ref="W4:Y5"/>
    <mergeCell ref="Z4:AH5"/>
    <mergeCell ref="AI4:AM5"/>
    <mergeCell ref="AN4:AW6"/>
    <mergeCell ref="A6:B7"/>
    <mergeCell ref="J6:J7"/>
    <mergeCell ref="K6:K7"/>
    <mergeCell ref="L6:L7"/>
    <mergeCell ref="M6:V7"/>
    <mergeCell ref="W6:Y7"/>
    <mergeCell ref="Z6:AH7"/>
    <mergeCell ref="AI6:AM9"/>
    <mergeCell ref="AN7:AW9"/>
    <mergeCell ref="A8:B9"/>
    <mergeCell ref="C8:K9"/>
    <mergeCell ref="L8:L9"/>
    <mergeCell ref="M8:V9"/>
    <mergeCell ref="W8:Y9"/>
    <mergeCell ref="Z8:AH9"/>
    <mergeCell ref="AB11:AD12"/>
    <mergeCell ref="AE11:AG12"/>
    <mergeCell ref="AH11:AH12"/>
    <mergeCell ref="AI11:AN11"/>
    <mergeCell ref="AO11:AV12"/>
    <mergeCell ref="AX11:AX12"/>
    <mergeCell ref="AI12:AN12"/>
    <mergeCell ref="A11:J12"/>
    <mergeCell ref="K11:M12"/>
    <mergeCell ref="N11:O12"/>
    <mergeCell ref="P11:U12"/>
    <mergeCell ref="V11:X12"/>
    <mergeCell ref="Y11:AA12"/>
    <mergeCell ref="AQ13:AQ14"/>
    <mergeCell ref="AI13:AI14"/>
    <mergeCell ref="AJ13:AJ14"/>
    <mergeCell ref="AK13:AK14"/>
    <mergeCell ref="A13:A14"/>
    <mergeCell ref="B13:J13"/>
    <mergeCell ref="K13:M13"/>
    <mergeCell ref="N13:O14"/>
    <mergeCell ref="P13:U13"/>
    <mergeCell ref="V13:X14"/>
    <mergeCell ref="Y14:AA14"/>
    <mergeCell ref="Y13:AA13"/>
    <mergeCell ref="AB13:AD13"/>
    <mergeCell ref="AB14:AD14"/>
    <mergeCell ref="AE13:AG13"/>
    <mergeCell ref="AE14:AG14"/>
    <mergeCell ref="AX13:AX14"/>
    <mergeCell ref="B14:J14"/>
    <mergeCell ref="K14:M14"/>
    <mergeCell ref="P14:U14"/>
    <mergeCell ref="A15:A16"/>
    <mergeCell ref="B15:J15"/>
    <mergeCell ref="K15:M15"/>
    <mergeCell ref="N15:O16"/>
    <mergeCell ref="P15:U15"/>
    <mergeCell ref="V15:X16"/>
    <mergeCell ref="AR13:AR14"/>
    <mergeCell ref="AS13:AS14"/>
    <mergeCell ref="AT13:AT14"/>
    <mergeCell ref="AU13:AU14"/>
    <mergeCell ref="AV13:AV14"/>
    <mergeCell ref="AW13:AW14"/>
    <mergeCell ref="AL13:AL14"/>
    <mergeCell ref="AM13:AM14"/>
    <mergeCell ref="AN13:AN14"/>
    <mergeCell ref="AO13:AO14"/>
    <mergeCell ref="AP13:AP14"/>
    <mergeCell ref="Y15:AA15"/>
    <mergeCell ref="AB15:AD15"/>
    <mergeCell ref="AE15:AG15"/>
    <mergeCell ref="B16:J16"/>
    <mergeCell ref="K16:M16"/>
    <mergeCell ref="P16:U16"/>
    <mergeCell ref="A17:A18"/>
    <mergeCell ref="B17:J17"/>
    <mergeCell ref="K17:M17"/>
    <mergeCell ref="N17:O18"/>
    <mergeCell ref="P17:U17"/>
    <mergeCell ref="V17:X18"/>
    <mergeCell ref="AP17:AP18"/>
    <mergeCell ref="AQ17:AQ18"/>
    <mergeCell ref="AI17:AI18"/>
    <mergeCell ref="AJ17:AJ18"/>
    <mergeCell ref="AK17:AK18"/>
    <mergeCell ref="AX15:AX16"/>
    <mergeCell ref="AR15:AR16"/>
    <mergeCell ref="AS15:AS16"/>
    <mergeCell ref="AT15:AT16"/>
    <mergeCell ref="AU15:AU16"/>
    <mergeCell ref="AV15:AV16"/>
    <mergeCell ref="AW15:AW16"/>
    <mergeCell ref="AL15:AL16"/>
    <mergeCell ref="AM15:AM16"/>
    <mergeCell ref="AN15:AN16"/>
    <mergeCell ref="AO15:AO16"/>
    <mergeCell ref="AP15:AP16"/>
    <mergeCell ref="AQ15:AQ16"/>
    <mergeCell ref="AI15:AI16"/>
    <mergeCell ref="AJ15:AJ16"/>
    <mergeCell ref="AK15:AK16"/>
    <mergeCell ref="AI19:AI20"/>
    <mergeCell ref="AJ19:AJ20"/>
    <mergeCell ref="AK19:AK20"/>
    <mergeCell ref="AX17:AX18"/>
    <mergeCell ref="B18:J18"/>
    <mergeCell ref="K18:M18"/>
    <mergeCell ref="P18:U18"/>
    <mergeCell ref="A19:A20"/>
    <mergeCell ref="B19:J19"/>
    <mergeCell ref="K19:M19"/>
    <mergeCell ref="N19:O20"/>
    <mergeCell ref="P19:U19"/>
    <mergeCell ref="V19:X20"/>
    <mergeCell ref="AR17:AR18"/>
    <mergeCell ref="AS17:AS18"/>
    <mergeCell ref="AT17:AT18"/>
    <mergeCell ref="AU17:AU18"/>
    <mergeCell ref="AV17:AV18"/>
    <mergeCell ref="AW17:AW18"/>
    <mergeCell ref="AL17:AL18"/>
    <mergeCell ref="AM17:AM18"/>
    <mergeCell ref="AN17:AN18"/>
    <mergeCell ref="AO17:AO18"/>
    <mergeCell ref="AX19:AX20"/>
    <mergeCell ref="B20:J20"/>
    <mergeCell ref="K20:M20"/>
    <mergeCell ref="P20:U20"/>
    <mergeCell ref="A21:A22"/>
    <mergeCell ref="B21:J21"/>
    <mergeCell ref="K21:M21"/>
    <mergeCell ref="N21:O22"/>
    <mergeCell ref="P21:U21"/>
    <mergeCell ref="V21:X22"/>
    <mergeCell ref="AR19:AR20"/>
    <mergeCell ref="AS19:AS20"/>
    <mergeCell ref="AT19:AT20"/>
    <mergeCell ref="AU19:AU20"/>
    <mergeCell ref="AV19:AV20"/>
    <mergeCell ref="AW19:AW20"/>
    <mergeCell ref="AL19:AL20"/>
    <mergeCell ref="AM19:AM20"/>
    <mergeCell ref="AN19:AN20"/>
    <mergeCell ref="AO19:AO20"/>
    <mergeCell ref="AP19:AP20"/>
    <mergeCell ref="AQ19:AQ20"/>
    <mergeCell ref="A23:A24"/>
    <mergeCell ref="B23:J23"/>
    <mergeCell ref="K23:M23"/>
    <mergeCell ref="N23:O24"/>
    <mergeCell ref="P23:U23"/>
    <mergeCell ref="V23:X24"/>
    <mergeCell ref="AR21:AR22"/>
    <mergeCell ref="AS21:AS22"/>
    <mergeCell ref="AT21:AT22"/>
    <mergeCell ref="AL21:AL22"/>
    <mergeCell ref="AM21:AM22"/>
    <mergeCell ref="AN21:AN22"/>
    <mergeCell ref="AO21:AO22"/>
    <mergeCell ref="AP21:AP22"/>
    <mergeCell ref="AQ21:AQ22"/>
    <mergeCell ref="AI21:AI22"/>
    <mergeCell ref="AJ21:AJ22"/>
    <mergeCell ref="AK21:AK22"/>
    <mergeCell ref="AI23:AI24"/>
    <mergeCell ref="AJ23:AJ24"/>
    <mergeCell ref="AK23:AK24"/>
    <mergeCell ref="Y23:AA23"/>
    <mergeCell ref="AB23:AD23"/>
    <mergeCell ref="AE23:AG23"/>
    <mergeCell ref="AM23:AM24"/>
    <mergeCell ref="AN23:AN24"/>
    <mergeCell ref="AO23:AO24"/>
    <mergeCell ref="AP23:AP24"/>
    <mergeCell ref="AQ23:AQ24"/>
    <mergeCell ref="AX25:AX26"/>
    <mergeCell ref="AX21:AX22"/>
    <mergeCell ref="B22:J22"/>
    <mergeCell ref="K22:M22"/>
    <mergeCell ref="P22:U22"/>
    <mergeCell ref="AU21:AU22"/>
    <mergeCell ref="AV21:AV22"/>
    <mergeCell ref="AW21:AW22"/>
    <mergeCell ref="Y21:AA21"/>
    <mergeCell ref="AB21:AD21"/>
    <mergeCell ref="AE21:AG21"/>
    <mergeCell ref="Y22:AA22"/>
    <mergeCell ref="AB22:AD22"/>
    <mergeCell ref="AE22:AG22"/>
    <mergeCell ref="A27:A28"/>
    <mergeCell ref="B27:J27"/>
    <mergeCell ref="K27:M27"/>
    <mergeCell ref="N27:O28"/>
    <mergeCell ref="P27:U27"/>
    <mergeCell ref="V27:X28"/>
    <mergeCell ref="AK25:AK26"/>
    <mergeCell ref="AX23:AX24"/>
    <mergeCell ref="B24:J24"/>
    <mergeCell ref="K24:M24"/>
    <mergeCell ref="P24:U24"/>
    <mergeCell ref="A25:A26"/>
    <mergeCell ref="B25:J25"/>
    <mergeCell ref="K25:M25"/>
    <mergeCell ref="N25:O26"/>
    <mergeCell ref="P25:U25"/>
    <mergeCell ref="V25:X26"/>
    <mergeCell ref="AR23:AR24"/>
    <mergeCell ref="AS23:AS24"/>
    <mergeCell ref="AT23:AT24"/>
    <mergeCell ref="AU23:AU24"/>
    <mergeCell ref="AV23:AV24"/>
    <mergeCell ref="AW23:AW24"/>
    <mergeCell ref="AL23:AL24"/>
    <mergeCell ref="AM27:AM28"/>
    <mergeCell ref="AN27:AN28"/>
    <mergeCell ref="AO27:AO28"/>
    <mergeCell ref="AP27:AP28"/>
    <mergeCell ref="AQ27:AQ28"/>
    <mergeCell ref="AX29:AX30"/>
    <mergeCell ref="B30:J30"/>
    <mergeCell ref="AR25:AR26"/>
    <mergeCell ref="AS25:AS26"/>
    <mergeCell ref="AT25:AT26"/>
    <mergeCell ref="AU25:AU26"/>
    <mergeCell ref="AV25:AV26"/>
    <mergeCell ref="AW25:AW26"/>
    <mergeCell ref="AL25:AL26"/>
    <mergeCell ref="AM25:AM26"/>
    <mergeCell ref="AN25:AN26"/>
    <mergeCell ref="AO25:AO26"/>
    <mergeCell ref="AP25:AP26"/>
    <mergeCell ref="AQ25:AQ26"/>
    <mergeCell ref="B26:J26"/>
    <mergeCell ref="K26:M26"/>
    <mergeCell ref="P26:U26"/>
    <mergeCell ref="AV29:AV30"/>
    <mergeCell ref="AW29:AW30"/>
    <mergeCell ref="A31:A32"/>
    <mergeCell ref="B31:J31"/>
    <mergeCell ref="K31:M31"/>
    <mergeCell ref="N31:O32"/>
    <mergeCell ref="P31:U31"/>
    <mergeCell ref="V31:X32"/>
    <mergeCell ref="AR29:AR30"/>
    <mergeCell ref="AX27:AX28"/>
    <mergeCell ref="B28:J28"/>
    <mergeCell ref="K28:M28"/>
    <mergeCell ref="P28:U28"/>
    <mergeCell ref="A29:A30"/>
    <mergeCell ref="B29:J29"/>
    <mergeCell ref="K29:M29"/>
    <mergeCell ref="N29:O30"/>
    <mergeCell ref="P29:U29"/>
    <mergeCell ref="V29:X30"/>
    <mergeCell ref="AR27:AR28"/>
    <mergeCell ref="AS27:AS28"/>
    <mergeCell ref="AT27:AT28"/>
    <mergeCell ref="AU27:AU28"/>
    <mergeCell ref="AV27:AV28"/>
    <mergeCell ref="AW27:AW28"/>
    <mergeCell ref="AL27:AL28"/>
    <mergeCell ref="AL29:AL30"/>
    <mergeCell ref="AM29:AM30"/>
    <mergeCell ref="AN29:AN30"/>
    <mergeCell ref="AO29:AO30"/>
    <mergeCell ref="AP29:AP30"/>
    <mergeCell ref="AQ29:AQ30"/>
    <mergeCell ref="K30:M30"/>
    <mergeCell ref="P30:U30"/>
    <mergeCell ref="AX31:AX32"/>
    <mergeCell ref="AU31:AU32"/>
    <mergeCell ref="AV31:AV32"/>
    <mergeCell ref="AW31:AW32"/>
    <mergeCell ref="AB32:AD32"/>
    <mergeCell ref="AE32:AG32"/>
    <mergeCell ref="B32:J32"/>
    <mergeCell ref="K32:M32"/>
    <mergeCell ref="P32:U32"/>
    <mergeCell ref="X33:AC33"/>
    <mergeCell ref="AD33:AE33"/>
    <mergeCell ref="AF33:AG33"/>
    <mergeCell ref="AR31:AR32"/>
    <mergeCell ref="AS31:AS32"/>
    <mergeCell ref="AT31:AT32"/>
    <mergeCell ref="AL31:AL32"/>
    <mergeCell ref="AM31:AM32"/>
    <mergeCell ref="AN31:AN32"/>
    <mergeCell ref="AO31:AO32"/>
    <mergeCell ref="AP31:AP32"/>
    <mergeCell ref="AQ31:AQ32"/>
    <mergeCell ref="AI31:AI32"/>
    <mergeCell ref="Y31:AA31"/>
    <mergeCell ref="AB31:AD31"/>
    <mergeCell ref="AE31:AG31"/>
    <mergeCell ref="Y32:AA32"/>
    <mergeCell ref="E2:K3"/>
    <mergeCell ref="N34:O34"/>
    <mergeCell ref="X34:AC34"/>
    <mergeCell ref="AD34:AE34"/>
    <mergeCell ref="AF34:AG34"/>
    <mergeCell ref="AO34:AW34"/>
    <mergeCell ref="N35:O35"/>
    <mergeCell ref="P35:R35"/>
    <mergeCell ref="X35:AC35"/>
    <mergeCell ref="AD35:AE35"/>
    <mergeCell ref="AF35:AG35"/>
    <mergeCell ref="AJ31:AJ32"/>
    <mergeCell ref="AK31:AK32"/>
    <mergeCell ref="AI29:AI30"/>
    <mergeCell ref="AJ29:AJ30"/>
    <mergeCell ref="AK29:AK30"/>
    <mergeCell ref="AI27:AI28"/>
    <mergeCell ref="AJ27:AJ28"/>
    <mergeCell ref="AK27:AK28"/>
    <mergeCell ref="AI25:AI26"/>
    <mergeCell ref="AJ25:AJ26"/>
    <mergeCell ref="AS29:AS30"/>
    <mergeCell ref="AT29:AT30"/>
    <mergeCell ref="AU29:AU30"/>
  </mergeCells>
  <phoneticPr fontId="22"/>
  <dataValidations count="2">
    <dataValidation type="list" allowBlank="1" showInputMessage="1" showErrorMessage="1" sqref="M8:V9 JI8:JR9 TE8:TN9 ADA8:ADJ9 AMW8:ANF9 AWS8:AXB9 BGO8:BGX9 BQK8:BQT9 CAG8:CAP9 CKC8:CKL9 CTY8:CUH9 DDU8:DED9 DNQ8:DNZ9 DXM8:DXV9 EHI8:EHR9 ERE8:ERN9 FBA8:FBJ9 FKW8:FLF9 FUS8:FVB9 GEO8:GEX9 GOK8:GOT9 GYG8:GYP9 HIC8:HIL9 HRY8:HSH9 IBU8:ICD9 ILQ8:ILZ9 IVM8:IVV9 JFI8:JFR9 JPE8:JPN9 JZA8:JZJ9 KIW8:KJF9 KSS8:KTB9 LCO8:LCX9 LMK8:LMT9 LWG8:LWP9 MGC8:MGL9 MPY8:MQH9 MZU8:NAD9 NJQ8:NJZ9 NTM8:NTV9 ODI8:ODR9 ONE8:ONN9 OXA8:OXJ9 PGW8:PHF9 PQS8:PRB9 QAO8:QAX9 QKK8:QKT9 QUG8:QUP9 REC8:REL9 RNY8:ROH9 RXU8:RYD9 SHQ8:SHZ9 SRM8:SRV9 TBI8:TBR9 TLE8:TLN9 TVA8:TVJ9 UEW8:UFF9 UOS8:UPB9 UYO8:UYX9 VIK8:VIT9 VSG8:VSP9 WCC8:WCL9 WLY8:WMH9 WVU8:WWD9 M65544:V65545 JI65544:JR65545 TE65544:TN65545 ADA65544:ADJ65545 AMW65544:ANF65545 AWS65544:AXB65545 BGO65544:BGX65545 BQK65544:BQT65545 CAG65544:CAP65545 CKC65544:CKL65545 CTY65544:CUH65545 DDU65544:DED65545 DNQ65544:DNZ65545 DXM65544:DXV65545 EHI65544:EHR65545 ERE65544:ERN65545 FBA65544:FBJ65545 FKW65544:FLF65545 FUS65544:FVB65545 GEO65544:GEX65545 GOK65544:GOT65545 GYG65544:GYP65545 HIC65544:HIL65545 HRY65544:HSH65545 IBU65544:ICD65545 ILQ65544:ILZ65545 IVM65544:IVV65545 JFI65544:JFR65545 JPE65544:JPN65545 JZA65544:JZJ65545 KIW65544:KJF65545 KSS65544:KTB65545 LCO65544:LCX65545 LMK65544:LMT65545 LWG65544:LWP65545 MGC65544:MGL65545 MPY65544:MQH65545 MZU65544:NAD65545 NJQ65544:NJZ65545 NTM65544:NTV65545 ODI65544:ODR65545 ONE65544:ONN65545 OXA65544:OXJ65545 PGW65544:PHF65545 PQS65544:PRB65545 QAO65544:QAX65545 QKK65544:QKT65545 QUG65544:QUP65545 REC65544:REL65545 RNY65544:ROH65545 RXU65544:RYD65545 SHQ65544:SHZ65545 SRM65544:SRV65545 TBI65544:TBR65545 TLE65544:TLN65545 TVA65544:TVJ65545 UEW65544:UFF65545 UOS65544:UPB65545 UYO65544:UYX65545 VIK65544:VIT65545 VSG65544:VSP65545 WCC65544:WCL65545 WLY65544:WMH65545 WVU65544:WWD65545 M131080:V131081 JI131080:JR131081 TE131080:TN131081 ADA131080:ADJ131081 AMW131080:ANF131081 AWS131080:AXB131081 BGO131080:BGX131081 BQK131080:BQT131081 CAG131080:CAP131081 CKC131080:CKL131081 CTY131080:CUH131081 DDU131080:DED131081 DNQ131080:DNZ131081 DXM131080:DXV131081 EHI131080:EHR131081 ERE131080:ERN131081 FBA131080:FBJ131081 FKW131080:FLF131081 FUS131080:FVB131081 GEO131080:GEX131081 GOK131080:GOT131081 GYG131080:GYP131081 HIC131080:HIL131081 HRY131080:HSH131081 IBU131080:ICD131081 ILQ131080:ILZ131081 IVM131080:IVV131081 JFI131080:JFR131081 JPE131080:JPN131081 JZA131080:JZJ131081 KIW131080:KJF131081 KSS131080:KTB131081 LCO131080:LCX131081 LMK131080:LMT131081 LWG131080:LWP131081 MGC131080:MGL131081 MPY131080:MQH131081 MZU131080:NAD131081 NJQ131080:NJZ131081 NTM131080:NTV131081 ODI131080:ODR131081 ONE131080:ONN131081 OXA131080:OXJ131081 PGW131080:PHF131081 PQS131080:PRB131081 QAO131080:QAX131081 QKK131080:QKT131081 QUG131080:QUP131081 REC131080:REL131081 RNY131080:ROH131081 RXU131080:RYD131081 SHQ131080:SHZ131081 SRM131080:SRV131081 TBI131080:TBR131081 TLE131080:TLN131081 TVA131080:TVJ131081 UEW131080:UFF131081 UOS131080:UPB131081 UYO131080:UYX131081 VIK131080:VIT131081 VSG131080:VSP131081 WCC131080:WCL131081 WLY131080:WMH131081 WVU131080:WWD131081 M196616:V196617 JI196616:JR196617 TE196616:TN196617 ADA196616:ADJ196617 AMW196616:ANF196617 AWS196616:AXB196617 BGO196616:BGX196617 BQK196616:BQT196617 CAG196616:CAP196617 CKC196616:CKL196617 CTY196616:CUH196617 DDU196616:DED196617 DNQ196616:DNZ196617 DXM196616:DXV196617 EHI196616:EHR196617 ERE196616:ERN196617 FBA196616:FBJ196617 FKW196616:FLF196617 FUS196616:FVB196617 GEO196616:GEX196617 GOK196616:GOT196617 GYG196616:GYP196617 HIC196616:HIL196617 HRY196616:HSH196617 IBU196616:ICD196617 ILQ196616:ILZ196617 IVM196616:IVV196617 JFI196616:JFR196617 JPE196616:JPN196617 JZA196616:JZJ196617 KIW196616:KJF196617 KSS196616:KTB196617 LCO196616:LCX196617 LMK196616:LMT196617 LWG196616:LWP196617 MGC196616:MGL196617 MPY196616:MQH196617 MZU196616:NAD196617 NJQ196616:NJZ196617 NTM196616:NTV196617 ODI196616:ODR196617 ONE196616:ONN196617 OXA196616:OXJ196617 PGW196616:PHF196617 PQS196616:PRB196617 QAO196616:QAX196617 QKK196616:QKT196617 QUG196616:QUP196617 REC196616:REL196617 RNY196616:ROH196617 RXU196616:RYD196617 SHQ196616:SHZ196617 SRM196616:SRV196617 TBI196616:TBR196617 TLE196616:TLN196617 TVA196616:TVJ196617 UEW196616:UFF196617 UOS196616:UPB196617 UYO196616:UYX196617 VIK196616:VIT196617 VSG196616:VSP196617 WCC196616:WCL196617 WLY196616:WMH196617 WVU196616:WWD196617 M262152:V262153 JI262152:JR262153 TE262152:TN262153 ADA262152:ADJ262153 AMW262152:ANF262153 AWS262152:AXB262153 BGO262152:BGX262153 BQK262152:BQT262153 CAG262152:CAP262153 CKC262152:CKL262153 CTY262152:CUH262153 DDU262152:DED262153 DNQ262152:DNZ262153 DXM262152:DXV262153 EHI262152:EHR262153 ERE262152:ERN262153 FBA262152:FBJ262153 FKW262152:FLF262153 FUS262152:FVB262153 GEO262152:GEX262153 GOK262152:GOT262153 GYG262152:GYP262153 HIC262152:HIL262153 HRY262152:HSH262153 IBU262152:ICD262153 ILQ262152:ILZ262153 IVM262152:IVV262153 JFI262152:JFR262153 JPE262152:JPN262153 JZA262152:JZJ262153 KIW262152:KJF262153 KSS262152:KTB262153 LCO262152:LCX262153 LMK262152:LMT262153 LWG262152:LWP262153 MGC262152:MGL262153 MPY262152:MQH262153 MZU262152:NAD262153 NJQ262152:NJZ262153 NTM262152:NTV262153 ODI262152:ODR262153 ONE262152:ONN262153 OXA262152:OXJ262153 PGW262152:PHF262153 PQS262152:PRB262153 QAO262152:QAX262153 QKK262152:QKT262153 QUG262152:QUP262153 REC262152:REL262153 RNY262152:ROH262153 RXU262152:RYD262153 SHQ262152:SHZ262153 SRM262152:SRV262153 TBI262152:TBR262153 TLE262152:TLN262153 TVA262152:TVJ262153 UEW262152:UFF262153 UOS262152:UPB262153 UYO262152:UYX262153 VIK262152:VIT262153 VSG262152:VSP262153 WCC262152:WCL262153 WLY262152:WMH262153 WVU262152:WWD262153 M327688:V327689 JI327688:JR327689 TE327688:TN327689 ADA327688:ADJ327689 AMW327688:ANF327689 AWS327688:AXB327689 BGO327688:BGX327689 BQK327688:BQT327689 CAG327688:CAP327689 CKC327688:CKL327689 CTY327688:CUH327689 DDU327688:DED327689 DNQ327688:DNZ327689 DXM327688:DXV327689 EHI327688:EHR327689 ERE327688:ERN327689 FBA327688:FBJ327689 FKW327688:FLF327689 FUS327688:FVB327689 GEO327688:GEX327689 GOK327688:GOT327689 GYG327688:GYP327689 HIC327688:HIL327689 HRY327688:HSH327689 IBU327688:ICD327689 ILQ327688:ILZ327689 IVM327688:IVV327689 JFI327688:JFR327689 JPE327688:JPN327689 JZA327688:JZJ327689 KIW327688:KJF327689 KSS327688:KTB327689 LCO327688:LCX327689 LMK327688:LMT327689 LWG327688:LWP327689 MGC327688:MGL327689 MPY327688:MQH327689 MZU327688:NAD327689 NJQ327688:NJZ327689 NTM327688:NTV327689 ODI327688:ODR327689 ONE327688:ONN327689 OXA327688:OXJ327689 PGW327688:PHF327689 PQS327688:PRB327689 QAO327688:QAX327689 QKK327688:QKT327689 QUG327688:QUP327689 REC327688:REL327689 RNY327688:ROH327689 RXU327688:RYD327689 SHQ327688:SHZ327689 SRM327688:SRV327689 TBI327688:TBR327689 TLE327688:TLN327689 TVA327688:TVJ327689 UEW327688:UFF327689 UOS327688:UPB327689 UYO327688:UYX327689 VIK327688:VIT327689 VSG327688:VSP327689 WCC327688:WCL327689 WLY327688:WMH327689 WVU327688:WWD327689 M393224:V393225 JI393224:JR393225 TE393224:TN393225 ADA393224:ADJ393225 AMW393224:ANF393225 AWS393224:AXB393225 BGO393224:BGX393225 BQK393224:BQT393225 CAG393224:CAP393225 CKC393224:CKL393225 CTY393224:CUH393225 DDU393224:DED393225 DNQ393224:DNZ393225 DXM393224:DXV393225 EHI393224:EHR393225 ERE393224:ERN393225 FBA393224:FBJ393225 FKW393224:FLF393225 FUS393224:FVB393225 GEO393224:GEX393225 GOK393224:GOT393225 GYG393224:GYP393225 HIC393224:HIL393225 HRY393224:HSH393225 IBU393224:ICD393225 ILQ393224:ILZ393225 IVM393224:IVV393225 JFI393224:JFR393225 JPE393224:JPN393225 JZA393224:JZJ393225 KIW393224:KJF393225 KSS393224:KTB393225 LCO393224:LCX393225 LMK393224:LMT393225 LWG393224:LWP393225 MGC393224:MGL393225 MPY393224:MQH393225 MZU393224:NAD393225 NJQ393224:NJZ393225 NTM393224:NTV393225 ODI393224:ODR393225 ONE393224:ONN393225 OXA393224:OXJ393225 PGW393224:PHF393225 PQS393224:PRB393225 QAO393224:QAX393225 QKK393224:QKT393225 QUG393224:QUP393225 REC393224:REL393225 RNY393224:ROH393225 RXU393224:RYD393225 SHQ393224:SHZ393225 SRM393224:SRV393225 TBI393224:TBR393225 TLE393224:TLN393225 TVA393224:TVJ393225 UEW393224:UFF393225 UOS393224:UPB393225 UYO393224:UYX393225 VIK393224:VIT393225 VSG393224:VSP393225 WCC393224:WCL393225 WLY393224:WMH393225 WVU393224:WWD393225 M458760:V458761 JI458760:JR458761 TE458760:TN458761 ADA458760:ADJ458761 AMW458760:ANF458761 AWS458760:AXB458761 BGO458760:BGX458761 BQK458760:BQT458761 CAG458760:CAP458761 CKC458760:CKL458761 CTY458760:CUH458761 DDU458760:DED458761 DNQ458760:DNZ458761 DXM458760:DXV458761 EHI458760:EHR458761 ERE458760:ERN458761 FBA458760:FBJ458761 FKW458760:FLF458761 FUS458760:FVB458761 GEO458760:GEX458761 GOK458760:GOT458761 GYG458760:GYP458761 HIC458760:HIL458761 HRY458760:HSH458761 IBU458760:ICD458761 ILQ458760:ILZ458761 IVM458760:IVV458761 JFI458760:JFR458761 JPE458760:JPN458761 JZA458760:JZJ458761 KIW458760:KJF458761 KSS458760:KTB458761 LCO458760:LCX458761 LMK458760:LMT458761 LWG458760:LWP458761 MGC458760:MGL458761 MPY458760:MQH458761 MZU458760:NAD458761 NJQ458760:NJZ458761 NTM458760:NTV458761 ODI458760:ODR458761 ONE458760:ONN458761 OXA458760:OXJ458761 PGW458760:PHF458761 PQS458760:PRB458761 QAO458760:QAX458761 QKK458760:QKT458761 QUG458760:QUP458761 REC458760:REL458761 RNY458760:ROH458761 RXU458760:RYD458761 SHQ458760:SHZ458761 SRM458760:SRV458761 TBI458760:TBR458761 TLE458760:TLN458761 TVA458760:TVJ458761 UEW458760:UFF458761 UOS458760:UPB458761 UYO458760:UYX458761 VIK458760:VIT458761 VSG458760:VSP458761 WCC458760:WCL458761 WLY458760:WMH458761 WVU458760:WWD458761 M524296:V524297 JI524296:JR524297 TE524296:TN524297 ADA524296:ADJ524297 AMW524296:ANF524297 AWS524296:AXB524297 BGO524296:BGX524297 BQK524296:BQT524297 CAG524296:CAP524297 CKC524296:CKL524297 CTY524296:CUH524297 DDU524296:DED524297 DNQ524296:DNZ524297 DXM524296:DXV524297 EHI524296:EHR524297 ERE524296:ERN524297 FBA524296:FBJ524297 FKW524296:FLF524297 FUS524296:FVB524297 GEO524296:GEX524297 GOK524296:GOT524297 GYG524296:GYP524297 HIC524296:HIL524297 HRY524296:HSH524297 IBU524296:ICD524297 ILQ524296:ILZ524297 IVM524296:IVV524297 JFI524296:JFR524297 JPE524296:JPN524297 JZA524296:JZJ524297 KIW524296:KJF524297 KSS524296:KTB524297 LCO524296:LCX524297 LMK524296:LMT524297 LWG524296:LWP524297 MGC524296:MGL524297 MPY524296:MQH524297 MZU524296:NAD524297 NJQ524296:NJZ524297 NTM524296:NTV524297 ODI524296:ODR524297 ONE524296:ONN524297 OXA524296:OXJ524297 PGW524296:PHF524297 PQS524296:PRB524297 QAO524296:QAX524297 QKK524296:QKT524297 QUG524296:QUP524297 REC524296:REL524297 RNY524296:ROH524297 RXU524296:RYD524297 SHQ524296:SHZ524297 SRM524296:SRV524297 TBI524296:TBR524297 TLE524296:TLN524297 TVA524296:TVJ524297 UEW524296:UFF524297 UOS524296:UPB524297 UYO524296:UYX524297 VIK524296:VIT524297 VSG524296:VSP524297 WCC524296:WCL524297 WLY524296:WMH524297 WVU524296:WWD524297 M589832:V589833 JI589832:JR589833 TE589832:TN589833 ADA589832:ADJ589833 AMW589832:ANF589833 AWS589832:AXB589833 BGO589832:BGX589833 BQK589832:BQT589833 CAG589832:CAP589833 CKC589832:CKL589833 CTY589832:CUH589833 DDU589832:DED589833 DNQ589832:DNZ589833 DXM589832:DXV589833 EHI589832:EHR589833 ERE589832:ERN589833 FBA589832:FBJ589833 FKW589832:FLF589833 FUS589832:FVB589833 GEO589832:GEX589833 GOK589832:GOT589833 GYG589832:GYP589833 HIC589832:HIL589833 HRY589832:HSH589833 IBU589832:ICD589833 ILQ589832:ILZ589833 IVM589832:IVV589833 JFI589832:JFR589833 JPE589832:JPN589833 JZA589832:JZJ589833 KIW589832:KJF589833 KSS589832:KTB589833 LCO589832:LCX589833 LMK589832:LMT589833 LWG589832:LWP589833 MGC589832:MGL589833 MPY589832:MQH589833 MZU589832:NAD589833 NJQ589832:NJZ589833 NTM589832:NTV589833 ODI589832:ODR589833 ONE589832:ONN589833 OXA589832:OXJ589833 PGW589832:PHF589833 PQS589832:PRB589833 QAO589832:QAX589833 QKK589832:QKT589833 QUG589832:QUP589833 REC589832:REL589833 RNY589832:ROH589833 RXU589832:RYD589833 SHQ589832:SHZ589833 SRM589832:SRV589833 TBI589832:TBR589833 TLE589832:TLN589833 TVA589832:TVJ589833 UEW589832:UFF589833 UOS589832:UPB589833 UYO589832:UYX589833 VIK589832:VIT589833 VSG589832:VSP589833 WCC589832:WCL589833 WLY589832:WMH589833 WVU589832:WWD589833 M655368:V655369 JI655368:JR655369 TE655368:TN655369 ADA655368:ADJ655369 AMW655368:ANF655369 AWS655368:AXB655369 BGO655368:BGX655369 BQK655368:BQT655369 CAG655368:CAP655369 CKC655368:CKL655369 CTY655368:CUH655369 DDU655368:DED655369 DNQ655368:DNZ655369 DXM655368:DXV655369 EHI655368:EHR655369 ERE655368:ERN655369 FBA655368:FBJ655369 FKW655368:FLF655369 FUS655368:FVB655369 GEO655368:GEX655369 GOK655368:GOT655369 GYG655368:GYP655369 HIC655368:HIL655369 HRY655368:HSH655369 IBU655368:ICD655369 ILQ655368:ILZ655369 IVM655368:IVV655369 JFI655368:JFR655369 JPE655368:JPN655369 JZA655368:JZJ655369 KIW655368:KJF655369 KSS655368:KTB655369 LCO655368:LCX655369 LMK655368:LMT655369 LWG655368:LWP655369 MGC655368:MGL655369 MPY655368:MQH655369 MZU655368:NAD655369 NJQ655368:NJZ655369 NTM655368:NTV655369 ODI655368:ODR655369 ONE655368:ONN655369 OXA655368:OXJ655369 PGW655368:PHF655369 PQS655368:PRB655369 QAO655368:QAX655369 QKK655368:QKT655369 QUG655368:QUP655369 REC655368:REL655369 RNY655368:ROH655369 RXU655368:RYD655369 SHQ655368:SHZ655369 SRM655368:SRV655369 TBI655368:TBR655369 TLE655368:TLN655369 TVA655368:TVJ655369 UEW655368:UFF655369 UOS655368:UPB655369 UYO655368:UYX655369 VIK655368:VIT655369 VSG655368:VSP655369 WCC655368:WCL655369 WLY655368:WMH655369 WVU655368:WWD655369 M720904:V720905 JI720904:JR720905 TE720904:TN720905 ADA720904:ADJ720905 AMW720904:ANF720905 AWS720904:AXB720905 BGO720904:BGX720905 BQK720904:BQT720905 CAG720904:CAP720905 CKC720904:CKL720905 CTY720904:CUH720905 DDU720904:DED720905 DNQ720904:DNZ720905 DXM720904:DXV720905 EHI720904:EHR720905 ERE720904:ERN720905 FBA720904:FBJ720905 FKW720904:FLF720905 FUS720904:FVB720905 GEO720904:GEX720905 GOK720904:GOT720905 GYG720904:GYP720905 HIC720904:HIL720905 HRY720904:HSH720905 IBU720904:ICD720905 ILQ720904:ILZ720905 IVM720904:IVV720905 JFI720904:JFR720905 JPE720904:JPN720905 JZA720904:JZJ720905 KIW720904:KJF720905 KSS720904:KTB720905 LCO720904:LCX720905 LMK720904:LMT720905 LWG720904:LWP720905 MGC720904:MGL720905 MPY720904:MQH720905 MZU720904:NAD720905 NJQ720904:NJZ720905 NTM720904:NTV720905 ODI720904:ODR720905 ONE720904:ONN720905 OXA720904:OXJ720905 PGW720904:PHF720905 PQS720904:PRB720905 QAO720904:QAX720905 QKK720904:QKT720905 QUG720904:QUP720905 REC720904:REL720905 RNY720904:ROH720905 RXU720904:RYD720905 SHQ720904:SHZ720905 SRM720904:SRV720905 TBI720904:TBR720905 TLE720904:TLN720905 TVA720904:TVJ720905 UEW720904:UFF720905 UOS720904:UPB720905 UYO720904:UYX720905 VIK720904:VIT720905 VSG720904:VSP720905 WCC720904:WCL720905 WLY720904:WMH720905 WVU720904:WWD720905 M786440:V786441 JI786440:JR786441 TE786440:TN786441 ADA786440:ADJ786441 AMW786440:ANF786441 AWS786440:AXB786441 BGO786440:BGX786441 BQK786440:BQT786441 CAG786440:CAP786441 CKC786440:CKL786441 CTY786440:CUH786441 DDU786440:DED786441 DNQ786440:DNZ786441 DXM786440:DXV786441 EHI786440:EHR786441 ERE786440:ERN786441 FBA786440:FBJ786441 FKW786440:FLF786441 FUS786440:FVB786441 GEO786440:GEX786441 GOK786440:GOT786441 GYG786440:GYP786441 HIC786440:HIL786441 HRY786440:HSH786441 IBU786440:ICD786441 ILQ786440:ILZ786441 IVM786440:IVV786441 JFI786440:JFR786441 JPE786440:JPN786441 JZA786440:JZJ786441 KIW786440:KJF786441 KSS786440:KTB786441 LCO786440:LCX786441 LMK786440:LMT786441 LWG786440:LWP786441 MGC786440:MGL786441 MPY786440:MQH786441 MZU786440:NAD786441 NJQ786440:NJZ786441 NTM786440:NTV786441 ODI786440:ODR786441 ONE786440:ONN786441 OXA786440:OXJ786441 PGW786440:PHF786441 PQS786440:PRB786441 QAO786440:QAX786441 QKK786440:QKT786441 QUG786440:QUP786441 REC786440:REL786441 RNY786440:ROH786441 RXU786440:RYD786441 SHQ786440:SHZ786441 SRM786440:SRV786441 TBI786440:TBR786441 TLE786440:TLN786441 TVA786440:TVJ786441 UEW786440:UFF786441 UOS786440:UPB786441 UYO786440:UYX786441 VIK786440:VIT786441 VSG786440:VSP786441 WCC786440:WCL786441 WLY786440:WMH786441 WVU786440:WWD786441 M851976:V851977 JI851976:JR851977 TE851976:TN851977 ADA851976:ADJ851977 AMW851976:ANF851977 AWS851976:AXB851977 BGO851976:BGX851977 BQK851976:BQT851977 CAG851976:CAP851977 CKC851976:CKL851977 CTY851976:CUH851977 DDU851976:DED851977 DNQ851976:DNZ851977 DXM851976:DXV851977 EHI851976:EHR851977 ERE851976:ERN851977 FBA851976:FBJ851977 FKW851976:FLF851977 FUS851976:FVB851977 GEO851976:GEX851977 GOK851976:GOT851977 GYG851976:GYP851977 HIC851976:HIL851977 HRY851976:HSH851977 IBU851976:ICD851977 ILQ851976:ILZ851977 IVM851976:IVV851977 JFI851976:JFR851977 JPE851976:JPN851977 JZA851976:JZJ851977 KIW851976:KJF851977 KSS851976:KTB851977 LCO851976:LCX851977 LMK851976:LMT851977 LWG851976:LWP851977 MGC851976:MGL851977 MPY851976:MQH851977 MZU851976:NAD851977 NJQ851976:NJZ851977 NTM851976:NTV851977 ODI851976:ODR851977 ONE851976:ONN851977 OXA851976:OXJ851977 PGW851976:PHF851977 PQS851976:PRB851977 QAO851976:QAX851977 QKK851976:QKT851977 QUG851976:QUP851977 REC851976:REL851977 RNY851976:ROH851977 RXU851976:RYD851977 SHQ851976:SHZ851977 SRM851976:SRV851977 TBI851976:TBR851977 TLE851976:TLN851977 TVA851976:TVJ851977 UEW851976:UFF851977 UOS851976:UPB851977 UYO851976:UYX851977 VIK851976:VIT851977 VSG851976:VSP851977 WCC851976:WCL851977 WLY851976:WMH851977 WVU851976:WWD851977 M917512:V917513 JI917512:JR917513 TE917512:TN917513 ADA917512:ADJ917513 AMW917512:ANF917513 AWS917512:AXB917513 BGO917512:BGX917513 BQK917512:BQT917513 CAG917512:CAP917513 CKC917512:CKL917513 CTY917512:CUH917513 DDU917512:DED917513 DNQ917512:DNZ917513 DXM917512:DXV917513 EHI917512:EHR917513 ERE917512:ERN917513 FBA917512:FBJ917513 FKW917512:FLF917513 FUS917512:FVB917513 GEO917512:GEX917513 GOK917512:GOT917513 GYG917512:GYP917513 HIC917512:HIL917513 HRY917512:HSH917513 IBU917512:ICD917513 ILQ917512:ILZ917513 IVM917512:IVV917513 JFI917512:JFR917513 JPE917512:JPN917513 JZA917512:JZJ917513 KIW917512:KJF917513 KSS917512:KTB917513 LCO917512:LCX917513 LMK917512:LMT917513 LWG917512:LWP917513 MGC917512:MGL917513 MPY917512:MQH917513 MZU917512:NAD917513 NJQ917512:NJZ917513 NTM917512:NTV917513 ODI917512:ODR917513 ONE917512:ONN917513 OXA917512:OXJ917513 PGW917512:PHF917513 PQS917512:PRB917513 QAO917512:QAX917513 QKK917512:QKT917513 QUG917512:QUP917513 REC917512:REL917513 RNY917512:ROH917513 RXU917512:RYD917513 SHQ917512:SHZ917513 SRM917512:SRV917513 TBI917512:TBR917513 TLE917512:TLN917513 TVA917512:TVJ917513 UEW917512:UFF917513 UOS917512:UPB917513 UYO917512:UYX917513 VIK917512:VIT917513 VSG917512:VSP917513 WCC917512:WCL917513 WLY917512:WMH917513 WVU917512:WWD917513 M983048:V983049 JI983048:JR983049 TE983048:TN983049 ADA983048:ADJ983049 AMW983048:ANF983049 AWS983048:AXB983049 BGO983048:BGX983049 BQK983048:BQT983049 CAG983048:CAP983049 CKC983048:CKL983049 CTY983048:CUH983049 DDU983048:DED983049 DNQ983048:DNZ983049 DXM983048:DXV983049 EHI983048:EHR983049 ERE983048:ERN983049 FBA983048:FBJ983049 FKW983048:FLF983049 FUS983048:FVB983049 GEO983048:GEX983049 GOK983048:GOT983049 GYG983048:GYP983049 HIC983048:HIL983049 HRY983048:HSH983049 IBU983048:ICD983049 ILQ983048:ILZ983049 IVM983048:IVV983049 JFI983048:JFR983049 JPE983048:JPN983049 JZA983048:JZJ983049 KIW983048:KJF983049 KSS983048:KTB983049 LCO983048:LCX983049 LMK983048:LMT983049 LWG983048:LWP983049 MGC983048:MGL983049 MPY983048:MQH983049 MZU983048:NAD983049 NJQ983048:NJZ983049 NTM983048:NTV983049 ODI983048:ODR983049 ONE983048:ONN983049 OXA983048:OXJ983049 PGW983048:PHF983049 PQS983048:PRB983049 QAO983048:QAX983049 QKK983048:QKT983049 QUG983048:QUP983049 REC983048:REL983049 RNY983048:ROH983049 RXU983048:RYD983049 SHQ983048:SHZ983049 SRM983048:SRV983049 TBI983048:TBR983049 TLE983048:TLN983049 TVA983048:TVJ983049 UEW983048:UFF983049 UOS983048:UPB983049 UYO983048:UYX983049 VIK983048:VIT983049 VSG983048:VSP983049 WCC983048:WCL983049 WLY983048:WMH983049 WVU983048:WWD983049" xr:uid="{00000000-0002-0000-0F00-000000000000}">
      <formula1>"１．一般娯楽,２．その他"</formula1>
    </dataValidation>
    <dataValidation type="list" allowBlank="1" showInputMessage="1" showErrorMessage="1" sqref="N13:O32 JJ13:JK32 TF13:TG32 ADB13:ADC32 AMX13:AMY32 AWT13:AWU32 BGP13:BGQ32 BQL13:BQM32 CAH13:CAI32 CKD13:CKE32 CTZ13:CUA32 DDV13:DDW32 DNR13:DNS32 DXN13:DXO32 EHJ13:EHK32 ERF13:ERG32 FBB13:FBC32 FKX13:FKY32 FUT13:FUU32 GEP13:GEQ32 GOL13:GOM32 GYH13:GYI32 HID13:HIE32 HRZ13:HSA32 IBV13:IBW32 ILR13:ILS32 IVN13:IVO32 JFJ13:JFK32 JPF13:JPG32 JZB13:JZC32 KIX13:KIY32 KST13:KSU32 LCP13:LCQ32 LML13:LMM32 LWH13:LWI32 MGD13:MGE32 MPZ13:MQA32 MZV13:MZW32 NJR13:NJS32 NTN13:NTO32 ODJ13:ODK32 ONF13:ONG32 OXB13:OXC32 PGX13:PGY32 PQT13:PQU32 QAP13:QAQ32 QKL13:QKM32 QUH13:QUI32 RED13:REE32 RNZ13:ROA32 RXV13:RXW32 SHR13:SHS32 SRN13:SRO32 TBJ13:TBK32 TLF13:TLG32 TVB13:TVC32 UEX13:UEY32 UOT13:UOU32 UYP13:UYQ32 VIL13:VIM32 VSH13:VSI32 WCD13:WCE32 WLZ13:WMA32 WVV13:WVW32 N65549:O65568 JJ65549:JK65568 TF65549:TG65568 ADB65549:ADC65568 AMX65549:AMY65568 AWT65549:AWU65568 BGP65549:BGQ65568 BQL65549:BQM65568 CAH65549:CAI65568 CKD65549:CKE65568 CTZ65549:CUA65568 DDV65549:DDW65568 DNR65549:DNS65568 DXN65549:DXO65568 EHJ65549:EHK65568 ERF65549:ERG65568 FBB65549:FBC65568 FKX65549:FKY65568 FUT65549:FUU65568 GEP65549:GEQ65568 GOL65549:GOM65568 GYH65549:GYI65568 HID65549:HIE65568 HRZ65549:HSA65568 IBV65549:IBW65568 ILR65549:ILS65568 IVN65549:IVO65568 JFJ65549:JFK65568 JPF65549:JPG65568 JZB65549:JZC65568 KIX65549:KIY65568 KST65549:KSU65568 LCP65549:LCQ65568 LML65549:LMM65568 LWH65549:LWI65568 MGD65549:MGE65568 MPZ65549:MQA65568 MZV65549:MZW65568 NJR65549:NJS65568 NTN65549:NTO65568 ODJ65549:ODK65568 ONF65549:ONG65568 OXB65549:OXC65568 PGX65549:PGY65568 PQT65549:PQU65568 QAP65549:QAQ65568 QKL65549:QKM65568 QUH65549:QUI65568 RED65549:REE65568 RNZ65549:ROA65568 RXV65549:RXW65568 SHR65549:SHS65568 SRN65549:SRO65568 TBJ65549:TBK65568 TLF65549:TLG65568 TVB65549:TVC65568 UEX65549:UEY65568 UOT65549:UOU65568 UYP65549:UYQ65568 VIL65549:VIM65568 VSH65549:VSI65568 WCD65549:WCE65568 WLZ65549:WMA65568 WVV65549:WVW65568 N131085:O131104 JJ131085:JK131104 TF131085:TG131104 ADB131085:ADC131104 AMX131085:AMY131104 AWT131085:AWU131104 BGP131085:BGQ131104 BQL131085:BQM131104 CAH131085:CAI131104 CKD131085:CKE131104 CTZ131085:CUA131104 DDV131085:DDW131104 DNR131085:DNS131104 DXN131085:DXO131104 EHJ131085:EHK131104 ERF131085:ERG131104 FBB131085:FBC131104 FKX131085:FKY131104 FUT131085:FUU131104 GEP131085:GEQ131104 GOL131085:GOM131104 GYH131085:GYI131104 HID131085:HIE131104 HRZ131085:HSA131104 IBV131085:IBW131104 ILR131085:ILS131104 IVN131085:IVO131104 JFJ131085:JFK131104 JPF131085:JPG131104 JZB131085:JZC131104 KIX131085:KIY131104 KST131085:KSU131104 LCP131085:LCQ131104 LML131085:LMM131104 LWH131085:LWI131104 MGD131085:MGE131104 MPZ131085:MQA131104 MZV131085:MZW131104 NJR131085:NJS131104 NTN131085:NTO131104 ODJ131085:ODK131104 ONF131085:ONG131104 OXB131085:OXC131104 PGX131085:PGY131104 PQT131085:PQU131104 QAP131085:QAQ131104 QKL131085:QKM131104 QUH131085:QUI131104 RED131085:REE131104 RNZ131085:ROA131104 RXV131085:RXW131104 SHR131085:SHS131104 SRN131085:SRO131104 TBJ131085:TBK131104 TLF131085:TLG131104 TVB131085:TVC131104 UEX131085:UEY131104 UOT131085:UOU131104 UYP131085:UYQ131104 VIL131085:VIM131104 VSH131085:VSI131104 WCD131085:WCE131104 WLZ131085:WMA131104 WVV131085:WVW131104 N196621:O196640 JJ196621:JK196640 TF196621:TG196640 ADB196621:ADC196640 AMX196621:AMY196640 AWT196621:AWU196640 BGP196621:BGQ196640 BQL196621:BQM196640 CAH196621:CAI196640 CKD196621:CKE196640 CTZ196621:CUA196640 DDV196621:DDW196640 DNR196621:DNS196640 DXN196621:DXO196640 EHJ196621:EHK196640 ERF196621:ERG196640 FBB196621:FBC196640 FKX196621:FKY196640 FUT196621:FUU196640 GEP196621:GEQ196640 GOL196621:GOM196640 GYH196621:GYI196640 HID196621:HIE196640 HRZ196621:HSA196640 IBV196621:IBW196640 ILR196621:ILS196640 IVN196621:IVO196640 JFJ196621:JFK196640 JPF196621:JPG196640 JZB196621:JZC196640 KIX196621:KIY196640 KST196621:KSU196640 LCP196621:LCQ196640 LML196621:LMM196640 LWH196621:LWI196640 MGD196621:MGE196640 MPZ196621:MQA196640 MZV196621:MZW196640 NJR196621:NJS196640 NTN196621:NTO196640 ODJ196621:ODK196640 ONF196621:ONG196640 OXB196621:OXC196640 PGX196621:PGY196640 PQT196621:PQU196640 QAP196621:QAQ196640 QKL196621:QKM196640 QUH196621:QUI196640 RED196621:REE196640 RNZ196621:ROA196640 RXV196621:RXW196640 SHR196621:SHS196640 SRN196621:SRO196640 TBJ196621:TBK196640 TLF196621:TLG196640 TVB196621:TVC196640 UEX196621:UEY196640 UOT196621:UOU196640 UYP196621:UYQ196640 VIL196621:VIM196640 VSH196621:VSI196640 WCD196621:WCE196640 WLZ196621:WMA196640 WVV196621:WVW196640 N262157:O262176 JJ262157:JK262176 TF262157:TG262176 ADB262157:ADC262176 AMX262157:AMY262176 AWT262157:AWU262176 BGP262157:BGQ262176 BQL262157:BQM262176 CAH262157:CAI262176 CKD262157:CKE262176 CTZ262157:CUA262176 DDV262157:DDW262176 DNR262157:DNS262176 DXN262157:DXO262176 EHJ262157:EHK262176 ERF262157:ERG262176 FBB262157:FBC262176 FKX262157:FKY262176 FUT262157:FUU262176 GEP262157:GEQ262176 GOL262157:GOM262176 GYH262157:GYI262176 HID262157:HIE262176 HRZ262157:HSA262176 IBV262157:IBW262176 ILR262157:ILS262176 IVN262157:IVO262176 JFJ262157:JFK262176 JPF262157:JPG262176 JZB262157:JZC262176 KIX262157:KIY262176 KST262157:KSU262176 LCP262157:LCQ262176 LML262157:LMM262176 LWH262157:LWI262176 MGD262157:MGE262176 MPZ262157:MQA262176 MZV262157:MZW262176 NJR262157:NJS262176 NTN262157:NTO262176 ODJ262157:ODK262176 ONF262157:ONG262176 OXB262157:OXC262176 PGX262157:PGY262176 PQT262157:PQU262176 QAP262157:QAQ262176 QKL262157:QKM262176 QUH262157:QUI262176 RED262157:REE262176 RNZ262157:ROA262176 RXV262157:RXW262176 SHR262157:SHS262176 SRN262157:SRO262176 TBJ262157:TBK262176 TLF262157:TLG262176 TVB262157:TVC262176 UEX262157:UEY262176 UOT262157:UOU262176 UYP262157:UYQ262176 VIL262157:VIM262176 VSH262157:VSI262176 WCD262157:WCE262176 WLZ262157:WMA262176 WVV262157:WVW262176 N327693:O327712 JJ327693:JK327712 TF327693:TG327712 ADB327693:ADC327712 AMX327693:AMY327712 AWT327693:AWU327712 BGP327693:BGQ327712 BQL327693:BQM327712 CAH327693:CAI327712 CKD327693:CKE327712 CTZ327693:CUA327712 DDV327693:DDW327712 DNR327693:DNS327712 DXN327693:DXO327712 EHJ327693:EHK327712 ERF327693:ERG327712 FBB327693:FBC327712 FKX327693:FKY327712 FUT327693:FUU327712 GEP327693:GEQ327712 GOL327693:GOM327712 GYH327693:GYI327712 HID327693:HIE327712 HRZ327693:HSA327712 IBV327693:IBW327712 ILR327693:ILS327712 IVN327693:IVO327712 JFJ327693:JFK327712 JPF327693:JPG327712 JZB327693:JZC327712 KIX327693:KIY327712 KST327693:KSU327712 LCP327693:LCQ327712 LML327693:LMM327712 LWH327693:LWI327712 MGD327693:MGE327712 MPZ327693:MQA327712 MZV327693:MZW327712 NJR327693:NJS327712 NTN327693:NTO327712 ODJ327693:ODK327712 ONF327693:ONG327712 OXB327693:OXC327712 PGX327693:PGY327712 PQT327693:PQU327712 QAP327693:QAQ327712 QKL327693:QKM327712 QUH327693:QUI327712 RED327693:REE327712 RNZ327693:ROA327712 RXV327693:RXW327712 SHR327693:SHS327712 SRN327693:SRO327712 TBJ327693:TBK327712 TLF327693:TLG327712 TVB327693:TVC327712 UEX327693:UEY327712 UOT327693:UOU327712 UYP327693:UYQ327712 VIL327693:VIM327712 VSH327693:VSI327712 WCD327693:WCE327712 WLZ327693:WMA327712 WVV327693:WVW327712 N393229:O393248 JJ393229:JK393248 TF393229:TG393248 ADB393229:ADC393248 AMX393229:AMY393248 AWT393229:AWU393248 BGP393229:BGQ393248 BQL393229:BQM393248 CAH393229:CAI393248 CKD393229:CKE393248 CTZ393229:CUA393248 DDV393229:DDW393248 DNR393229:DNS393248 DXN393229:DXO393248 EHJ393229:EHK393248 ERF393229:ERG393248 FBB393229:FBC393248 FKX393229:FKY393248 FUT393229:FUU393248 GEP393229:GEQ393248 GOL393229:GOM393248 GYH393229:GYI393248 HID393229:HIE393248 HRZ393229:HSA393248 IBV393229:IBW393248 ILR393229:ILS393248 IVN393229:IVO393248 JFJ393229:JFK393248 JPF393229:JPG393248 JZB393229:JZC393248 KIX393229:KIY393248 KST393229:KSU393248 LCP393229:LCQ393248 LML393229:LMM393248 LWH393229:LWI393248 MGD393229:MGE393248 MPZ393229:MQA393248 MZV393229:MZW393248 NJR393229:NJS393248 NTN393229:NTO393248 ODJ393229:ODK393248 ONF393229:ONG393248 OXB393229:OXC393248 PGX393229:PGY393248 PQT393229:PQU393248 QAP393229:QAQ393248 QKL393229:QKM393248 QUH393229:QUI393248 RED393229:REE393248 RNZ393229:ROA393248 RXV393229:RXW393248 SHR393229:SHS393248 SRN393229:SRO393248 TBJ393229:TBK393248 TLF393229:TLG393248 TVB393229:TVC393248 UEX393229:UEY393248 UOT393229:UOU393248 UYP393229:UYQ393248 VIL393229:VIM393248 VSH393229:VSI393248 WCD393229:WCE393248 WLZ393229:WMA393248 WVV393229:WVW393248 N458765:O458784 JJ458765:JK458784 TF458765:TG458784 ADB458765:ADC458784 AMX458765:AMY458784 AWT458765:AWU458784 BGP458765:BGQ458784 BQL458765:BQM458784 CAH458765:CAI458784 CKD458765:CKE458784 CTZ458765:CUA458784 DDV458765:DDW458784 DNR458765:DNS458784 DXN458765:DXO458784 EHJ458765:EHK458784 ERF458765:ERG458784 FBB458765:FBC458784 FKX458765:FKY458784 FUT458765:FUU458784 GEP458765:GEQ458784 GOL458765:GOM458784 GYH458765:GYI458784 HID458765:HIE458784 HRZ458765:HSA458784 IBV458765:IBW458784 ILR458765:ILS458784 IVN458765:IVO458784 JFJ458765:JFK458784 JPF458765:JPG458784 JZB458765:JZC458784 KIX458765:KIY458784 KST458765:KSU458784 LCP458765:LCQ458784 LML458765:LMM458784 LWH458765:LWI458784 MGD458765:MGE458784 MPZ458765:MQA458784 MZV458765:MZW458784 NJR458765:NJS458784 NTN458765:NTO458784 ODJ458765:ODK458784 ONF458765:ONG458784 OXB458765:OXC458784 PGX458765:PGY458784 PQT458765:PQU458784 QAP458765:QAQ458784 QKL458765:QKM458784 QUH458765:QUI458784 RED458765:REE458784 RNZ458765:ROA458784 RXV458765:RXW458784 SHR458765:SHS458784 SRN458765:SRO458784 TBJ458765:TBK458784 TLF458765:TLG458784 TVB458765:TVC458784 UEX458765:UEY458784 UOT458765:UOU458784 UYP458765:UYQ458784 VIL458765:VIM458784 VSH458765:VSI458784 WCD458765:WCE458784 WLZ458765:WMA458784 WVV458765:WVW458784 N524301:O524320 JJ524301:JK524320 TF524301:TG524320 ADB524301:ADC524320 AMX524301:AMY524320 AWT524301:AWU524320 BGP524301:BGQ524320 BQL524301:BQM524320 CAH524301:CAI524320 CKD524301:CKE524320 CTZ524301:CUA524320 DDV524301:DDW524320 DNR524301:DNS524320 DXN524301:DXO524320 EHJ524301:EHK524320 ERF524301:ERG524320 FBB524301:FBC524320 FKX524301:FKY524320 FUT524301:FUU524320 GEP524301:GEQ524320 GOL524301:GOM524320 GYH524301:GYI524320 HID524301:HIE524320 HRZ524301:HSA524320 IBV524301:IBW524320 ILR524301:ILS524320 IVN524301:IVO524320 JFJ524301:JFK524320 JPF524301:JPG524320 JZB524301:JZC524320 KIX524301:KIY524320 KST524301:KSU524320 LCP524301:LCQ524320 LML524301:LMM524320 LWH524301:LWI524320 MGD524301:MGE524320 MPZ524301:MQA524320 MZV524301:MZW524320 NJR524301:NJS524320 NTN524301:NTO524320 ODJ524301:ODK524320 ONF524301:ONG524320 OXB524301:OXC524320 PGX524301:PGY524320 PQT524301:PQU524320 QAP524301:QAQ524320 QKL524301:QKM524320 QUH524301:QUI524320 RED524301:REE524320 RNZ524301:ROA524320 RXV524301:RXW524320 SHR524301:SHS524320 SRN524301:SRO524320 TBJ524301:TBK524320 TLF524301:TLG524320 TVB524301:TVC524320 UEX524301:UEY524320 UOT524301:UOU524320 UYP524301:UYQ524320 VIL524301:VIM524320 VSH524301:VSI524320 WCD524301:WCE524320 WLZ524301:WMA524320 WVV524301:WVW524320 N589837:O589856 JJ589837:JK589856 TF589837:TG589856 ADB589837:ADC589856 AMX589837:AMY589856 AWT589837:AWU589856 BGP589837:BGQ589856 BQL589837:BQM589856 CAH589837:CAI589856 CKD589837:CKE589856 CTZ589837:CUA589856 DDV589837:DDW589856 DNR589837:DNS589856 DXN589837:DXO589856 EHJ589837:EHK589856 ERF589837:ERG589856 FBB589837:FBC589856 FKX589837:FKY589856 FUT589837:FUU589856 GEP589837:GEQ589856 GOL589837:GOM589856 GYH589837:GYI589856 HID589837:HIE589856 HRZ589837:HSA589856 IBV589837:IBW589856 ILR589837:ILS589856 IVN589837:IVO589856 JFJ589837:JFK589856 JPF589837:JPG589856 JZB589837:JZC589856 KIX589837:KIY589856 KST589837:KSU589856 LCP589837:LCQ589856 LML589837:LMM589856 LWH589837:LWI589856 MGD589837:MGE589856 MPZ589837:MQA589856 MZV589837:MZW589856 NJR589837:NJS589856 NTN589837:NTO589856 ODJ589837:ODK589856 ONF589837:ONG589856 OXB589837:OXC589856 PGX589837:PGY589856 PQT589837:PQU589856 QAP589837:QAQ589856 QKL589837:QKM589856 QUH589837:QUI589856 RED589837:REE589856 RNZ589837:ROA589856 RXV589837:RXW589856 SHR589837:SHS589856 SRN589837:SRO589856 TBJ589837:TBK589856 TLF589837:TLG589856 TVB589837:TVC589856 UEX589837:UEY589856 UOT589837:UOU589856 UYP589837:UYQ589856 VIL589837:VIM589856 VSH589837:VSI589856 WCD589837:WCE589856 WLZ589837:WMA589856 WVV589837:WVW589856 N655373:O655392 JJ655373:JK655392 TF655373:TG655392 ADB655373:ADC655392 AMX655373:AMY655392 AWT655373:AWU655392 BGP655373:BGQ655392 BQL655373:BQM655392 CAH655373:CAI655392 CKD655373:CKE655392 CTZ655373:CUA655392 DDV655373:DDW655392 DNR655373:DNS655392 DXN655373:DXO655392 EHJ655373:EHK655392 ERF655373:ERG655392 FBB655373:FBC655392 FKX655373:FKY655392 FUT655373:FUU655392 GEP655373:GEQ655392 GOL655373:GOM655392 GYH655373:GYI655392 HID655373:HIE655392 HRZ655373:HSA655392 IBV655373:IBW655392 ILR655373:ILS655392 IVN655373:IVO655392 JFJ655373:JFK655392 JPF655373:JPG655392 JZB655373:JZC655392 KIX655373:KIY655392 KST655373:KSU655392 LCP655373:LCQ655392 LML655373:LMM655392 LWH655373:LWI655392 MGD655373:MGE655392 MPZ655373:MQA655392 MZV655373:MZW655392 NJR655373:NJS655392 NTN655373:NTO655392 ODJ655373:ODK655392 ONF655373:ONG655392 OXB655373:OXC655392 PGX655373:PGY655392 PQT655373:PQU655392 QAP655373:QAQ655392 QKL655373:QKM655392 QUH655373:QUI655392 RED655373:REE655392 RNZ655373:ROA655392 RXV655373:RXW655392 SHR655373:SHS655392 SRN655373:SRO655392 TBJ655373:TBK655392 TLF655373:TLG655392 TVB655373:TVC655392 UEX655373:UEY655392 UOT655373:UOU655392 UYP655373:UYQ655392 VIL655373:VIM655392 VSH655373:VSI655392 WCD655373:WCE655392 WLZ655373:WMA655392 WVV655373:WVW655392 N720909:O720928 JJ720909:JK720928 TF720909:TG720928 ADB720909:ADC720928 AMX720909:AMY720928 AWT720909:AWU720928 BGP720909:BGQ720928 BQL720909:BQM720928 CAH720909:CAI720928 CKD720909:CKE720928 CTZ720909:CUA720928 DDV720909:DDW720928 DNR720909:DNS720928 DXN720909:DXO720928 EHJ720909:EHK720928 ERF720909:ERG720928 FBB720909:FBC720928 FKX720909:FKY720928 FUT720909:FUU720928 GEP720909:GEQ720928 GOL720909:GOM720928 GYH720909:GYI720928 HID720909:HIE720928 HRZ720909:HSA720928 IBV720909:IBW720928 ILR720909:ILS720928 IVN720909:IVO720928 JFJ720909:JFK720928 JPF720909:JPG720928 JZB720909:JZC720928 KIX720909:KIY720928 KST720909:KSU720928 LCP720909:LCQ720928 LML720909:LMM720928 LWH720909:LWI720928 MGD720909:MGE720928 MPZ720909:MQA720928 MZV720909:MZW720928 NJR720909:NJS720928 NTN720909:NTO720928 ODJ720909:ODK720928 ONF720909:ONG720928 OXB720909:OXC720928 PGX720909:PGY720928 PQT720909:PQU720928 QAP720909:QAQ720928 QKL720909:QKM720928 QUH720909:QUI720928 RED720909:REE720928 RNZ720909:ROA720928 RXV720909:RXW720928 SHR720909:SHS720928 SRN720909:SRO720928 TBJ720909:TBK720928 TLF720909:TLG720928 TVB720909:TVC720928 UEX720909:UEY720928 UOT720909:UOU720928 UYP720909:UYQ720928 VIL720909:VIM720928 VSH720909:VSI720928 WCD720909:WCE720928 WLZ720909:WMA720928 WVV720909:WVW720928 N786445:O786464 JJ786445:JK786464 TF786445:TG786464 ADB786445:ADC786464 AMX786445:AMY786464 AWT786445:AWU786464 BGP786445:BGQ786464 BQL786445:BQM786464 CAH786445:CAI786464 CKD786445:CKE786464 CTZ786445:CUA786464 DDV786445:DDW786464 DNR786445:DNS786464 DXN786445:DXO786464 EHJ786445:EHK786464 ERF786445:ERG786464 FBB786445:FBC786464 FKX786445:FKY786464 FUT786445:FUU786464 GEP786445:GEQ786464 GOL786445:GOM786464 GYH786445:GYI786464 HID786445:HIE786464 HRZ786445:HSA786464 IBV786445:IBW786464 ILR786445:ILS786464 IVN786445:IVO786464 JFJ786445:JFK786464 JPF786445:JPG786464 JZB786445:JZC786464 KIX786445:KIY786464 KST786445:KSU786464 LCP786445:LCQ786464 LML786445:LMM786464 LWH786445:LWI786464 MGD786445:MGE786464 MPZ786445:MQA786464 MZV786445:MZW786464 NJR786445:NJS786464 NTN786445:NTO786464 ODJ786445:ODK786464 ONF786445:ONG786464 OXB786445:OXC786464 PGX786445:PGY786464 PQT786445:PQU786464 QAP786445:QAQ786464 QKL786445:QKM786464 QUH786445:QUI786464 RED786445:REE786464 RNZ786445:ROA786464 RXV786445:RXW786464 SHR786445:SHS786464 SRN786445:SRO786464 TBJ786445:TBK786464 TLF786445:TLG786464 TVB786445:TVC786464 UEX786445:UEY786464 UOT786445:UOU786464 UYP786445:UYQ786464 VIL786445:VIM786464 VSH786445:VSI786464 WCD786445:WCE786464 WLZ786445:WMA786464 WVV786445:WVW786464 N851981:O852000 JJ851981:JK852000 TF851981:TG852000 ADB851981:ADC852000 AMX851981:AMY852000 AWT851981:AWU852000 BGP851981:BGQ852000 BQL851981:BQM852000 CAH851981:CAI852000 CKD851981:CKE852000 CTZ851981:CUA852000 DDV851981:DDW852000 DNR851981:DNS852000 DXN851981:DXO852000 EHJ851981:EHK852000 ERF851981:ERG852000 FBB851981:FBC852000 FKX851981:FKY852000 FUT851981:FUU852000 GEP851981:GEQ852000 GOL851981:GOM852000 GYH851981:GYI852000 HID851981:HIE852000 HRZ851981:HSA852000 IBV851981:IBW852000 ILR851981:ILS852000 IVN851981:IVO852000 JFJ851981:JFK852000 JPF851981:JPG852000 JZB851981:JZC852000 KIX851981:KIY852000 KST851981:KSU852000 LCP851981:LCQ852000 LML851981:LMM852000 LWH851981:LWI852000 MGD851981:MGE852000 MPZ851981:MQA852000 MZV851981:MZW852000 NJR851981:NJS852000 NTN851981:NTO852000 ODJ851981:ODK852000 ONF851981:ONG852000 OXB851981:OXC852000 PGX851981:PGY852000 PQT851981:PQU852000 QAP851981:QAQ852000 QKL851981:QKM852000 QUH851981:QUI852000 RED851981:REE852000 RNZ851981:ROA852000 RXV851981:RXW852000 SHR851981:SHS852000 SRN851981:SRO852000 TBJ851981:TBK852000 TLF851981:TLG852000 TVB851981:TVC852000 UEX851981:UEY852000 UOT851981:UOU852000 UYP851981:UYQ852000 VIL851981:VIM852000 VSH851981:VSI852000 WCD851981:WCE852000 WLZ851981:WMA852000 WVV851981:WVW852000 N917517:O917536 JJ917517:JK917536 TF917517:TG917536 ADB917517:ADC917536 AMX917517:AMY917536 AWT917517:AWU917536 BGP917517:BGQ917536 BQL917517:BQM917536 CAH917517:CAI917536 CKD917517:CKE917536 CTZ917517:CUA917536 DDV917517:DDW917536 DNR917517:DNS917536 DXN917517:DXO917536 EHJ917517:EHK917536 ERF917517:ERG917536 FBB917517:FBC917536 FKX917517:FKY917536 FUT917517:FUU917536 GEP917517:GEQ917536 GOL917517:GOM917536 GYH917517:GYI917536 HID917517:HIE917536 HRZ917517:HSA917536 IBV917517:IBW917536 ILR917517:ILS917536 IVN917517:IVO917536 JFJ917517:JFK917536 JPF917517:JPG917536 JZB917517:JZC917536 KIX917517:KIY917536 KST917517:KSU917536 LCP917517:LCQ917536 LML917517:LMM917536 LWH917517:LWI917536 MGD917517:MGE917536 MPZ917517:MQA917536 MZV917517:MZW917536 NJR917517:NJS917536 NTN917517:NTO917536 ODJ917517:ODK917536 ONF917517:ONG917536 OXB917517:OXC917536 PGX917517:PGY917536 PQT917517:PQU917536 QAP917517:QAQ917536 QKL917517:QKM917536 QUH917517:QUI917536 RED917517:REE917536 RNZ917517:ROA917536 RXV917517:RXW917536 SHR917517:SHS917536 SRN917517:SRO917536 TBJ917517:TBK917536 TLF917517:TLG917536 TVB917517:TVC917536 UEX917517:UEY917536 UOT917517:UOU917536 UYP917517:UYQ917536 VIL917517:VIM917536 VSH917517:VSI917536 WCD917517:WCE917536 WLZ917517:WMA917536 WVV917517:WVW917536 N983053:O983072 JJ983053:JK983072 TF983053:TG983072 ADB983053:ADC983072 AMX983053:AMY983072 AWT983053:AWU983072 BGP983053:BGQ983072 BQL983053:BQM983072 CAH983053:CAI983072 CKD983053:CKE983072 CTZ983053:CUA983072 DDV983053:DDW983072 DNR983053:DNS983072 DXN983053:DXO983072 EHJ983053:EHK983072 ERF983053:ERG983072 FBB983053:FBC983072 FKX983053:FKY983072 FUT983053:FUU983072 GEP983053:GEQ983072 GOL983053:GOM983072 GYH983053:GYI983072 HID983053:HIE983072 HRZ983053:HSA983072 IBV983053:IBW983072 ILR983053:ILS983072 IVN983053:IVO983072 JFJ983053:JFK983072 JPF983053:JPG983072 JZB983053:JZC983072 KIX983053:KIY983072 KST983053:KSU983072 LCP983053:LCQ983072 LML983053:LMM983072 LWH983053:LWI983072 MGD983053:MGE983072 MPZ983053:MQA983072 MZV983053:MZW983072 NJR983053:NJS983072 NTN983053:NTO983072 ODJ983053:ODK983072 ONF983053:ONG983072 OXB983053:OXC983072 PGX983053:PGY983072 PQT983053:PQU983072 QAP983053:QAQ983072 QKL983053:QKM983072 QUH983053:QUI983072 RED983053:REE983072 RNZ983053:ROA983072 RXV983053:RXW983072 SHR983053:SHS983072 SRN983053:SRO983072 TBJ983053:TBK983072 TLF983053:TLG983072 TVB983053:TVC983072 UEX983053:UEY983072 UOT983053:UOU983072 UYP983053:UYQ983072 VIL983053:VIM983072 VSH983053:VSI983072 WCD983053:WCE983072 WLZ983053:WMA983072 WVV983053:WVW983072" xr:uid="{00000000-0002-0000-0F00-000001000000}">
      <formula1>"原詞,器楽,訳詞"</formula1>
    </dataValidation>
  </dataValidations>
  <pageMargins left="7.874015748031496E-2" right="7.874015748031496E-2" top="0.39370078740157483" bottom="0.19685039370078741"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14</vt:i4>
      </vt:variant>
    </vt:vector>
  </HeadingPairs>
  <TitlesOfParts>
    <vt:vector size="32" baseType="lpstr">
      <vt:lpstr>目次</vt:lpstr>
      <vt:lpstr>はじめにお読みください</vt:lpstr>
      <vt:lpstr>利用許諾条項</vt:lpstr>
      <vt:lpstr>広告展開利用申込書</vt:lpstr>
      <vt:lpstr>①テレビ</vt:lpstr>
      <vt:lpstr>②ラジオ</vt:lpstr>
      <vt:lpstr>③配信</vt:lpstr>
      <vt:lpstr>④劇場用CM</vt:lpstr>
      <vt:lpstr>⑤店頭</vt:lpstr>
      <vt:lpstr>⑥店頭以外</vt:lpstr>
      <vt:lpstr>⑦宣伝車</vt:lpstr>
      <vt:lpstr>③配信-計算シート</vt:lpstr>
      <vt:lpstr>⑥店頭以外-計算シート</vt:lpstr>
      <vt:lpstr>【非】式</vt:lpstr>
      <vt:lpstr>【非】式2</vt:lpstr>
      <vt:lpstr>【非】貼付</vt:lpstr>
      <vt:lpstr>【非】上映申</vt:lpstr>
      <vt:lpstr>【非】上映明</vt:lpstr>
      <vt:lpstr>【非】上映申!Print_Area</vt:lpstr>
      <vt:lpstr>①テレビ!Print_Area</vt:lpstr>
      <vt:lpstr>②ラジオ!Print_Area</vt:lpstr>
      <vt:lpstr>③配信!Print_Area</vt:lpstr>
      <vt:lpstr>④劇場用CM!Print_Area</vt:lpstr>
      <vt:lpstr>⑤店頭!Print_Area</vt:lpstr>
      <vt:lpstr>⑥店頭以外!Print_Area</vt:lpstr>
      <vt:lpstr>⑦宣伝車!Print_Area</vt:lpstr>
      <vt:lpstr>はじめにお読みください!Print_Area</vt:lpstr>
      <vt:lpstr>広告展開利用申込書!Print_Area</vt:lpstr>
      <vt:lpstr>利用許諾条項!Print_Area</vt:lpstr>
      <vt:lpstr>利用許諾条項!Print_Titles</vt:lpstr>
      <vt:lpstr>店頭以外全選択</vt:lpstr>
      <vt:lpstr>配信全選択</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2025-07-10T09:03:00Z</dcterms:created>
  <dcterms:modified xsi:type="dcterms:W3CDTF">2025-08-08T01:32:47Z</dcterms:modified>
</cp:coreProperties>
</file>